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FSS\FSS Software\"/>
    </mc:Choice>
  </mc:AlternateContent>
  <xr:revisionPtr revIDLastSave="0" documentId="13_ncr:1_{6B524108-8EE2-4F2F-9D66-7897310E3E3E}" xr6:coauthVersionLast="47" xr6:coauthVersionMax="47" xr10:uidLastSave="{00000000-0000-0000-0000-000000000000}"/>
  <bookViews>
    <workbookView xWindow="-108" yWindow="-108" windowWidth="23256" windowHeight="13896" tabRatio="933" firstSheet="9" activeTab="10" xr2:uid="{00000000-000D-0000-FFFF-FFFF00000000}"/>
  </bookViews>
  <sheets>
    <sheet name="TITLE" sheetId="76" state="hidden" r:id="rId1"/>
    <sheet name="Title4 (3)" sheetId="78" state="hidden" r:id="rId2"/>
    <sheet name="Proj Details" sheetId="79" state="hidden" r:id="rId3"/>
    <sheet name="Title4 (4)" sheetId="80" state="hidden" r:id="rId4"/>
    <sheet name="Material Properties " sheetId="99" state="hidden" r:id="rId5"/>
    <sheet name="Title4 (5)" sheetId="82" state="hidden" r:id="rId6"/>
    <sheet name="Wind Load" sheetId="83" state="hidden" r:id="rId7"/>
    <sheet name="Title4 (6)" sheetId="84" state="hidden" r:id="rId8"/>
    <sheet name="Profile properties" sheetId="118" state="hidden" r:id="rId9"/>
    <sheet name="Typcal Structural Glazing" sheetId="35" r:id="rId10"/>
    <sheet name="Stress Check - Mullion " sheetId="117" r:id="rId11"/>
    <sheet name="Stress Check Stiffener" sheetId="119" state="hidden" r:id="rId12"/>
    <sheet name="Stress Check - Transom" sheetId="71" state="hidden" r:id="rId13"/>
    <sheet name="Design of Bracket" sheetId="121" state="hidden" r:id="rId14"/>
    <sheet name="Bracket Design" sheetId="120" state="hidden" r:id="rId15"/>
  </sheets>
  <definedNames>
    <definedName name="AREA" localSheetId="10">#REF!</definedName>
    <definedName name="AREA">#REF!</definedName>
    <definedName name="channelname" localSheetId="10">#REF!</definedName>
    <definedName name="channelname">#REF!</definedName>
    <definedName name="majormoi" localSheetId="10">#REF!</definedName>
    <definedName name="majormoi">#REF!</definedName>
    <definedName name="majorsm" localSheetId="10">#REF!</definedName>
    <definedName name="majorsm">#REF!</definedName>
    <definedName name="minormoi" localSheetId="10">#REF!</definedName>
    <definedName name="minormoi">#REF!</definedName>
    <definedName name="minorsm" localSheetId="10">#REF!</definedName>
    <definedName name="minorsm">#REF!</definedName>
    <definedName name="overalldepth" localSheetId="10">#REF!</definedName>
    <definedName name="overalldepth">#REF!</definedName>
    <definedName name="overallwidth" localSheetId="10">#REF!</definedName>
    <definedName name="overallwidth">#REF!</definedName>
    <definedName name="_xlnm.Print_Area" localSheetId="4">'Material Properties '!$A$1:$K$43</definedName>
    <definedName name="_xlnm.Print_Area" localSheetId="8">'Profile properties'!$A$1:$I$71</definedName>
    <definedName name="_xlnm.Print_Area" localSheetId="2">'Proj Details'!$A$1:$J$25</definedName>
    <definedName name="_xlnm.Print_Area" localSheetId="10">'Stress Check - Mullion '!$A$1:$S$128</definedName>
    <definedName name="_xlnm.Print_Area" localSheetId="12">'Stress Check - Transom'!$A$1:$S$134</definedName>
    <definedName name="_xlnm.Print_Area" localSheetId="0">TITLE!$A$1:$Q$68</definedName>
    <definedName name="_xlnm.Print_Area" localSheetId="1">'Title4 (3)'!$A$1:$AH$81</definedName>
    <definedName name="_xlnm.Print_Area" localSheetId="3">'Title4 (4)'!$A$1:$S$67</definedName>
    <definedName name="_xlnm.Print_Area" localSheetId="5">'Title4 (5)'!$A$1:$Q$52</definedName>
    <definedName name="_xlnm.Print_Area" localSheetId="7">'Title4 (6)'!$A$1:$K$52</definedName>
    <definedName name="_xlnm.Print_Area" localSheetId="9">'Typcal Structural Glazing'!$A$1:$R$121</definedName>
    <definedName name="_xlnm.Print_Area" localSheetId="6">'Wind Load'!$A$1:$O$54</definedName>
    <definedName name="section" localSheetId="10">#REF!</definedName>
    <definedName name="section">#REF!</definedName>
    <definedName name="selfwt" localSheetId="10">#REF!</definedName>
    <definedName name="selfwt">#REF!</definedName>
    <definedName name="thkflange" localSheetId="10">#REF!</definedName>
    <definedName name="thkflange">#REF!</definedName>
    <definedName name="thkweb" localSheetId="10">#REF!</definedName>
    <definedName name="thkweb">#REF!</definedName>
    <definedName name="webdepth" localSheetId="10">#REF!</definedName>
    <definedName name="webdept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17" l="1"/>
  <c r="G49" i="117"/>
  <c r="I79" i="35" l="1"/>
  <c r="L64" i="117" l="1"/>
  <c r="I81" i="35" l="1"/>
  <c r="I94" i="35" l="1"/>
  <c r="I33" i="35" l="1"/>
  <c r="I32" i="35"/>
  <c r="I95" i="35" l="1"/>
  <c r="I36" i="35"/>
  <c r="I37" i="35"/>
  <c r="I89" i="119"/>
  <c r="C54" i="119"/>
  <c r="Q20" i="119" l="1"/>
  <c r="Q17" i="119"/>
  <c r="Q16" i="119"/>
  <c r="N78" i="119"/>
  <c r="K78" i="119"/>
  <c r="Q71" i="119"/>
  <c r="I58" i="119"/>
  <c r="N71" i="119" s="1"/>
  <c r="K71" i="119"/>
  <c r="I39" i="35"/>
  <c r="D48" i="35" s="1"/>
  <c r="K101" i="35" s="1"/>
  <c r="Q22" i="119"/>
  <c r="L34" i="119" s="1"/>
  <c r="L38" i="119" s="1"/>
  <c r="Q21" i="119"/>
  <c r="L33" i="119" s="1"/>
  <c r="I97" i="119"/>
  <c r="I100" i="119" s="1"/>
  <c r="Q70" i="119" s="1"/>
  <c r="I96" i="119"/>
  <c r="K102" i="35" l="1"/>
  <c r="Q19" i="119"/>
  <c r="D42" i="35"/>
  <c r="K97" i="35" s="1"/>
  <c r="M104" i="35" s="1"/>
  <c r="I102" i="117" s="1"/>
  <c r="Q18" i="119"/>
  <c r="I106" i="119"/>
  <c r="N77" i="119" s="1"/>
  <c r="C53" i="119"/>
  <c r="Q37" i="119"/>
  <c r="F40" i="119" s="1"/>
  <c r="K98" i="35" l="1"/>
  <c r="M105" i="35" s="1"/>
  <c r="I93" i="119" s="1"/>
  <c r="I99" i="119" s="1"/>
  <c r="N70" i="119" s="1"/>
  <c r="Q19" i="71"/>
  <c r="Q16" i="71"/>
  <c r="Q15" i="71"/>
  <c r="L65" i="117"/>
  <c r="D68" i="117"/>
  <c r="C47" i="117"/>
  <c r="G56" i="117" s="1"/>
  <c r="D58" i="117" s="1"/>
  <c r="Q15" i="117"/>
  <c r="Q16" i="117"/>
  <c r="Q19" i="117"/>
  <c r="I117" i="35"/>
  <c r="I21" i="35" l="1"/>
  <c r="I114" i="117"/>
  <c r="I98" i="117"/>
  <c r="I97" i="117"/>
  <c r="N86" i="117"/>
  <c r="K86" i="117"/>
  <c r="Q79" i="117"/>
  <c r="N79" i="117"/>
  <c r="K79" i="117"/>
  <c r="I123" i="117"/>
  <c r="I119" i="117" s="1"/>
  <c r="I122" i="117"/>
  <c r="I118" i="117" s="1"/>
  <c r="G51" i="117"/>
  <c r="AF49" i="117"/>
  <c r="I105" i="71"/>
  <c r="Q82" i="71"/>
  <c r="D44" i="35" l="1"/>
  <c r="M98" i="35" s="1"/>
  <c r="Q17" i="117"/>
  <c r="I99" i="117"/>
  <c r="K78" i="117" s="1"/>
  <c r="I127" i="117"/>
  <c r="N85" i="117" s="1"/>
  <c r="I126" i="117"/>
  <c r="K85" i="117" s="1"/>
  <c r="E67" i="117"/>
  <c r="I104" i="71"/>
  <c r="E63" i="71"/>
  <c r="C46" i="71"/>
  <c r="L55" i="71" s="1"/>
  <c r="G55" i="71" s="1"/>
  <c r="D57" i="71" s="1"/>
  <c r="M97" i="35" l="1"/>
  <c r="M110" i="35" s="1"/>
  <c r="M111" i="35"/>
  <c r="I88" i="119" s="1"/>
  <c r="I90" i="119" s="1"/>
  <c r="K70" i="119" s="1"/>
  <c r="K73" i="119" s="1"/>
  <c r="M108" i="35"/>
  <c r="I102" i="119" s="1"/>
  <c r="I105" i="119" s="1"/>
  <c r="K77" i="119" s="1"/>
  <c r="K80" i="119" s="1"/>
  <c r="M80" i="119" s="1"/>
  <c r="K88" i="117"/>
  <c r="M88" i="117" s="1"/>
  <c r="I106" i="117"/>
  <c r="I110" i="117" s="1"/>
  <c r="N78" i="117" s="1"/>
  <c r="I25" i="35"/>
  <c r="I26" i="35"/>
  <c r="Q20" i="71"/>
  <c r="L27" i="71" s="1"/>
  <c r="L31" i="71" s="1"/>
  <c r="Q21" i="71"/>
  <c r="L115" i="35"/>
  <c r="I116" i="35" s="1"/>
  <c r="H117" i="35"/>
  <c r="N82" i="71"/>
  <c r="N89" i="71"/>
  <c r="K89" i="71"/>
  <c r="K82" i="71"/>
  <c r="L64" i="71"/>
  <c r="I125" i="71" s="1"/>
  <c r="E64" i="71"/>
  <c r="I122" i="71" s="1"/>
  <c r="L63" i="71"/>
  <c r="E66" i="71" s="1"/>
  <c r="G50" i="71"/>
  <c r="AF48" i="71"/>
  <c r="I10" i="83"/>
  <c r="J10" i="83" s="1"/>
  <c r="I11" i="83"/>
  <c r="J11" i="83" s="1"/>
  <c r="D21" i="83"/>
  <c r="D24" i="83" s="1"/>
  <c r="D32" i="83" s="1"/>
  <c r="D33" i="83" s="1"/>
  <c r="D36" i="83"/>
  <c r="I121" i="71"/>
  <c r="I124" i="71" l="1"/>
  <c r="B118" i="35"/>
  <c r="B119" i="35"/>
  <c r="M107" i="35"/>
  <c r="D50" i="35"/>
  <c r="M102" i="35" s="1"/>
  <c r="B83" i="119"/>
  <c r="M73" i="119"/>
  <c r="B82" i="119"/>
  <c r="Q18" i="117"/>
  <c r="I113" i="71"/>
  <c r="Q17" i="71"/>
  <c r="I112" i="71"/>
  <c r="Q18" i="71"/>
  <c r="Q21" i="117"/>
  <c r="L28" i="117" s="1"/>
  <c r="L32" i="117" s="1"/>
  <c r="Q20" i="117"/>
  <c r="L27" i="117" s="1"/>
  <c r="L31" i="117" s="1"/>
  <c r="I107" i="117"/>
  <c r="I111" i="117" s="1"/>
  <c r="Q78" i="117" s="1"/>
  <c r="K81" i="117" s="1"/>
  <c r="L28" i="71"/>
  <c r="L32" i="71" s="1"/>
  <c r="I106" i="71"/>
  <c r="K81" i="71" s="1"/>
  <c r="M101" i="35" l="1"/>
  <c r="Q31" i="117"/>
  <c r="F34" i="117" s="1"/>
  <c r="M81" i="117"/>
  <c r="Q31" i="71"/>
  <c r="F34" i="71" s="1"/>
  <c r="I110" i="71" l="1"/>
  <c r="I116" i="71" s="1"/>
  <c r="Q81" i="71" s="1"/>
  <c r="I119" i="71"/>
  <c r="I128" i="71" s="1"/>
  <c r="N88" i="71" s="1"/>
  <c r="I118" i="71"/>
  <c r="I127" i="71" s="1"/>
  <c r="K88" i="71" s="1"/>
  <c r="I109" i="71" l="1"/>
  <c r="I115" i="71" s="1"/>
  <c r="N81" i="71" s="1"/>
  <c r="K84" i="71" s="1"/>
  <c r="M84" i="71" s="1"/>
  <c r="K91" i="71"/>
  <c r="M91" i="71" s="1"/>
  <c r="B93" i="71" l="1"/>
  <c r="B94" i="71"/>
</calcChain>
</file>

<file path=xl/sharedStrings.xml><?xml version="1.0" encoding="utf-8"?>
<sst xmlns="http://schemas.openxmlformats.org/spreadsheetml/2006/main" count="1299" uniqueCount="557">
  <si>
    <t>For Steel Members (If any)</t>
  </si>
  <si>
    <t>Permissible Yield Stresses</t>
  </si>
  <si>
    <t>Bending (C/T)</t>
  </si>
  <si>
    <t>(Refer STAAD output)</t>
  </si>
  <si>
    <r>
      <t>Radius of gyration (r</t>
    </r>
    <r>
      <rPr>
        <vertAlign val="subscript"/>
        <sz val="10"/>
        <color indexed="10"/>
        <rFont val="Arial"/>
        <family val="2"/>
      </rPr>
      <t>x</t>
    </r>
    <r>
      <rPr>
        <sz val="10"/>
        <color indexed="10"/>
        <rFont val="Arial"/>
        <family val="2"/>
      </rPr>
      <t>)</t>
    </r>
  </si>
  <si>
    <r>
      <t>Radius of gyration (r</t>
    </r>
    <r>
      <rPr>
        <vertAlign val="subscript"/>
        <sz val="10"/>
        <color indexed="10"/>
        <rFont val="Arial"/>
        <family val="2"/>
      </rPr>
      <t>y</t>
    </r>
    <r>
      <rPr>
        <sz val="10"/>
        <color indexed="10"/>
        <rFont val="Arial"/>
        <family val="2"/>
      </rPr>
      <t>)</t>
    </r>
  </si>
  <si>
    <t>Design Parameters &amp; Constants</t>
  </si>
  <si>
    <t>Alloy</t>
  </si>
  <si>
    <t>E</t>
  </si>
  <si>
    <r>
      <t>F</t>
    </r>
    <r>
      <rPr>
        <vertAlign val="subscript"/>
        <sz val="10"/>
        <rFont val="Arial"/>
        <family val="2"/>
      </rPr>
      <t>tu</t>
    </r>
  </si>
  <si>
    <r>
      <t>F</t>
    </r>
    <r>
      <rPr>
        <vertAlign val="subscript"/>
        <sz val="10"/>
        <rFont val="Arial"/>
        <family val="2"/>
      </rPr>
      <t>ty</t>
    </r>
  </si>
  <si>
    <t>6063-T6</t>
  </si>
  <si>
    <r>
      <t>N/mm</t>
    </r>
    <r>
      <rPr>
        <vertAlign val="superscript"/>
        <sz val="10"/>
        <rFont val="Arial"/>
        <family val="2"/>
      </rPr>
      <t>2</t>
    </r>
  </si>
  <si>
    <r>
      <t>F</t>
    </r>
    <r>
      <rPr>
        <vertAlign val="subscript"/>
        <sz val="10"/>
        <rFont val="Arial"/>
        <family val="2"/>
      </rPr>
      <t>cy</t>
    </r>
  </si>
  <si>
    <r>
      <t>F</t>
    </r>
    <r>
      <rPr>
        <vertAlign val="subscript"/>
        <sz val="10"/>
        <rFont val="Arial"/>
        <family val="2"/>
      </rPr>
      <t>su</t>
    </r>
  </si>
  <si>
    <r>
      <t>F</t>
    </r>
    <r>
      <rPr>
        <vertAlign val="subscript"/>
        <sz val="10"/>
        <rFont val="Arial"/>
        <family val="2"/>
      </rPr>
      <t>sy</t>
    </r>
  </si>
  <si>
    <t>Tensile Stress in Extreme Fibres of Beam</t>
  </si>
  <si>
    <t>F</t>
  </si>
  <si>
    <t>Compressive Stress in Columns</t>
  </si>
  <si>
    <r>
      <t>F</t>
    </r>
    <r>
      <rPr>
        <vertAlign val="subscript"/>
        <sz val="10"/>
        <rFont val="Arial"/>
        <family val="2"/>
      </rPr>
      <t>c</t>
    </r>
  </si>
  <si>
    <t>Unsupported length</t>
  </si>
  <si>
    <r>
      <t>L</t>
    </r>
    <r>
      <rPr>
        <vertAlign val="subscript"/>
        <sz val="10"/>
        <rFont val="Arial"/>
        <family val="2"/>
      </rPr>
      <t>x</t>
    </r>
  </si>
  <si>
    <t>LOCATION</t>
  </si>
  <si>
    <t>MATERIAL PROPERTIES</t>
  </si>
  <si>
    <t>Alloy Type</t>
  </si>
  <si>
    <t>6063 T6 Alloy</t>
  </si>
  <si>
    <t>Modulus of Elasticity</t>
  </si>
  <si>
    <r>
      <t>f</t>
    </r>
    <r>
      <rPr>
        <vertAlign val="subscript"/>
        <sz val="10"/>
        <rFont val="Arial"/>
        <family val="2"/>
      </rPr>
      <t>x</t>
    </r>
  </si>
  <si>
    <r>
      <t>f</t>
    </r>
    <r>
      <rPr>
        <vertAlign val="subscript"/>
        <sz val="10"/>
        <rFont val="Arial"/>
        <family val="2"/>
      </rPr>
      <t>y</t>
    </r>
  </si>
  <si>
    <t>Bending Stress (Tension/Comp)</t>
  </si>
  <si>
    <t>(P/a)</t>
  </si>
  <si>
    <r>
      <t>(M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/Z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)</t>
    </r>
  </si>
  <si>
    <r>
      <t>(M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/Z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)</t>
    </r>
  </si>
  <si>
    <t>DESIGN CHECK</t>
  </si>
  <si>
    <t>+</t>
  </si>
  <si>
    <t>Shear Force</t>
  </si>
  <si>
    <r>
      <t>V</t>
    </r>
    <r>
      <rPr>
        <vertAlign val="subscript"/>
        <sz val="10"/>
        <rFont val="Arial"/>
        <family val="2"/>
      </rPr>
      <t>y</t>
    </r>
  </si>
  <si>
    <r>
      <t>V</t>
    </r>
    <r>
      <rPr>
        <vertAlign val="subscript"/>
        <sz val="10"/>
        <rFont val="Arial"/>
        <family val="2"/>
      </rPr>
      <t>x</t>
    </r>
  </si>
  <si>
    <t>Web Depth</t>
  </si>
  <si>
    <r>
      <t>h</t>
    </r>
    <r>
      <rPr>
        <vertAlign val="subscript"/>
        <sz val="10"/>
        <rFont val="Arial"/>
        <family val="2"/>
      </rPr>
      <t>x</t>
    </r>
  </si>
  <si>
    <r>
      <t>h</t>
    </r>
    <r>
      <rPr>
        <vertAlign val="subscript"/>
        <sz val="10"/>
        <rFont val="Arial"/>
        <family val="2"/>
      </rPr>
      <t>y</t>
    </r>
  </si>
  <si>
    <t>Web Thickness</t>
  </si>
  <si>
    <r>
      <t>t</t>
    </r>
    <r>
      <rPr>
        <vertAlign val="subscript"/>
        <sz val="10"/>
        <rFont val="Arial"/>
        <family val="2"/>
      </rPr>
      <t>x</t>
    </r>
  </si>
  <si>
    <r>
      <t>t</t>
    </r>
    <r>
      <rPr>
        <vertAlign val="subscript"/>
        <sz val="10"/>
        <rFont val="Arial"/>
        <family val="2"/>
      </rPr>
      <t>y</t>
    </r>
  </si>
  <si>
    <t>Shear Stress</t>
  </si>
  <si>
    <r>
      <t>f</t>
    </r>
    <r>
      <rPr>
        <vertAlign val="subscript"/>
        <sz val="10"/>
        <rFont val="Arial"/>
        <family val="2"/>
      </rPr>
      <t>sx</t>
    </r>
  </si>
  <si>
    <r>
      <t>f</t>
    </r>
    <r>
      <rPr>
        <vertAlign val="subscript"/>
        <sz val="10"/>
        <rFont val="Arial"/>
        <family val="2"/>
      </rPr>
      <t>sy</t>
    </r>
  </si>
  <si>
    <r>
      <t>(V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/(2*h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t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))</t>
    </r>
  </si>
  <si>
    <r>
      <t>(V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/(2*h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t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))</t>
    </r>
  </si>
  <si>
    <t>combined equation : axial force &amp; bending</t>
  </si>
  <si>
    <t>combined equation : shear</t>
  </si>
  <si>
    <r>
      <t>F</t>
    </r>
    <r>
      <rPr>
        <vertAlign val="subscript"/>
        <sz val="10"/>
        <rFont val="Arial"/>
        <family val="2"/>
      </rPr>
      <t>sx</t>
    </r>
  </si>
  <si>
    <t>b</t>
  </si>
  <si>
    <t>A</t>
  </si>
  <si>
    <r>
      <t>I</t>
    </r>
    <r>
      <rPr>
        <vertAlign val="subscript"/>
        <sz val="10"/>
        <rFont val="Arial"/>
        <family val="2"/>
      </rPr>
      <t>xx</t>
    </r>
  </si>
  <si>
    <r>
      <t>cm</t>
    </r>
    <r>
      <rPr>
        <vertAlign val="superscript"/>
        <sz val="10"/>
        <rFont val="Arial"/>
        <family val="2"/>
      </rPr>
      <t>4</t>
    </r>
  </si>
  <si>
    <r>
      <t>I</t>
    </r>
    <r>
      <rPr>
        <vertAlign val="subscript"/>
        <sz val="10"/>
        <rFont val="Arial"/>
        <family val="2"/>
      </rPr>
      <t>yy</t>
    </r>
  </si>
  <si>
    <r>
      <t>Z</t>
    </r>
    <r>
      <rPr>
        <vertAlign val="subscript"/>
        <sz val="10"/>
        <rFont val="Arial"/>
        <family val="2"/>
      </rPr>
      <t>xx</t>
    </r>
  </si>
  <si>
    <r>
      <t>cm</t>
    </r>
    <r>
      <rPr>
        <vertAlign val="superscript"/>
        <sz val="10"/>
        <rFont val="Arial"/>
        <family val="2"/>
      </rPr>
      <t>3</t>
    </r>
  </si>
  <si>
    <r>
      <t>Z</t>
    </r>
    <r>
      <rPr>
        <vertAlign val="subscript"/>
        <sz val="10"/>
        <rFont val="Arial"/>
        <family val="2"/>
      </rPr>
      <t>yy</t>
    </r>
  </si>
  <si>
    <r>
      <t>cm</t>
    </r>
    <r>
      <rPr>
        <vertAlign val="superscript"/>
        <sz val="10"/>
        <rFont val="Arial"/>
        <family val="2"/>
      </rPr>
      <t>2</t>
    </r>
  </si>
  <si>
    <t>MEMBER DESIGN</t>
  </si>
  <si>
    <t>Max Wind Pressure</t>
  </si>
  <si>
    <t>=</t>
  </si>
  <si>
    <t>Density</t>
  </si>
  <si>
    <t>Elasticity (E)</t>
  </si>
  <si>
    <t>Permissible Stresses</t>
  </si>
  <si>
    <t>Bending</t>
  </si>
  <si>
    <t>Compression/Tension</t>
  </si>
  <si>
    <t>Shear</t>
  </si>
  <si>
    <t>Mass Properties of Sections used</t>
  </si>
  <si>
    <t>Major Moment of Inertia (Ixx)</t>
  </si>
  <si>
    <t>Minor Moment of Inertia (Iyy)</t>
  </si>
  <si>
    <t>X</t>
  </si>
  <si>
    <t>Major Sectional Modulus (Zxx)</t>
  </si>
  <si>
    <t>Y</t>
  </si>
  <si>
    <t>Minor Sectional Modulus (Zyy)</t>
  </si>
  <si>
    <t>Crossectional Area (A)</t>
  </si>
  <si>
    <t xml:space="preserve">Self Weight </t>
  </si>
  <si>
    <t>Kg/m</t>
  </si>
  <si>
    <t>m</t>
  </si>
  <si>
    <t>Kn-m</t>
  </si>
  <si>
    <t>Kn</t>
  </si>
  <si>
    <t>CHECK FOR STRESSES</t>
  </si>
  <si>
    <t>CHECK FOR DEFLECTION</t>
  </si>
  <si>
    <t>L</t>
  </si>
  <si>
    <t>mm</t>
  </si>
  <si>
    <t>Max Deflection</t>
  </si>
  <si>
    <t>Span/</t>
  </si>
  <si>
    <t>Therefore Permissible Deflection</t>
  </si>
  <si>
    <t>(Actual Deflection)</t>
  </si>
  <si>
    <r>
      <t>Kn/m</t>
    </r>
    <r>
      <rPr>
        <vertAlign val="superscript"/>
        <sz val="10"/>
        <color indexed="12"/>
        <rFont val="Arial"/>
        <family val="2"/>
      </rPr>
      <t>2</t>
    </r>
  </si>
  <si>
    <r>
      <t>Kn/m</t>
    </r>
    <r>
      <rPr>
        <vertAlign val="superscript"/>
        <sz val="10"/>
        <color indexed="12"/>
        <rFont val="Arial"/>
        <family val="2"/>
      </rPr>
      <t>3</t>
    </r>
  </si>
  <si>
    <r>
      <t>N/mm</t>
    </r>
    <r>
      <rPr>
        <vertAlign val="superscript"/>
        <sz val="10"/>
        <color indexed="12"/>
        <rFont val="Arial"/>
        <family val="2"/>
      </rPr>
      <t>2</t>
    </r>
  </si>
  <si>
    <r>
      <t>cm</t>
    </r>
    <r>
      <rPr>
        <vertAlign val="superscript"/>
        <sz val="10"/>
        <color indexed="12"/>
        <rFont val="Arial"/>
        <family val="2"/>
      </rPr>
      <t>4</t>
    </r>
  </si>
  <si>
    <r>
      <t>cm</t>
    </r>
    <r>
      <rPr>
        <vertAlign val="superscript"/>
        <sz val="10"/>
        <color indexed="10"/>
        <rFont val="Arial"/>
        <family val="2"/>
      </rPr>
      <t>3</t>
    </r>
  </si>
  <si>
    <r>
      <t>cm</t>
    </r>
    <r>
      <rPr>
        <vertAlign val="superscript"/>
        <sz val="10"/>
        <color indexed="12"/>
        <rFont val="Arial"/>
        <family val="2"/>
      </rPr>
      <t>2</t>
    </r>
  </si>
  <si>
    <r>
      <t>Kn/m</t>
    </r>
    <r>
      <rPr>
        <b/>
        <vertAlign val="superscript"/>
        <sz val="10"/>
        <color indexed="12"/>
        <rFont val="Arial"/>
        <family val="2"/>
      </rPr>
      <t>2</t>
    </r>
  </si>
  <si>
    <t>ALUMINIUM EXTRUSIONS</t>
  </si>
  <si>
    <t>27.1 Kn/m3</t>
  </si>
  <si>
    <r>
      <t>L</t>
    </r>
    <r>
      <rPr>
        <vertAlign val="subscript"/>
        <sz val="10"/>
        <rFont val="Arial"/>
        <family val="2"/>
      </rPr>
      <t>y</t>
    </r>
  </si>
  <si>
    <r>
      <t>r</t>
    </r>
    <r>
      <rPr>
        <vertAlign val="subscript"/>
        <sz val="10"/>
        <rFont val="Arial"/>
        <family val="2"/>
      </rPr>
      <t>x</t>
    </r>
  </si>
  <si>
    <r>
      <t>r</t>
    </r>
    <r>
      <rPr>
        <vertAlign val="subscript"/>
        <sz val="10"/>
        <rFont val="Arial"/>
        <family val="2"/>
      </rPr>
      <t>y</t>
    </r>
  </si>
  <si>
    <t xml:space="preserve">or </t>
  </si>
  <si>
    <t>Permissible Deflection (Lesser of)</t>
  </si>
  <si>
    <t>for j</t>
  </si>
  <si>
    <t>a</t>
  </si>
  <si>
    <t>t1</t>
  </si>
  <si>
    <t>j</t>
  </si>
  <si>
    <t>t2</t>
  </si>
  <si>
    <t>Max Dead Load</t>
  </si>
  <si>
    <r>
      <t>W</t>
    </r>
    <r>
      <rPr>
        <vertAlign val="subscript"/>
        <sz val="10"/>
        <color indexed="12"/>
        <rFont val="Arial"/>
        <family val="2"/>
      </rPr>
      <t>w</t>
    </r>
  </si>
  <si>
    <r>
      <t>Hz Direction, R</t>
    </r>
    <r>
      <rPr>
        <vertAlign val="subscript"/>
        <sz val="10"/>
        <color indexed="10"/>
        <rFont val="Arial"/>
        <family val="2"/>
      </rPr>
      <t>1x</t>
    </r>
  </si>
  <si>
    <r>
      <t>Vertical Direction, R</t>
    </r>
    <r>
      <rPr>
        <vertAlign val="subscript"/>
        <sz val="10"/>
        <color indexed="10"/>
        <rFont val="Arial"/>
        <family val="2"/>
      </rPr>
      <t>1y</t>
    </r>
  </si>
  <si>
    <t>Max Axial Force (P)</t>
  </si>
  <si>
    <t>Slab Top Bracket (Dead Load Bracket)</t>
  </si>
  <si>
    <t>Max Reactions</t>
  </si>
  <si>
    <t>PROJECT DETAILS :</t>
  </si>
  <si>
    <t>PROJECT</t>
  </si>
  <si>
    <t>:</t>
  </si>
  <si>
    <r>
      <t>Axial Compressive stress (f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>)</t>
    </r>
  </si>
  <si>
    <t>PERMISSIBLE STRESSES</t>
  </si>
  <si>
    <t>ACTUAL STRESSES</t>
  </si>
  <si>
    <t>(Refer Mullion calc)</t>
  </si>
  <si>
    <t>Axial Force  (P)</t>
  </si>
  <si>
    <t>Area of X-section (a)</t>
  </si>
  <si>
    <r>
      <t>mm</t>
    </r>
    <r>
      <rPr>
        <vertAlign val="superscript"/>
        <sz val="10"/>
        <rFont val="Arial"/>
        <family val="2"/>
      </rPr>
      <t>2</t>
    </r>
  </si>
  <si>
    <t>Bending Moment</t>
  </si>
  <si>
    <r>
      <t>M</t>
    </r>
    <r>
      <rPr>
        <vertAlign val="subscript"/>
        <sz val="10"/>
        <rFont val="Arial"/>
        <family val="2"/>
      </rPr>
      <t>x</t>
    </r>
  </si>
  <si>
    <r>
      <t>M</t>
    </r>
    <r>
      <rPr>
        <vertAlign val="subscript"/>
        <sz val="10"/>
        <rFont val="Arial"/>
        <family val="2"/>
      </rPr>
      <t>y</t>
    </r>
  </si>
  <si>
    <t>Section Modulus</t>
  </si>
  <si>
    <r>
      <t>Z</t>
    </r>
    <r>
      <rPr>
        <vertAlign val="subscript"/>
        <sz val="10"/>
        <rFont val="Arial"/>
        <family val="2"/>
      </rPr>
      <t>x</t>
    </r>
  </si>
  <si>
    <r>
      <t>Z</t>
    </r>
    <r>
      <rPr>
        <vertAlign val="subscript"/>
        <sz val="10"/>
        <rFont val="Arial"/>
        <family val="2"/>
      </rPr>
      <t>y</t>
    </r>
  </si>
  <si>
    <r>
      <t>mm</t>
    </r>
    <r>
      <rPr>
        <vertAlign val="superscript"/>
        <sz val="10"/>
        <rFont val="Arial"/>
        <family val="2"/>
      </rPr>
      <t>3</t>
    </r>
  </si>
  <si>
    <t>Max Bending Moment (M)</t>
  </si>
  <si>
    <t>Max Shear Force (V)</t>
  </si>
  <si>
    <t>cm</t>
  </si>
  <si>
    <t>For Alumunium</t>
  </si>
  <si>
    <t>Centroid (cm)</t>
  </si>
  <si>
    <t>Max Cross Span (S)</t>
  </si>
  <si>
    <t>WIND LOAD</t>
  </si>
  <si>
    <t>M/sec</t>
  </si>
  <si>
    <t>( For Mumbai )</t>
  </si>
  <si>
    <t>Building Classification</t>
  </si>
  <si>
    <t>Terrain Category</t>
  </si>
  <si>
    <t>{ Assumed }</t>
  </si>
  <si>
    <t>Building Class</t>
  </si>
  <si>
    <t>C</t>
  </si>
  <si>
    <t>Building Dimensions</t>
  </si>
  <si>
    <t>Height (H)</t>
  </si>
  <si>
    <t>H/W</t>
  </si>
  <si>
    <t>Width (W)</t>
  </si>
  <si>
    <t>L/W</t>
  </si>
  <si>
    <t>Length (L)</t>
  </si>
  <si>
    <t>Vb X k1 X k2 X k3</t>
  </si>
  <si>
    <t xml:space="preserve">Where </t>
  </si>
  <si>
    <t>k1 (Probability Factor)</t>
  </si>
  <si>
    <t>k2 (Terrain,Height,Size Factor)</t>
  </si>
  <si>
    <t>k3 (Topography Factor)</t>
  </si>
  <si>
    <t>m/sec</t>
  </si>
  <si>
    <t>Where</t>
  </si>
  <si>
    <t xml:space="preserve">Calculated Design Wind Pressure </t>
  </si>
  <si>
    <t xml:space="preserve">Design Wind Pressure </t>
  </si>
  <si>
    <r>
      <t>Basic Wind Speed (V</t>
    </r>
    <r>
      <rPr>
        <vertAlign val="subscript"/>
        <sz val="10"/>
        <color indexed="12"/>
        <rFont val="Arial"/>
        <family val="2"/>
      </rPr>
      <t>b</t>
    </r>
    <r>
      <rPr>
        <sz val="10"/>
        <color indexed="12"/>
        <rFont val="Arial"/>
        <family val="2"/>
      </rPr>
      <t>)</t>
    </r>
  </si>
  <si>
    <r>
      <t>Design Wind Speed (V</t>
    </r>
    <r>
      <rPr>
        <vertAlign val="subscript"/>
        <sz val="10"/>
        <color indexed="10"/>
        <rFont val="Arial"/>
        <family val="2"/>
      </rPr>
      <t>z</t>
    </r>
    <r>
      <rPr>
        <sz val="10"/>
        <color indexed="10"/>
        <rFont val="Arial"/>
        <family val="2"/>
      </rPr>
      <t>)</t>
    </r>
  </si>
  <si>
    <r>
      <t>Design Wind Speed (V</t>
    </r>
    <r>
      <rPr>
        <b/>
        <vertAlign val="subscript"/>
        <sz val="10"/>
        <color indexed="10"/>
        <rFont val="Arial"/>
        <family val="2"/>
      </rPr>
      <t>z</t>
    </r>
    <r>
      <rPr>
        <b/>
        <sz val="10"/>
        <color indexed="10"/>
        <rFont val="Arial"/>
        <family val="2"/>
      </rPr>
      <t>)</t>
    </r>
  </si>
  <si>
    <r>
      <t>Wind Pressure (P</t>
    </r>
    <r>
      <rPr>
        <b/>
        <vertAlign val="subscript"/>
        <sz val="10"/>
        <color indexed="10"/>
        <rFont val="Arial"/>
        <family val="2"/>
      </rPr>
      <t>z</t>
    </r>
    <r>
      <rPr>
        <b/>
        <sz val="10"/>
        <color indexed="10"/>
        <rFont val="Arial"/>
        <family val="2"/>
      </rPr>
      <t>)</t>
    </r>
  </si>
  <si>
    <r>
      <t>0.6 X V</t>
    </r>
    <r>
      <rPr>
        <b/>
        <vertAlign val="subscript"/>
        <sz val="10"/>
        <color indexed="10"/>
        <rFont val="Arial"/>
        <family val="2"/>
      </rPr>
      <t>z</t>
    </r>
    <r>
      <rPr>
        <b/>
        <vertAlign val="superscript"/>
        <sz val="10"/>
        <color indexed="10"/>
        <rFont val="Arial"/>
        <family val="2"/>
      </rPr>
      <t>2</t>
    </r>
    <r>
      <rPr>
        <b/>
        <sz val="10"/>
        <color indexed="10"/>
        <rFont val="Arial"/>
        <family val="2"/>
      </rPr>
      <t xml:space="preserve"> </t>
    </r>
  </si>
  <si>
    <r>
      <t>N/m</t>
    </r>
    <r>
      <rPr>
        <b/>
        <vertAlign val="superscript"/>
        <sz val="10"/>
        <color indexed="10"/>
        <rFont val="Arial"/>
        <family val="2"/>
      </rPr>
      <t>2</t>
    </r>
  </si>
  <si>
    <r>
      <t>Design Wind Pressure (P</t>
    </r>
    <r>
      <rPr>
        <vertAlign val="subscript"/>
        <sz val="10"/>
        <color indexed="10"/>
        <rFont val="Arial"/>
        <family val="2"/>
      </rPr>
      <t>d</t>
    </r>
    <r>
      <rPr>
        <sz val="10"/>
        <color indexed="10"/>
        <rFont val="Arial"/>
        <family val="2"/>
      </rPr>
      <t>)</t>
    </r>
  </si>
  <si>
    <r>
      <t>C</t>
    </r>
    <r>
      <rPr>
        <vertAlign val="subscript"/>
        <sz val="10"/>
        <color indexed="10"/>
        <rFont val="Arial"/>
        <family val="2"/>
      </rPr>
      <t>p</t>
    </r>
    <r>
      <rPr>
        <sz val="10"/>
        <color indexed="10"/>
        <rFont val="Arial"/>
        <family val="2"/>
      </rPr>
      <t xml:space="preserve"> X P</t>
    </r>
    <r>
      <rPr>
        <vertAlign val="subscript"/>
        <sz val="10"/>
        <color indexed="10"/>
        <rFont val="Arial"/>
        <family val="2"/>
      </rPr>
      <t>z</t>
    </r>
  </si>
  <si>
    <r>
      <t>C</t>
    </r>
    <r>
      <rPr>
        <vertAlign val="subscript"/>
        <sz val="10"/>
        <color indexed="10"/>
        <rFont val="Arial"/>
        <family val="2"/>
      </rPr>
      <t>p</t>
    </r>
    <r>
      <rPr>
        <sz val="10"/>
        <color indexed="10"/>
        <rFont val="Arial"/>
        <family val="2"/>
      </rPr>
      <t xml:space="preserve"> (Pressure Coeff)</t>
    </r>
  </si>
  <si>
    <r>
      <t>C</t>
    </r>
    <r>
      <rPr>
        <vertAlign val="subscript"/>
        <sz val="10"/>
        <color indexed="10"/>
        <rFont val="Arial"/>
        <family val="2"/>
      </rPr>
      <t>pe</t>
    </r>
    <r>
      <rPr>
        <sz val="10"/>
        <color indexed="10"/>
        <rFont val="Arial"/>
        <family val="2"/>
      </rPr>
      <t xml:space="preserve"> -C</t>
    </r>
    <r>
      <rPr>
        <vertAlign val="subscript"/>
        <sz val="10"/>
        <color indexed="10"/>
        <rFont val="Arial"/>
        <family val="2"/>
      </rPr>
      <t>pi</t>
    </r>
  </si>
  <si>
    <r>
      <t>C</t>
    </r>
    <r>
      <rPr>
        <vertAlign val="subscript"/>
        <sz val="10"/>
        <color indexed="12"/>
        <rFont val="Arial"/>
        <family val="2"/>
      </rPr>
      <t>pe</t>
    </r>
    <r>
      <rPr>
        <sz val="10"/>
        <color indexed="12"/>
        <rFont val="Arial"/>
        <family val="2"/>
      </rPr>
      <t xml:space="preserve"> (External Pressure Coeff)</t>
    </r>
  </si>
  <si>
    <r>
      <t>C</t>
    </r>
    <r>
      <rPr>
        <vertAlign val="subscript"/>
        <sz val="10"/>
        <color indexed="12"/>
        <rFont val="Arial"/>
        <family val="2"/>
      </rPr>
      <t>pi</t>
    </r>
    <r>
      <rPr>
        <sz val="10"/>
        <color indexed="12"/>
        <rFont val="Arial"/>
        <family val="2"/>
      </rPr>
      <t xml:space="preserve"> (Internal Pressure Coeff)</t>
    </r>
  </si>
  <si>
    <r>
      <t>Kg/m</t>
    </r>
    <r>
      <rPr>
        <b/>
        <vertAlign val="superscript"/>
        <sz val="10"/>
        <color indexed="10"/>
        <rFont val="Arial"/>
        <family val="2"/>
      </rPr>
      <t>2</t>
    </r>
  </si>
  <si>
    <r>
      <t>Kg/m</t>
    </r>
    <r>
      <rPr>
        <b/>
        <vertAlign val="superscript"/>
        <sz val="10"/>
        <color indexed="12"/>
        <rFont val="Arial"/>
        <family val="2"/>
      </rPr>
      <t>2</t>
    </r>
  </si>
  <si>
    <t>(Refer STAAD Output)</t>
  </si>
  <si>
    <r>
      <t>L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/r</t>
    </r>
    <r>
      <rPr>
        <vertAlign val="subscript"/>
        <sz val="10"/>
        <rFont val="Arial"/>
        <family val="2"/>
      </rPr>
      <t>x</t>
    </r>
  </si>
  <si>
    <r>
      <t>L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/r</t>
    </r>
    <r>
      <rPr>
        <vertAlign val="subscript"/>
        <sz val="10"/>
        <rFont val="Arial"/>
        <family val="2"/>
      </rPr>
      <t>y</t>
    </r>
  </si>
  <si>
    <t>r</t>
  </si>
  <si>
    <t>Slenderness Ratios &amp; Critcal value</t>
  </si>
  <si>
    <t>Compressive Stress in Extreme Fibres of Beam</t>
  </si>
  <si>
    <t>Clear Depth of web</t>
  </si>
  <si>
    <t>Thickness of web</t>
  </si>
  <si>
    <t>65500 N/mm2</t>
  </si>
  <si>
    <r>
      <t>p</t>
    </r>
    <r>
      <rPr>
        <vertAlign val="subscript"/>
        <sz val="11"/>
        <color indexed="8"/>
        <rFont val="Calibri"/>
        <family val="2"/>
      </rPr>
      <t>t</t>
    </r>
    <r>
      <rPr>
        <sz val="10"/>
        <rFont val="Arial"/>
        <family val="2"/>
      </rPr>
      <t>/p</t>
    </r>
    <r>
      <rPr>
        <vertAlign val="subscript"/>
        <sz val="11"/>
        <color indexed="8"/>
        <rFont val="Calibri"/>
        <family val="2"/>
      </rPr>
      <t>c</t>
    </r>
  </si>
  <si>
    <t xml:space="preserve"> =</t>
  </si>
  <si>
    <r>
      <t>N/mm</t>
    </r>
    <r>
      <rPr>
        <vertAlign val="superscript"/>
        <sz val="11"/>
        <color indexed="8"/>
        <rFont val="Calibri"/>
        <family val="2"/>
      </rPr>
      <t xml:space="preserve">2 </t>
    </r>
  </si>
  <si>
    <t>Axial Stress</t>
  </si>
  <si>
    <r>
      <t>p</t>
    </r>
    <r>
      <rPr>
        <vertAlign val="subscript"/>
        <sz val="11"/>
        <color indexed="8"/>
        <rFont val="Calibri"/>
        <family val="2"/>
      </rPr>
      <t>bt</t>
    </r>
    <r>
      <rPr>
        <sz val="10"/>
        <rFont val="Arial"/>
        <family val="2"/>
      </rPr>
      <t>/p</t>
    </r>
    <r>
      <rPr>
        <vertAlign val="subscript"/>
        <sz val="11"/>
        <color indexed="8"/>
        <rFont val="Calibri"/>
        <family val="2"/>
      </rPr>
      <t>bc</t>
    </r>
  </si>
  <si>
    <t>Bending Stress</t>
  </si>
  <si>
    <r>
      <t>p</t>
    </r>
    <r>
      <rPr>
        <vertAlign val="subscript"/>
        <sz val="11"/>
        <color indexed="8"/>
        <rFont val="Calibri"/>
        <family val="2"/>
      </rPr>
      <t>q</t>
    </r>
    <r>
      <rPr>
        <sz val="10"/>
        <rFont val="Arial"/>
        <family val="2"/>
      </rPr>
      <t xml:space="preserve"> </t>
    </r>
  </si>
  <si>
    <t>Shear stress</t>
  </si>
  <si>
    <r>
      <t>p</t>
    </r>
    <r>
      <rPr>
        <vertAlign val="subscript"/>
        <sz val="11"/>
        <color indexed="8"/>
        <rFont val="Calibri"/>
        <family val="2"/>
      </rPr>
      <t>b</t>
    </r>
  </si>
  <si>
    <t>Bearing Stress</t>
  </si>
  <si>
    <t>STEEL</t>
  </si>
  <si>
    <t xml:space="preserve"> IS 800</t>
  </si>
  <si>
    <r>
      <t>N/mm</t>
    </r>
    <r>
      <rPr>
        <vertAlign val="superscript"/>
        <sz val="11"/>
        <color indexed="8"/>
        <rFont val="Calibri"/>
        <family val="2"/>
      </rPr>
      <t>2</t>
    </r>
  </si>
  <si>
    <t>ρ</t>
  </si>
  <si>
    <r>
      <t>kN/m</t>
    </r>
    <r>
      <rPr>
        <vertAlign val="superscript"/>
        <sz val="11"/>
        <color indexed="8"/>
        <rFont val="Calibri"/>
        <family val="2"/>
      </rPr>
      <t>3</t>
    </r>
  </si>
  <si>
    <r>
      <t>f</t>
    </r>
    <r>
      <rPr>
        <vertAlign val="subscript"/>
        <sz val="11"/>
        <color indexed="8"/>
        <rFont val="Calibri"/>
        <family val="2"/>
      </rPr>
      <t>y</t>
    </r>
  </si>
  <si>
    <t>Minimum yield Stress</t>
  </si>
  <si>
    <t>σat</t>
  </si>
  <si>
    <t>Axial stress</t>
  </si>
  <si>
    <t>σbt</t>
  </si>
  <si>
    <t>Bending stress</t>
  </si>
  <si>
    <t>σvm</t>
  </si>
  <si>
    <t>σp</t>
  </si>
  <si>
    <t>BOLTS &amp; FASTENERS</t>
  </si>
  <si>
    <t xml:space="preserve">σtf </t>
  </si>
  <si>
    <t>Shear Strength</t>
  </si>
  <si>
    <r>
      <t>σ</t>
    </r>
    <r>
      <rPr>
        <vertAlign val="subscript"/>
        <sz val="11"/>
        <color indexed="8"/>
        <rFont val="Calibri"/>
        <family val="2"/>
      </rPr>
      <t>at</t>
    </r>
  </si>
  <si>
    <t>Tensile Strength</t>
  </si>
  <si>
    <t>Bearing Strength</t>
  </si>
  <si>
    <t>Fbt</t>
  </si>
  <si>
    <t>kx</t>
  </si>
  <si>
    <t>ky</t>
  </si>
  <si>
    <t xml:space="preserve">For </t>
  </si>
  <si>
    <t>λ</t>
  </si>
  <si>
    <t xml:space="preserve">= </t>
  </si>
  <si>
    <t>From Fig-1 IS 8147</t>
  </si>
  <si>
    <t>Permissible Compressive stress</t>
  </si>
  <si>
    <t>Fc</t>
  </si>
  <si>
    <t>Bending extreme fibre Tensile Stress</t>
  </si>
  <si>
    <t>Using IS 8147 clause 8.3.3.1</t>
  </si>
  <si>
    <t>Using IS 8147 clause 8.3.4 &amp; Fig 2</t>
  </si>
  <si>
    <t>k1 =</t>
  </si>
  <si>
    <t>k2 =</t>
  </si>
  <si>
    <t>As per Table 10 &amp; 11 respectively</t>
  </si>
  <si>
    <t xml:space="preserve">Lf = </t>
  </si>
  <si>
    <t>(k1xk2xLy)</t>
  </si>
  <si>
    <t>Width of section (b)</t>
  </si>
  <si>
    <t>Depth of section (a)</t>
  </si>
  <si>
    <t>Therefore ratio</t>
  </si>
  <si>
    <t>a/b</t>
  </si>
  <si>
    <t>t1/t2</t>
  </si>
  <si>
    <t>k1at</t>
  </si>
  <si>
    <t xml:space="preserve">Therefore slenderness ratio </t>
  </si>
  <si>
    <t>for lateral buckling</t>
  </si>
  <si>
    <t>λat</t>
  </si>
  <si>
    <t xml:space="preserve">        =</t>
  </si>
  <si>
    <t>From fig-2</t>
  </si>
  <si>
    <t>IS: 8147</t>
  </si>
  <si>
    <t>Fbc =</t>
  </si>
  <si>
    <t xml:space="preserve">Shear </t>
  </si>
  <si>
    <t>Using IS 8147 clause 8.3.3.2</t>
  </si>
  <si>
    <t>Ratio d/t</t>
  </si>
  <si>
    <t>d</t>
  </si>
  <si>
    <t>b/d</t>
  </si>
  <si>
    <t>Hence infinity considered for Fig 7.0</t>
  </si>
  <si>
    <t>C1</t>
  </si>
  <si>
    <t>(590/(Fv)^0.5)</t>
  </si>
  <si>
    <t>C2</t>
  </si>
  <si>
    <t>(1100/(Fv)^0.5)</t>
  </si>
  <si>
    <t>Fs =</t>
  </si>
  <si>
    <t>N/mm2</t>
  </si>
  <si>
    <t xml:space="preserve">Fa </t>
  </si>
  <si>
    <t>Fb</t>
  </si>
  <si>
    <t>[ As per Indian Code - IS 8147 - 1976 :, Code of practise for use of Aluminium alloys in Structures ]</t>
  </si>
  <si>
    <t>(Assuming 50% engagement)</t>
  </si>
  <si>
    <t>(k1at(Lf/b)0.5)</t>
  </si>
  <si>
    <t xml:space="preserve">Typical Mullion </t>
  </si>
  <si>
    <t>Radii of Gyration of section</t>
  </si>
  <si>
    <t xml:space="preserve">For Tubes </t>
  </si>
  <si>
    <r>
      <t xml:space="preserve">f </t>
    </r>
    <r>
      <rPr>
        <vertAlign val="subscript"/>
        <sz val="10"/>
        <rFont val="Arial"/>
        <family val="2"/>
      </rPr>
      <t>bt</t>
    </r>
  </si>
  <si>
    <r>
      <t xml:space="preserve">p </t>
    </r>
    <r>
      <rPr>
        <vertAlign val="subscript"/>
        <sz val="10"/>
        <rFont val="Arial"/>
        <family val="2"/>
      </rPr>
      <t>t</t>
    </r>
  </si>
  <si>
    <r>
      <t xml:space="preserve">p </t>
    </r>
    <r>
      <rPr>
        <vertAlign val="subscript"/>
        <sz val="10"/>
        <rFont val="Arial"/>
        <family val="2"/>
      </rPr>
      <t>bt</t>
    </r>
  </si>
  <si>
    <r>
      <t xml:space="preserve">f </t>
    </r>
    <r>
      <rPr>
        <vertAlign val="subscript"/>
        <sz val="10"/>
        <rFont val="Arial"/>
        <family val="2"/>
      </rPr>
      <t>t</t>
    </r>
  </si>
  <si>
    <t>Fv</t>
  </si>
  <si>
    <t>Actual Mullion C/S Area</t>
  </si>
  <si>
    <t>Actual Mullion Section Modulus</t>
  </si>
  <si>
    <t>TRANSOM</t>
  </si>
  <si>
    <t xml:space="preserve">GLASS </t>
  </si>
  <si>
    <t>ASTM E 1300</t>
  </si>
  <si>
    <t xml:space="preserve">Modulus of Elasticity Es =  </t>
  </si>
  <si>
    <t xml:space="preserve">                71700           N/mm2</t>
  </si>
  <si>
    <t>kN/m3</t>
  </si>
  <si>
    <t xml:space="preserve">Density ρg                      =  </t>
  </si>
  <si>
    <t xml:space="preserve"> Edge compression stress σes = </t>
  </si>
  <si>
    <t xml:space="preserve">38 - 69 </t>
  </si>
  <si>
    <t>Mpa</t>
  </si>
  <si>
    <t xml:space="preserve">Surface compression stress σss = </t>
  </si>
  <si>
    <t xml:space="preserve">24 - 67  </t>
  </si>
  <si>
    <t>MPa</t>
  </si>
  <si>
    <t>(k1at(Lf/b)^0.5)</t>
  </si>
  <si>
    <t>DESIGN OF BRACKETS</t>
  </si>
  <si>
    <t>(As per Analysis for Typical vertical member.std/anl)</t>
  </si>
  <si>
    <t>Max Vertical Force (P)                          =                        2.25 Kn ( Refer Mullion Calculation )</t>
  </si>
  <si>
    <t>Forces acting on Bracket</t>
  </si>
  <si>
    <t>Vertical (V)                                          =                             2.25 Kn</t>
  </si>
  <si>
    <t>Vertical Leg</t>
  </si>
  <si>
    <t>Width (B1)                                           =                                100 mm</t>
  </si>
  <si>
    <t>Depth (D)                                             =                               75 mm</t>
  </si>
  <si>
    <t>Thickness (t)                                        =                                 6 mm</t>
  </si>
  <si>
    <t>Eccentricity of Vertical load (e)              =                               75 mm</t>
  </si>
  <si>
    <t># of Vertical Legs per bracket (N)           =                                 2</t>
  </si>
  <si>
    <t>Max B.M                                             =                            0.17 Kn-m (V*e)</t>
  </si>
  <si>
    <t>Max S.F                                              =                           2.25 Kn (V)</t>
  </si>
  <si>
    <t>B.M per Plate (M)                                =                        0.085 Kn-m (B.M / N)</t>
  </si>
  <si>
    <t>Section Modulus (Z)                             =                       5625 mm3 (t*D2/6)</t>
  </si>
  <si>
    <t>Bending Stress induced (si)                  =                         15.1 N/mm2 ( M/Z)</t>
  </si>
  <si>
    <t xml:space="preserve">                                                          &lt; 165.00 N/mm2</t>
  </si>
  <si>
    <t>HENCE SAFE IN BENDING</t>
  </si>
  <si>
    <t>S.F per Plate (V)                                 =                     1.125 Kn (S.F / N)</t>
  </si>
  <si>
    <t>Shear Stress induced (tv)                     =                      2.5 N/mm2 (V/Dt)</t>
  </si>
  <si>
    <t xml:space="preserve">                                                                                 &lt; 112.50 N/mm2</t>
  </si>
  <si>
    <t>HENCE SAFE IN SHEAR</t>
  </si>
  <si>
    <t xml:space="preserve">                                                                                       &lt; 150.00 N/mm2</t>
  </si>
  <si>
    <t>HENCE SAFE IN COMP/TENSION</t>
  </si>
  <si>
    <t>Horizontal Leg</t>
  </si>
  <si>
    <t>Width (B)                                            =                           75 mm</t>
  </si>
  <si>
    <t>Depth (D)                                            =                            75 mm</t>
  </si>
  <si>
    <t>Thickness (t)                                       =                            6 mm</t>
  </si>
  <si>
    <t>Max B.M                                            =                          0.085 Kn-m (B.M/2 )</t>
  </si>
  <si>
    <t>Projection beyond anchor (p)                =                           30 mm</t>
  </si>
  <si>
    <t xml:space="preserve">                                                                                 &lt;165.00 N/mm2</t>
  </si>
  <si>
    <t>HENCE SAFE</t>
  </si>
  <si>
    <t>Check For Through Bolt (SS-304)</t>
  </si>
  <si>
    <t>Max Vertical Shear Force (Vv)                =                              1.125 Kn ( V )</t>
  </si>
  <si>
    <t>Max Hz Shear Force (Vh)                      =                              6.75 Kn ( H )</t>
  </si>
  <si>
    <t>No. of Bolts (nb)                                    =                                      1.00</t>
  </si>
  <si>
    <t>No. of Bolts carrying Vertical Force (nv)  =                                      1.00</t>
  </si>
  <si>
    <t>No. of Bolts carrying Hzl Force (nh)        =                                      1.00</t>
  </si>
  <si>
    <t>Resultant Max Shear (V) per bolt           =          6.84 Kn { (Vv/nv)2 +(Vh/nh)2)1/2 }</t>
  </si>
  <si>
    <t>Dia of Bolt                                            =                           10.00 mm</t>
  </si>
  <si>
    <t>No. of Interfaces (ni)                              =                         2.00</t>
  </si>
  <si>
    <t>Crossectional Area of Bolt (ab)               =                          78.5 mm2</t>
  </si>
  <si>
    <t>Shear Area (As)                                    =                        58.9 mm2 (0.75ab)</t>
  </si>
  <si>
    <t>Shear Stress induced                            =             58.1 N/mm2 (V/niAs)</t>
  </si>
  <si>
    <t>Permissible Shear Stress                      =               82.00 N/mm2 (For SS-304, Fy = 205mPa)</t>
  </si>
  <si>
    <t>Min Thickness (tmin)                             =                   2.0 mm (web thickness)</t>
  </si>
  <si>
    <t>Dia of Hole (dh)                                     =                    11.50 mm</t>
  </si>
  <si>
    <t>Bearing Stress                                     =                       148.70 N/mm2 (V/nidhtmin)</t>
  </si>
  <si>
    <t xml:space="preserve">                                                            &lt; 184.87 N/mm2 (For 6063 T6, 1.33x139)</t>
  </si>
  <si>
    <t>Hence Safe</t>
  </si>
  <si>
    <r>
      <t xml:space="preserve">Max Hz Reaction at Sppt (R)                 =                     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 6.90 Kn </t>
    </r>
  </si>
  <si>
    <t xml:space="preserve">                                                             ( Refer Staad Results - Jt # 2, Cont beams.std)</t>
  </si>
  <si>
    <t>Horizontal (Compression) (Hc)               =                             6.90 Kn</t>
  </si>
  <si>
    <t>Horizontal (Tension) (Ht)                       =                              6.90 Kn</t>
  </si>
  <si>
    <t>Max Comp/Tension                              =                             6.90 Kn (H)</t>
  </si>
  <si>
    <t>Comp/Tension per Plate (C)                  =                          3.45 Kn (H / N)</t>
  </si>
  <si>
    <t>Axial Stress induced (sa)                      =                              7.7 N/mm2 (C/Dt)</t>
  </si>
  <si>
    <t>Direct Comp Force (F)                         =                        3.45 Kn (H/2)</t>
  </si>
  <si>
    <t>Max Stress induced at base (sb)          =                    1.82 N/mm2 (F/A + 6M/BD2)</t>
  </si>
  <si>
    <t>Max BM induced in plate (M)                =                      819 N-mm (sb*p2/2)</t>
  </si>
  <si>
    <t>Max Bending Stress induced in Plate (sp) =                    136.50  N/mm2 (6M/t2)</t>
  </si>
  <si>
    <t>For d/t = 47.2, From fig-7 IS:8147 Material 54300-0(Lowest considered since graph is limited)</t>
  </si>
  <si>
    <t>[ Section is considered as a Box - 56 x 123 x 2.5</t>
  </si>
  <si>
    <t>RODAS ENCLAVE</t>
  </si>
  <si>
    <t>THANE</t>
  </si>
  <si>
    <t>CLIENT</t>
  </si>
  <si>
    <t>DODIAS ARCHITECTURAL</t>
  </si>
  <si>
    <t>INTERLOCK PROFILE</t>
  </si>
  <si>
    <t>WINDOW ELEVATION</t>
  </si>
  <si>
    <t>Section is Safe</t>
  </si>
  <si>
    <t>Since both the equations are satisfied</t>
  </si>
  <si>
    <t>Steel Stiffener</t>
  </si>
  <si>
    <t>Centroid</t>
  </si>
  <si>
    <t>Modular Ratio</t>
  </si>
  <si>
    <t>Ieq.</t>
  </si>
  <si>
    <t>Ial + Istiff x Estiff / Eal</t>
  </si>
  <si>
    <r>
      <t>cm</t>
    </r>
    <r>
      <rPr>
        <vertAlign val="superscript"/>
        <sz val="10"/>
        <color rgb="FFFF0000"/>
        <rFont val="Arial"/>
        <family val="2"/>
      </rPr>
      <t>4</t>
    </r>
  </si>
  <si>
    <t>Zeq</t>
  </si>
  <si>
    <t>Equvalent M.I on minor axis</t>
  </si>
  <si>
    <t>INTERLOCK PROFILE MS STIFFENER</t>
  </si>
  <si>
    <t>Equvalent M.I on Major Axis</t>
  </si>
  <si>
    <t>B.M</t>
  </si>
  <si>
    <t>S.F</t>
  </si>
  <si>
    <t>FOR ALUMINIUM</t>
  </si>
  <si>
    <t>FOR STIFFENER</t>
  </si>
  <si>
    <t>Moment shared by Aluminium</t>
  </si>
  <si>
    <t>(M1)</t>
  </si>
  <si>
    <t>kN-m</t>
  </si>
  <si>
    <r>
      <t>M/Df</t>
    </r>
    <r>
      <rPr>
        <vertAlign val="subscript"/>
        <sz val="10"/>
        <rFont val="Arial"/>
        <family val="2"/>
      </rPr>
      <t>alum.</t>
    </r>
  </si>
  <si>
    <t>Moment shared by Stiffener</t>
  </si>
  <si>
    <t>(M2)</t>
  </si>
  <si>
    <r>
      <t>M/Df</t>
    </r>
    <r>
      <rPr>
        <vertAlign val="subscript"/>
        <sz val="10"/>
        <rFont val="Arial"/>
        <family val="2"/>
      </rPr>
      <t>steel</t>
    </r>
  </si>
  <si>
    <t>S.F shared by Aluminium</t>
  </si>
  <si>
    <t>(V1)</t>
  </si>
  <si>
    <t>kN</t>
  </si>
  <si>
    <r>
      <t>V/Df</t>
    </r>
    <r>
      <rPr>
        <vertAlign val="subscript"/>
        <sz val="10"/>
        <rFont val="Arial"/>
        <family val="2"/>
      </rPr>
      <t>alum.</t>
    </r>
  </si>
  <si>
    <t>S.F shared by Stiffener</t>
  </si>
  <si>
    <t>(V2)</t>
  </si>
  <si>
    <r>
      <t>V/Df</t>
    </r>
    <r>
      <rPr>
        <vertAlign val="subscript"/>
        <sz val="10"/>
        <rFont val="Arial"/>
        <family val="2"/>
      </rPr>
      <t>steel</t>
    </r>
  </si>
  <si>
    <t>A.F shared by Aluminium</t>
  </si>
  <si>
    <t>(P1)</t>
  </si>
  <si>
    <t>A.F shared by Stiffener</t>
  </si>
  <si>
    <t>(P2)</t>
  </si>
  <si>
    <t>DISTRIBUTION FACTOR (Df) On Minor Axis</t>
  </si>
  <si>
    <t>DISTRIBUTION FACTOR (Df) On Major Axis</t>
  </si>
  <si>
    <t>[ As per Indian Code - IS 800 ]</t>
  </si>
  <si>
    <t>STIFFENER</t>
  </si>
  <si>
    <t>Using IS 800 clause 4.1</t>
  </si>
  <si>
    <t xml:space="preserve">Permissible Bending Tensile stress </t>
  </si>
  <si>
    <t xml:space="preserve"> = </t>
  </si>
  <si>
    <t>165 N/mm2</t>
  </si>
  <si>
    <t xml:space="preserve">Direct Tensile Stress </t>
  </si>
  <si>
    <t>Axial Direct Tensile Stress</t>
  </si>
  <si>
    <t xml:space="preserve">Permissible Axial Tensile stress </t>
  </si>
  <si>
    <r>
      <t>L</t>
    </r>
    <r>
      <rPr>
        <vertAlign val="subscript"/>
        <sz val="10"/>
        <rFont val="Arial"/>
        <family val="2"/>
      </rPr>
      <t>y</t>
    </r>
    <r>
      <rPr>
        <sz val="10"/>
        <rFont val="Arial"/>
      </rPr>
      <t>/r</t>
    </r>
    <r>
      <rPr>
        <vertAlign val="subscript"/>
        <sz val="10"/>
        <rFont val="Arial"/>
        <family val="2"/>
      </rPr>
      <t>y</t>
    </r>
  </si>
  <si>
    <t>From Table 5.1, IS:800, Fy=250MPa</t>
  </si>
  <si>
    <t>σbc =</t>
  </si>
  <si>
    <t>Lateral unsupported length =</t>
  </si>
  <si>
    <t>effective span Lf</t>
  </si>
  <si>
    <t>L/ry=</t>
  </si>
  <si>
    <t xml:space="preserve">Permissible Bending compressive stress = </t>
  </si>
  <si>
    <t>IS 800 Clause 6.4.2</t>
  </si>
  <si>
    <t>τva =</t>
  </si>
  <si>
    <t>0.4fy</t>
  </si>
  <si>
    <r>
      <t>Axial Compressive stress (f</t>
    </r>
    <r>
      <rPr>
        <vertAlign val="subscript"/>
        <sz val="10"/>
        <rFont val="Arial"/>
        <family val="2"/>
      </rPr>
      <t>a</t>
    </r>
    <r>
      <rPr>
        <sz val="10"/>
        <rFont val="Arial"/>
      </rPr>
      <t>)</t>
    </r>
  </si>
  <si>
    <r>
      <t>(M</t>
    </r>
    <r>
      <rPr>
        <vertAlign val="subscript"/>
        <sz val="10"/>
        <rFont val="Arial"/>
        <family val="2"/>
      </rPr>
      <t>x</t>
    </r>
    <r>
      <rPr>
        <sz val="10"/>
        <rFont val="Arial"/>
      </rPr>
      <t>/Z</t>
    </r>
    <r>
      <rPr>
        <vertAlign val="subscript"/>
        <sz val="10"/>
        <rFont val="Arial"/>
        <family val="2"/>
      </rPr>
      <t>x</t>
    </r>
    <r>
      <rPr>
        <sz val="10"/>
        <rFont val="Arial"/>
      </rPr>
      <t>)</t>
    </r>
  </si>
  <si>
    <r>
      <t>(M</t>
    </r>
    <r>
      <rPr>
        <vertAlign val="subscript"/>
        <sz val="10"/>
        <rFont val="Arial"/>
        <family val="2"/>
      </rPr>
      <t>y</t>
    </r>
    <r>
      <rPr>
        <sz val="10"/>
        <rFont val="Arial"/>
      </rPr>
      <t>/Z</t>
    </r>
    <r>
      <rPr>
        <vertAlign val="subscript"/>
        <sz val="10"/>
        <rFont val="Arial"/>
        <family val="2"/>
      </rPr>
      <t>y</t>
    </r>
    <r>
      <rPr>
        <sz val="10"/>
        <rFont val="Arial"/>
      </rPr>
      <t>)</t>
    </r>
  </si>
  <si>
    <r>
      <t>(V</t>
    </r>
    <r>
      <rPr>
        <vertAlign val="subscript"/>
        <sz val="10"/>
        <rFont val="Arial"/>
        <family val="2"/>
      </rPr>
      <t>x</t>
    </r>
    <r>
      <rPr>
        <sz val="10"/>
        <rFont val="Arial"/>
      </rPr>
      <t>/(2*h</t>
    </r>
    <r>
      <rPr>
        <vertAlign val="subscript"/>
        <sz val="10"/>
        <rFont val="Arial"/>
        <family val="2"/>
      </rPr>
      <t>x</t>
    </r>
    <r>
      <rPr>
        <sz val="10"/>
        <rFont val="Arial"/>
      </rPr>
      <t>t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))</t>
    </r>
  </si>
  <si>
    <r>
      <t>(V</t>
    </r>
    <r>
      <rPr>
        <vertAlign val="subscript"/>
        <sz val="10"/>
        <rFont val="Arial"/>
        <family val="2"/>
      </rPr>
      <t>y</t>
    </r>
    <r>
      <rPr>
        <sz val="10"/>
        <rFont val="Arial"/>
      </rPr>
      <t>/(2*h</t>
    </r>
    <r>
      <rPr>
        <vertAlign val="subscript"/>
        <sz val="10"/>
        <rFont val="Arial"/>
        <family val="2"/>
      </rPr>
      <t>y</t>
    </r>
    <r>
      <rPr>
        <sz val="10"/>
        <rFont val="Arial"/>
      </rPr>
      <t>t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))</t>
    </r>
  </si>
  <si>
    <t>D=</t>
  </si>
  <si>
    <t>T=</t>
  </si>
  <si>
    <t>D/T=</t>
  </si>
  <si>
    <t>0.66fy</t>
  </si>
  <si>
    <t>CHECK FOR STRESSES (STIFFENER)</t>
  </si>
  <si>
    <t>TYPICAL MULLION DESIGN</t>
  </si>
  <si>
    <t>MULLION</t>
  </si>
  <si>
    <t>(MULLION)</t>
  </si>
  <si>
    <t>[ Section is a channel - 42.5 x 168 x 8.0 mm thk plate]</t>
  </si>
  <si>
    <t>(Max Transom to Transom distance)</t>
  </si>
  <si>
    <t>(Fig 9)</t>
  </si>
  <si>
    <t>Calculation of Loading</t>
  </si>
  <si>
    <t>On Mullions</t>
  </si>
  <si>
    <t>Effective Area (Ae)</t>
  </si>
  <si>
    <t>m2</t>
  </si>
  <si>
    <t>Wind load(WL)</t>
  </si>
  <si>
    <t>kN/m</t>
  </si>
  <si>
    <t>(AeXWw)/L</t>
  </si>
  <si>
    <t>(LXS) - 4(0.5XS/2XS/2)</t>
  </si>
  <si>
    <t>From fig-7 IS:8147 Material 54300-0(Lowest considered since graph is limited)</t>
  </si>
  <si>
    <t>Max Unsupported  Span (L)</t>
  </si>
  <si>
    <t>Effective Area(Ae)</t>
  </si>
  <si>
    <t>[(SXL) - 4(0.5 X S/2 X S/2)]</t>
  </si>
  <si>
    <t>m^2</t>
  </si>
  <si>
    <r>
      <t>UDL due to wind (</t>
    </r>
    <r>
      <rPr>
        <sz val="12"/>
        <color rgb="FFFF0000"/>
        <rFont val="Arial"/>
        <family val="2"/>
      </rPr>
      <t>w</t>
    </r>
    <r>
      <rPr>
        <sz val="10"/>
        <color indexed="10"/>
        <rFont val="Arial"/>
        <family val="2"/>
      </rPr>
      <t>w1)</t>
    </r>
  </si>
  <si>
    <t>(Ae X Ww) /L</t>
  </si>
  <si>
    <t>[ Section is considered as a box-</t>
  </si>
  <si>
    <t>(Actual Mullion C/S Area)</t>
  </si>
  <si>
    <t>(Actual Mullion Section Modulus)</t>
  </si>
  <si>
    <t>mm]</t>
  </si>
  <si>
    <t xml:space="preserve"> 64X58X1.7 </t>
  </si>
  <si>
    <t>Ixx</t>
  </si>
  <si>
    <t>I20</t>
  </si>
  <si>
    <t>Wind Pressure</t>
  </si>
  <si>
    <t>kPa</t>
  </si>
  <si>
    <t>G5</t>
  </si>
  <si>
    <t>Iyy</t>
  </si>
  <si>
    <t>I19</t>
  </si>
  <si>
    <t>Bounding Box_x</t>
  </si>
  <si>
    <t>Bounding Box_Y</t>
  </si>
  <si>
    <t>Cross Section Area</t>
  </si>
  <si>
    <t>O20</t>
  </si>
  <si>
    <t>O21</t>
  </si>
  <si>
    <t>I23</t>
  </si>
  <si>
    <t>radius of gyration(X)</t>
  </si>
  <si>
    <t>radius of gyration (y)</t>
  </si>
  <si>
    <t>I25</t>
  </si>
  <si>
    <t>I26</t>
  </si>
  <si>
    <t>Zxx</t>
  </si>
  <si>
    <t>Zyy</t>
  </si>
  <si>
    <t>I21</t>
  </si>
  <si>
    <t>I22</t>
  </si>
  <si>
    <t>Glass Thickness</t>
  </si>
  <si>
    <t>J6</t>
  </si>
  <si>
    <t>DL intensity</t>
  </si>
  <si>
    <t>O5</t>
  </si>
  <si>
    <t>Unsupported Length</t>
  </si>
  <si>
    <t>G62</t>
  </si>
  <si>
    <t>I69</t>
  </si>
  <si>
    <t>Grid</t>
  </si>
  <si>
    <t>I70</t>
  </si>
  <si>
    <t>I75</t>
  </si>
  <si>
    <t>UDL due to dead load</t>
  </si>
  <si>
    <t>I76</t>
  </si>
  <si>
    <t>UDL due to wind load</t>
  </si>
  <si>
    <t>(Glass Thickness X 25/1000)+0.1*((Glass Thickness X 25/1000)</t>
  </si>
  <si>
    <t>mm Thick Glass with 10% additional for fixtures</t>
  </si>
  <si>
    <t>DL Intesity(Wd)</t>
  </si>
  <si>
    <r>
      <t>UDL due to wind (</t>
    </r>
    <r>
      <rPr>
        <sz val="12"/>
        <color rgb="FFFF0000"/>
        <rFont val="Arial"/>
        <family val="2"/>
      </rPr>
      <t>w</t>
    </r>
    <r>
      <rPr>
        <sz val="10"/>
        <color rgb="FFFF0000"/>
        <rFont val="Arial"/>
        <family val="2"/>
      </rPr>
      <t>d</t>
    </r>
    <r>
      <rPr>
        <sz val="10"/>
        <color indexed="10"/>
        <rFont val="Arial"/>
        <family val="2"/>
      </rPr>
      <t>1)</t>
    </r>
  </si>
  <si>
    <t>(Ae X Wd) /L</t>
  </si>
  <si>
    <t>I77</t>
  </si>
  <si>
    <t>BENDING MOMENT</t>
  </si>
  <si>
    <t>I89</t>
  </si>
  <si>
    <t>I90</t>
  </si>
  <si>
    <t>I91</t>
  </si>
  <si>
    <t>Shear Force_mullion</t>
  </si>
  <si>
    <t>axial force</t>
  </si>
  <si>
    <t>deflection</t>
  </si>
  <si>
    <t>I144</t>
  </si>
  <si>
    <t>allowable def</t>
  </si>
  <si>
    <t>L155</t>
  </si>
  <si>
    <t>I117</t>
  </si>
  <si>
    <t>Mullion Dimensions</t>
  </si>
  <si>
    <t>G15</t>
  </si>
  <si>
    <t>(BxDxtmax)</t>
  </si>
  <si>
    <t>Lx</t>
  </si>
  <si>
    <t>actual Ly</t>
  </si>
  <si>
    <t>X10</t>
  </si>
  <si>
    <t>Q31</t>
  </si>
  <si>
    <t>Q15</t>
  </si>
  <si>
    <t>Q16</t>
  </si>
  <si>
    <t>Q17</t>
  </si>
  <si>
    <t>Q18</t>
  </si>
  <si>
    <t>Q19</t>
  </si>
  <si>
    <t>L27</t>
  </si>
  <si>
    <t>L28</t>
  </si>
  <si>
    <t>E27</t>
  </si>
  <si>
    <t>E28</t>
  </si>
  <si>
    <t>Q20</t>
  </si>
  <si>
    <t>Q21</t>
  </si>
  <si>
    <t>Lx/rx</t>
  </si>
  <si>
    <t>Ly/ry</t>
  </si>
  <si>
    <t>L31</t>
  </si>
  <si>
    <t>L32</t>
  </si>
  <si>
    <t>L/r</t>
  </si>
  <si>
    <t>A34</t>
  </si>
  <si>
    <t>fig_1 value</t>
  </si>
  <si>
    <t>fig 2 value</t>
  </si>
  <si>
    <t xml:space="preserve">fig 3 value </t>
  </si>
  <si>
    <t>D37</t>
  </si>
  <si>
    <t>Fbc</t>
  </si>
  <si>
    <t>D59</t>
  </si>
  <si>
    <t>G54</t>
  </si>
  <si>
    <t>C47</t>
  </si>
  <si>
    <t>depth of section mullion</t>
  </si>
  <si>
    <t>G49</t>
  </si>
  <si>
    <t>Width</t>
  </si>
  <si>
    <t>G48</t>
  </si>
  <si>
    <t>G51</t>
  </si>
  <si>
    <r>
      <t>t</t>
    </r>
    <r>
      <rPr>
        <sz val="8"/>
        <rFont val="Arial"/>
        <family val="2"/>
      </rPr>
      <t>max</t>
    </r>
    <r>
      <rPr>
        <sz val="10"/>
        <rFont val="Arial"/>
        <family val="2"/>
      </rPr>
      <t>/t</t>
    </r>
    <r>
      <rPr>
        <sz val="8"/>
        <rFont val="Arial"/>
        <family val="2"/>
      </rPr>
      <t xml:space="preserve">min </t>
    </r>
  </si>
  <si>
    <t>t2/t1</t>
  </si>
  <si>
    <t>tmax/tmin</t>
  </si>
  <si>
    <t>G52</t>
  </si>
  <si>
    <t>lambda at</t>
  </si>
  <si>
    <t>G56</t>
  </si>
  <si>
    <t>G58</t>
  </si>
  <si>
    <t>K79</t>
  </si>
  <si>
    <t>N79</t>
  </si>
  <si>
    <t>K78</t>
  </si>
  <si>
    <t>I99</t>
  </si>
  <si>
    <t>f t</t>
  </si>
  <si>
    <t>N78</t>
  </si>
  <si>
    <t>I110</t>
  </si>
  <si>
    <t>f bt</t>
  </si>
  <si>
    <t>(([axial force]*1000/([Cross Section Area]*100))</t>
  </si>
  <si>
    <t>[m/z]</t>
  </si>
  <si>
    <t>K81</t>
  </si>
  <si>
    <t>((([axial force]*1000/([Cross Section Area]*100)))/[fig_1 value])+ ([m/z]/[fig 2 value])</t>
  </si>
  <si>
    <t>Axial &amp; Bending Combined Check</t>
  </si>
  <si>
    <t>shear stress_mullion</t>
  </si>
  <si>
    <t>I126</t>
  </si>
  <si>
    <t>K85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</si>
</sst>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0.0"/>
    <numFmt numFmtId="165" formatCode="0.000"/>
    <numFmt numFmtId="166" formatCode="_-* #,##0_-;\-* #,##0_-;_-* &quot;-&quot;_-;_-@_-"/>
    <numFmt numFmtId="167" formatCode="_-* #,##0.00_-;\-* #,##0.00_-;_-* &quot;-&quot;??_-;_-@_-"/>
    <numFmt numFmtId="168" formatCode="_-&quot;$&quot;* #,##0_-;\-&quot;$&quot;* #,##0_-;_-&quot;$&quot;* &quot;-&quot;_-;_-@_-"/>
    <numFmt numFmtId="169" formatCode="_-&quot;$&quot;* #,##0.00_-;\-&quot;$&quot;* #,##0.00_-;_-&quot;$&quot;* &quot;-&quot;??_-;_-@_-"/>
    <numFmt numFmtId="170" formatCode="0.00_)"/>
  </numFmts>
  <fonts count="69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6"/>
      <color indexed="17"/>
      <name val="Arial"/>
      <family val="2"/>
    </font>
    <font>
      <b/>
      <u/>
      <sz val="10"/>
      <color indexed="12"/>
      <name val="Arial"/>
      <family val="2"/>
    </font>
    <font>
      <sz val="10"/>
      <color indexed="12"/>
      <name val="Arial"/>
      <family val="2"/>
    </font>
    <font>
      <vertAlign val="superscript"/>
      <sz val="10"/>
      <color indexed="12"/>
      <name val="Arial"/>
      <family val="2"/>
    </font>
    <font>
      <u/>
      <sz val="10"/>
      <color indexed="12"/>
      <name val="Arial"/>
      <family val="2"/>
    </font>
    <font>
      <b/>
      <u/>
      <sz val="10"/>
      <color indexed="17"/>
      <name val="Arial"/>
      <family val="2"/>
    </font>
    <font>
      <sz val="10"/>
      <color indexed="10"/>
      <name val="Arial"/>
      <family val="2"/>
    </font>
    <font>
      <vertAlign val="superscript"/>
      <sz val="10"/>
      <color indexed="10"/>
      <name val="Arial"/>
      <family val="2"/>
    </font>
    <font>
      <vertAlign val="subscript"/>
      <sz val="10"/>
      <color indexed="12"/>
      <name val="Arial"/>
      <family val="2"/>
    </font>
    <font>
      <sz val="10"/>
      <color indexed="17"/>
      <name val="Arial"/>
      <family val="2"/>
    </font>
    <font>
      <b/>
      <sz val="12"/>
      <color indexed="17"/>
      <name val="Arial"/>
      <family val="2"/>
    </font>
    <font>
      <vertAlign val="subscript"/>
      <sz val="10"/>
      <color indexed="10"/>
      <name val="Arial"/>
      <family val="2"/>
    </font>
    <font>
      <u/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i/>
      <sz val="10"/>
      <name val="Arial"/>
      <family val="2"/>
    </font>
    <font>
      <u/>
      <sz val="8"/>
      <color indexed="12"/>
      <name val="Arial"/>
      <family val="2"/>
    </font>
    <font>
      <sz val="8"/>
      <color indexed="12"/>
      <name val="Arial"/>
      <family val="2"/>
    </font>
    <font>
      <i/>
      <sz val="10"/>
      <color indexed="10"/>
      <name val="Arial"/>
      <family val="2"/>
    </font>
    <font>
      <sz val="8"/>
      <color indexed="10"/>
      <name val="Arial"/>
      <family val="2"/>
    </font>
    <font>
      <vertAlign val="subscript"/>
      <sz val="10"/>
      <name val="Arial"/>
      <family val="2"/>
    </font>
    <font>
      <b/>
      <u/>
      <sz val="10"/>
      <name val="Arial"/>
      <family val="2"/>
    </font>
    <font>
      <b/>
      <u/>
      <sz val="16"/>
      <color indexed="17"/>
      <name val="Arial"/>
      <family val="2"/>
    </font>
    <font>
      <b/>
      <sz val="10"/>
      <color indexed="17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i/>
      <sz val="16"/>
      <name val="Helv"/>
    </font>
    <font>
      <sz val="24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vertAlign val="subscript"/>
      <sz val="10"/>
      <color indexed="10"/>
      <name val="Arial"/>
      <family val="2"/>
    </font>
    <font>
      <b/>
      <vertAlign val="superscript"/>
      <sz val="10"/>
      <color indexed="10"/>
      <name val="Arial"/>
      <family val="2"/>
    </font>
    <font>
      <b/>
      <vertAlign val="superscript"/>
      <sz val="10"/>
      <color indexed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Bookman Old Style"/>
      <family val="1"/>
    </font>
    <font>
      <sz val="12"/>
      <name val="Bookman Old Style"/>
      <family val="1"/>
    </font>
    <font>
      <b/>
      <sz val="12"/>
      <name val="Bookman Old Style"/>
      <family val="1"/>
    </font>
    <font>
      <sz val="10"/>
      <name val="Bookman Old Style"/>
      <family val="1"/>
    </font>
    <font>
      <i/>
      <sz val="10"/>
      <name val="Bookman Old Style"/>
      <family val="1"/>
    </font>
    <font>
      <b/>
      <sz val="10"/>
      <name val="Bookman Old Style"/>
      <family val="1"/>
    </font>
    <font>
      <u/>
      <sz val="12"/>
      <name val="Bookman Old Style"/>
      <family val="1"/>
    </font>
    <font>
      <i/>
      <sz val="12"/>
      <name val="Bookman Old Style"/>
      <family val="1"/>
    </font>
    <font>
      <b/>
      <sz val="12"/>
      <color indexed="12"/>
      <name val="Arial"/>
      <family val="2"/>
    </font>
    <font>
      <b/>
      <sz val="16"/>
      <color indexed="12"/>
      <name val="Arial"/>
      <family val="2"/>
    </font>
    <font>
      <vertAlign val="sub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sz val="10"/>
      <name val="Calibri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vertAlign val="superscript"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indexed="17"/>
      <name val="Arial"/>
      <charset val="134"/>
    </font>
    <font>
      <i/>
      <u/>
      <sz val="10"/>
      <color indexed="17"/>
      <name val="Arial"/>
      <charset val="134"/>
    </font>
    <font>
      <sz val="10"/>
      <color indexed="10"/>
      <name val="Arial"/>
      <charset val="134"/>
    </font>
    <font>
      <i/>
      <sz val="10"/>
      <color indexed="17"/>
      <name val="Arial"/>
      <family val="2"/>
    </font>
    <font>
      <sz val="12"/>
      <color rgb="FFFF0000"/>
      <name val="Arial"/>
      <family val="2"/>
    </font>
    <font>
      <b/>
      <u/>
      <sz val="12"/>
      <color indexed="17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32" fillId="2" borderId="0" applyNumberFormat="0" applyBorder="0" applyAlignment="0" applyProtection="0"/>
    <xf numFmtId="10" fontId="32" fillId="3" borderId="1" applyNumberFormat="0" applyBorder="0" applyAlignment="0" applyProtection="0"/>
    <xf numFmtId="170" fontId="34" fillId="0" borderId="0"/>
    <xf numFmtId="0" fontId="1" fillId="0" borderId="0"/>
    <xf numFmtId="0" fontId="2" fillId="0" borderId="0"/>
    <xf numFmtId="1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68" fillId="0" borderId="0" applyFont="0" applyFill="0" applyBorder="0" applyAlignment="0" applyProtection="0"/>
  </cellStyleXfs>
  <cellXfs count="360">
    <xf numFmtId="0" fontId="0" fillId="0" borderId="0" xfId="0"/>
    <xf numFmtId="0" fontId="3" fillId="0" borderId="0" xfId="5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12" fillId="0" borderId="0" xfId="0" applyFont="1"/>
    <xf numFmtId="0" fontId="13" fillId="0" borderId="0" xfId="0" applyFont="1"/>
    <xf numFmtId="0" fontId="2" fillId="0" borderId="0" xfId="5"/>
    <xf numFmtId="0" fontId="16" fillId="0" borderId="0" xfId="5" applyFont="1"/>
    <xf numFmtId="0" fontId="16" fillId="0" borderId="0" xfId="0" applyFont="1"/>
    <xf numFmtId="0" fontId="19" fillId="0" borderId="0" xfId="0" applyFont="1"/>
    <xf numFmtId="2" fontId="5" fillId="0" borderId="0" xfId="0" applyNumberFormat="1" applyFont="1"/>
    <xf numFmtId="2" fontId="5" fillId="0" borderId="0" xfId="0" applyNumberFormat="1" applyFont="1" applyAlignment="1">
      <alignment horizontal="center"/>
    </xf>
    <xf numFmtId="0" fontId="0" fillId="0" borderId="2" xfId="0" applyBorder="1"/>
    <xf numFmtId="0" fontId="29" fillId="0" borderId="0" xfId="0" applyFont="1"/>
    <xf numFmtId="0" fontId="30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23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6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2" fontId="0" fillId="0" borderId="9" xfId="0" applyNumberFormat="1" applyBorder="1" applyAlignment="1">
      <alignment horizontal="center"/>
    </xf>
    <xf numFmtId="2" fontId="0" fillId="0" borderId="7" xfId="0" applyNumberFormat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/>
    <xf numFmtId="0" fontId="0" fillId="0" borderId="8" xfId="0" applyBorder="1"/>
    <xf numFmtId="0" fontId="16" fillId="0" borderId="0" xfId="0" applyFont="1" applyAlignment="1">
      <alignment horizontal="center"/>
    </xf>
    <xf numFmtId="0" fontId="33" fillId="0" borderId="0" xfId="0" applyFont="1"/>
    <xf numFmtId="0" fontId="21" fillId="0" borderId="0" xfId="0" applyFont="1"/>
    <xf numFmtId="0" fontId="35" fillId="0" borderId="0" xfId="0" applyFont="1"/>
    <xf numFmtId="0" fontId="2" fillId="0" borderId="0" xfId="5" applyAlignment="1">
      <alignment horizontal="left"/>
    </xf>
    <xf numFmtId="0" fontId="36" fillId="0" borderId="0" xfId="5" applyFont="1"/>
    <xf numFmtId="0" fontId="19" fillId="0" borderId="0" xfId="5" applyFont="1"/>
    <xf numFmtId="0" fontId="1" fillId="0" borderId="0" xfId="4"/>
    <xf numFmtId="0" fontId="18" fillId="0" borderId="0" xfId="4" applyFont="1"/>
    <xf numFmtId="0" fontId="5" fillId="0" borderId="0" xfId="4" applyFont="1"/>
    <xf numFmtId="0" fontId="5" fillId="0" borderId="0" xfId="4" applyFont="1" applyAlignment="1">
      <alignment horizontal="center"/>
    </xf>
    <xf numFmtId="2" fontId="21" fillId="0" borderId="0" xfId="4" applyNumberFormat="1" applyFont="1"/>
    <xf numFmtId="0" fontId="7" fillId="0" borderId="0" xfId="4" applyFont="1"/>
    <xf numFmtId="164" fontId="5" fillId="0" borderId="0" xfId="4" applyNumberFormat="1" applyFont="1"/>
    <xf numFmtId="0" fontId="9" fillId="0" borderId="0" xfId="4" applyFont="1"/>
    <xf numFmtId="2" fontId="15" fillId="0" borderId="0" xfId="4" applyNumberFormat="1" applyFont="1"/>
    <xf numFmtId="0" fontId="15" fillId="0" borderId="0" xfId="4" applyFont="1"/>
    <xf numFmtId="164" fontId="9" fillId="0" borderId="0" xfId="4" applyNumberFormat="1" applyFont="1"/>
    <xf numFmtId="165" fontId="5" fillId="0" borderId="0" xfId="4" applyNumberFormat="1" applyFont="1"/>
    <xf numFmtId="0" fontId="17" fillId="0" borderId="0" xfId="4" applyFont="1"/>
    <xf numFmtId="2" fontId="17" fillId="0" borderId="0" xfId="4" applyNumberFormat="1" applyFont="1"/>
    <xf numFmtId="0" fontId="16" fillId="0" borderId="0" xfId="4" applyFont="1"/>
    <xf numFmtId="0" fontId="38" fillId="0" borderId="0" xfId="4" applyFont="1"/>
    <xf numFmtId="0" fontId="19" fillId="0" borderId="0" xfId="4" applyFont="1"/>
    <xf numFmtId="2" fontId="17" fillId="0" borderId="0" xfId="4" applyNumberFormat="1" applyFont="1" applyAlignment="1">
      <alignment horizontal="right"/>
    </xf>
    <xf numFmtId="0" fontId="9" fillId="0" borderId="0" xfId="4" applyFont="1" applyAlignment="1">
      <alignment horizontal="center"/>
    </xf>
    <xf numFmtId="2" fontId="22" fillId="0" borderId="0" xfId="4" applyNumberFormat="1" applyFont="1"/>
    <xf numFmtId="0" fontId="21" fillId="0" borderId="0" xfId="4" applyFont="1"/>
    <xf numFmtId="2" fontId="4" fillId="0" borderId="0" xfId="4" applyNumberFormat="1" applyFont="1"/>
    <xf numFmtId="0" fontId="42" fillId="0" borderId="0" xfId="0" applyFont="1"/>
    <xf numFmtId="0" fontId="19" fillId="0" borderId="0" xfId="0" applyFont="1" applyAlignment="1">
      <alignment horizontal="center"/>
    </xf>
    <xf numFmtId="0" fontId="19" fillId="0" borderId="0" xfId="5" applyFont="1" applyAlignment="1">
      <alignment horizontal="left"/>
    </xf>
    <xf numFmtId="0" fontId="4" fillId="4" borderId="10" xfId="0" applyFont="1" applyFill="1" applyBorder="1"/>
    <xf numFmtId="0" fontId="21" fillId="4" borderId="11" xfId="0" applyFont="1" applyFill="1" applyBorder="1"/>
    <xf numFmtId="0" fontId="21" fillId="4" borderId="12" xfId="0" applyFont="1" applyFill="1" applyBorder="1"/>
    <xf numFmtId="164" fontId="0" fillId="0" borderId="0" xfId="0" applyNumberFormat="1"/>
    <xf numFmtId="0" fontId="43" fillId="4" borderId="10" xfId="0" applyFont="1" applyFill="1" applyBorder="1" applyAlignment="1">
      <alignment horizontal="left"/>
    </xf>
    <xf numFmtId="0" fontId="21" fillId="4" borderId="11" xfId="0" applyFont="1" applyFill="1" applyBorder="1" applyAlignment="1">
      <alignment horizontal="left"/>
    </xf>
    <xf numFmtId="0" fontId="44" fillId="0" borderId="0" xfId="5" applyFont="1"/>
    <xf numFmtId="0" fontId="45" fillId="0" borderId="0" xfId="5" applyFont="1"/>
    <xf numFmtId="0" fontId="46" fillId="0" borderId="0" xfId="5" applyFont="1"/>
    <xf numFmtId="0" fontId="47" fillId="0" borderId="0" xfId="5" applyFont="1"/>
    <xf numFmtId="0" fontId="48" fillId="0" borderId="0" xfId="5" applyFont="1"/>
    <xf numFmtId="0" fontId="49" fillId="0" borderId="0" xfId="5" applyFont="1"/>
    <xf numFmtId="0" fontId="50" fillId="0" borderId="0" xfId="5" applyFont="1"/>
    <xf numFmtId="0" fontId="51" fillId="0" borderId="0" xfId="5" applyFont="1"/>
    <xf numFmtId="0" fontId="0" fillId="0" borderId="20" xfId="0" applyBorder="1"/>
    <xf numFmtId="0" fontId="0" fillId="0" borderId="16" xfId="0" applyBorder="1"/>
    <xf numFmtId="0" fontId="0" fillId="0" borderId="17" xfId="0" applyBorder="1"/>
    <xf numFmtId="0" fontId="5" fillId="4" borderId="11" xfId="0" applyFont="1" applyFill="1" applyBorder="1"/>
    <xf numFmtId="0" fontId="5" fillId="4" borderId="12" xfId="0" applyFont="1" applyFill="1" applyBorder="1"/>
    <xf numFmtId="0" fontId="5" fillId="4" borderId="15" xfId="0" applyFont="1" applyFill="1" applyBorder="1"/>
    <xf numFmtId="0" fontId="9" fillId="0" borderId="0" xfId="0" applyFont="1" applyAlignment="1">
      <alignment horizontal="left"/>
    </xf>
    <xf numFmtId="0" fontId="9" fillId="0" borderId="17" xfId="0" applyFont="1" applyBorder="1" applyAlignment="1">
      <alignment horizontal="left"/>
    </xf>
    <xf numFmtId="0" fontId="53" fillId="4" borderId="13" xfId="5" applyFont="1" applyFill="1" applyBorder="1"/>
    <xf numFmtId="0" fontId="5" fillId="4" borderId="14" xfId="0" applyFont="1" applyFill="1" applyBorder="1"/>
    <xf numFmtId="0" fontId="43" fillId="4" borderId="10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7" fillId="0" borderId="0" xfId="0" applyFont="1"/>
    <xf numFmtId="2" fontId="5" fillId="0" borderId="20" xfId="0" applyNumberFormat="1" applyFont="1" applyBorder="1"/>
    <xf numFmtId="2" fontId="9" fillId="0" borderId="0" xfId="0" applyNumberFormat="1" applyFont="1"/>
    <xf numFmtId="0" fontId="25" fillId="0" borderId="0" xfId="0" applyFont="1" applyAlignment="1">
      <alignment horizontal="center"/>
    </xf>
    <xf numFmtId="0" fontId="9" fillId="0" borderId="17" xfId="0" applyFont="1" applyBorder="1"/>
    <xf numFmtId="2" fontId="9" fillId="0" borderId="17" xfId="0" applyNumberFormat="1" applyFont="1" applyBorder="1"/>
    <xf numFmtId="0" fontId="0" fillId="0" borderId="18" xfId="0" applyBorder="1"/>
    <xf numFmtId="2" fontId="21" fillId="0" borderId="0" xfId="0" applyNumberFormat="1" applyFont="1"/>
    <xf numFmtId="0" fontId="9" fillId="0" borderId="19" xfId="0" applyFont="1" applyBorder="1"/>
    <xf numFmtId="2" fontId="17" fillId="0" borderId="0" xfId="0" applyNumberFormat="1" applyFont="1"/>
    <xf numFmtId="0" fontId="9" fillId="0" borderId="20" xfId="0" applyFont="1" applyBorder="1"/>
    <xf numFmtId="0" fontId="5" fillId="0" borderId="19" xfId="0" applyFont="1" applyBorder="1"/>
    <xf numFmtId="0" fontId="5" fillId="0" borderId="16" xfId="0" applyFont="1" applyBorder="1"/>
    <xf numFmtId="0" fontId="5" fillId="0" borderId="17" xfId="0" applyFont="1" applyBorder="1"/>
    <xf numFmtId="2" fontId="5" fillId="0" borderId="17" xfId="0" applyNumberFormat="1" applyFont="1" applyBorder="1"/>
    <xf numFmtId="2" fontId="5" fillId="0" borderId="17" xfId="0" applyNumberFormat="1" applyFont="1" applyBorder="1" applyAlignment="1">
      <alignment horizontal="center"/>
    </xf>
    <xf numFmtId="2" fontId="5" fillId="0" borderId="18" xfId="0" applyNumberFormat="1" applyFont="1" applyBorder="1"/>
    <xf numFmtId="0" fontId="5" fillId="4" borderId="10" xfId="0" applyFont="1" applyFill="1" applyBorder="1"/>
    <xf numFmtId="0" fontId="13" fillId="0" borderId="19" xfId="0" applyFont="1" applyBorder="1"/>
    <xf numFmtId="0" fontId="7" fillId="0" borderId="19" xfId="0" applyFont="1" applyBorder="1"/>
    <xf numFmtId="0" fontId="8" fillId="0" borderId="19" xfId="0" applyFont="1" applyBorder="1"/>
    <xf numFmtId="0" fontId="9" fillId="0" borderId="16" xfId="0" applyFont="1" applyBorder="1"/>
    <xf numFmtId="0" fontId="21" fillId="0" borderId="19" xfId="0" applyFont="1" applyBorder="1"/>
    <xf numFmtId="0" fontId="15" fillId="0" borderId="19" xfId="0" applyFont="1" applyBorder="1"/>
    <xf numFmtId="0" fontId="26" fillId="0" borderId="19" xfId="0" applyFont="1" applyBorder="1"/>
    <xf numFmtId="0" fontId="31" fillId="0" borderId="19" xfId="0" applyFont="1" applyBorder="1"/>
    <xf numFmtId="0" fontId="35" fillId="0" borderId="19" xfId="0" applyFont="1" applyBorder="1"/>
    <xf numFmtId="0" fontId="0" fillId="0" borderId="0" xfId="0" applyAlignment="1">
      <alignment horizontal="right"/>
    </xf>
    <xf numFmtId="0" fontId="56" fillId="0" borderId="0" xfId="0" applyFont="1"/>
    <xf numFmtId="0" fontId="16" fillId="0" borderId="0" xfId="0" quotePrefix="1" applyFont="1"/>
    <xf numFmtId="0" fontId="56" fillId="0" borderId="0" xfId="0" quotePrefix="1" applyFont="1"/>
    <xf numFmtId="0" fontId="16" fillId="0" borderId="9" xfId="0" applyFont="1" applyBorder="1" applyAlignment="1">
      <alignment horizontal="center"/>
    </xf>
    <xf numFmtId="164" fontId="16" fillId="0" borderId="0" xfId="0" applyNumberFormat="1" applyFont="1"/>
    <xf numFmtId="0" fontId="43" fillId="0" borderId="0" xfId="0" applyFont="1"/>
    <xf numFmtId="0" fontId="8" fillId="0" borderId="20" xfId="0" applyFont="1" applyBorder="1"/>
    <xf numFmtId="0" fontId="0" fillId="0" borderId="3" xfId="0" applyBorder="1" applyAlignment="1">
      <alignment horizontal="right"/>
    </xf>
    <xf numFmtId="0" fontId="16" fillId="0" borderId="4" xfId="0" applyFont="1" applyBorder="1"/>
    <xf numFmtId="0" fontId="19" fillId="0" borderId="0" xfId="5" applyFont="1" applyAlignment="1">
      <alignment wrapText="1"/>
    </xf>
    <xf numFmtId="0" fontId="5" fillId="0" borderId="0" xfId="5" applyFont="1"/>
    <xf numFmtId="0" fontId="9" fillId="0" borderId="0" xfId="5" applyFont="1"/>
    <xf numFmtId="2" fontId="9" fillId="0" borderId="0" xfId="5" applyNumberFormat="1" applyFont="1"/>
    <xf numFmtId="2" fontId="5" fillId="0" borderId="0" xfId="5" applyNumberFormat="1" applyFont="1"/>
    <xf numFmtId="0" fontId="27" fillId="0" borderId="0" xfId="5" applyFont="1"/>
    <xf numFmtId="2" fontId="16" fillId="0" borderId="0" xfId="5" applyNumberFormat="1" applyFont="1"/>
    <xf numFmtId="0" fontId="17" fillId="0" borderId="0" xfId="5" applyFont="1"/>
    <xf numFmtId="0" fontId="12" fillId="0" borderId="0" xfId="5" applyFont="1"/>
    <xf numFmtId="0" fontId="15" fillId="0" borderId="0" xfId="5" applyFont="1"/>
    <xf numFmtId="0" fontId="1" fillId="0" borderId="0" xfId="0" applyFont="1"/>
    <xf numFmtId="0" fontId="24" fillId="4" borderId="21" xfId="0" applyFont="1" applyFill="1" applyBorder="1" applyAlignment="1">
      <alignment horizontal="center"/>
    </xf>
    <xf numFmtId="0" fontId="58" fillId="0" borderId="0" xfId="0" applyFont="1"/>
    <xf numFmtId="0" fontId="60" fillId="0" borderId="22" xfId="0" applyFont="1" applyBorder="1" applyAlignment="1">
      <alignment vertical="center"/>
    </xf>
    <xf numFmtId="0" fontId="60" fillId="0" borderId="23" xfId="0" applyFont="1" applyBorder="1" applyAlignment="1">
      <alignment vertical="center"/>
    </xf>
    <xf numFmtId="0" fontId="60" fillId="0" borderId="24" xfId="0" applyFont="1" applyBorder="1" applyAlignment="1">
      <alignment vertical="center"/>
    </xf>
    <xf numFmtId="0" fontId="1" fillId="0" borderId="20" xfId="0" applyFont="1" applyBorder="1"/>
    <xf numFmtId="0" fontId="61" fillId="0" borderId="9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60" fillId="0" borderId="4" xfId="0" applyFont="1" applyBorder="1" applyAlignment="1">
      <alignment vertical="center"/>
    </xf>
    <xf numFmtId="0" fontId="61" fillId="0" borderId="7" xfId="0" applyFont="1" applyBorder="1" applyAlignment="1">
      <alignment vertical="center"/>
    </xf>
    <xf numFmtId="0" fontId="60" fillId="0" borderId="5" xfId="0" applyFont="1" applyBorder="1" applyAlignment="1">
      <alignment vertical="center"/>
    </xf>
    <xf numFmtId="0" fontId="61" fillId="0" borderId="5" xfId="0" applyFont="1" applyBorder="1" applyAlignment="1">
      <alignment vertical="center"/>
    </xf>
    <xf numFmtId="0" fontId="60" fillId="0" borderId="6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/>
    <xf numFmtId="0" fontId="1" fillId="0" borderId="8" xfId="0" applyFont="1" applyBorder="1" applyAlignment="1">
      <alignment horizontal="center"/>
    </xf>
    <xf numFmtId="0" fontId="1" fillId="0" borderId="0" xfId="0" quotePrefix="1" applyFont="1"/>
    <xf numFmtId="164" fontId="1" fillId="0" borderId="0" xfId="0" applyNumberFormat="1" applyFont="1"/>
    <xf numFmtId="164" fontId="0" fillId="0" borderId="0" xfId="0" applyNumberFormat="1" applyAlignment="1">
      <alignment horizontal="right"/>
    </xf>
    <xf numFmtId="0" fontId="62" fillId="0" borderId="19" xfId="0" applyFont="1" applyBorder="1"/>
    <xf numFmtId="0" fontId="63" fillId="0" borderId="19" xfId="0" applyFont="1" applyBorder="1"/>
    <xf numFmtId="0" fontId="64" fillId="0" borderId="19" xfId="0" applyFont="1" applyBorder="1"/>
    <xf numFmtId="0" fontId="64" fillId="0" borderId="0" xfId="0" applyFont="1"/>
    <xf numFmtId="2" fontId="64" fillId="0" borderId="0" xfId="0" applyNumberFormat="1" applyFon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textRotation="90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3" xfId="0" applyFont="1" applyBorder="1"/>
    <xf numFmtId="0" fontId="5" fillId="0" borderId="14" xfId="0" applyFont="1" applyBorder="1"/>
    <xf numFmtId="164" fontId="21" fillId="0" borderId="0" xfId="0" applyNumberFormat="1" applyFont="1"/>
    <xf numFmtId="0" fontId="5" fillId="0" borderId="20" xfId="0" applyFont="1" applyBorder="1"/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1" xfId="0" applyFont="1" applyBorder="1"/>
    <xf numFmtId="0" fontId="24" fillId="0" borderId="11" xfId="0" applyFont="1" applyBorder="1" applyAlignment="1">
      <alignment horizontal="right"/>
    </xf>
    <xf numFmtId="0" fontId="5" fillId="0" borderId="12" xfId="0" applyFont="1" applyBorder="1" applyAlignment="1">
      <alignment horizontal="center"/>
    </xf>
    <xf numFmtId="0" fontId="21" fillId="0" borderId="13" xfId="0" applyFont="1" applyBorder="1"/>
    <xf numFmtId="0" fontId="21" fillId="0" borderId="14" xfId="0" applyFont="1" applyBorder="1"/>
    <xf numFmtId="2" fontId="21" fillId="0" borderId="14" xfId="0" applyNumberFormat="1" applyFont="1" applyBorder="1"/>
    <xf numFmtId="0" fontId="21" fillId="0" borderId="16" xfId="0" applyFont="1" applyBorder="1"/>
    <xf numFmtId="0" fontId="21" fillId="0" borderId="17" xfId="0" applyFont="1" applyBorder="1"/>
    <xf numFmtId="165" fontId="21" fillId="0" borderId="17" xfId="0" applyNumberFormat="1" applyFont="1" applyBorder="1"/>
    <xf numFmtId="0" fontId="9" fillId="0" borderId="13" xfId="0" applyFont="1" applyBorder="1"/>
    <xf numFmtId="0" fontId="9" fillId="0" borderId="14" xfId="0" applyFont="1" applyBorder="1"/>
    <xf numFmtId="2" fontId="17" fillId="0" borderId="14" xfId="0" applyNumberFormat="1" applyFont="1" applyBorder="1"/>
    <xf numFmtId="0" fontId="9" fillId="0" borderId="15" xfId="0" applyFont="1" applyBorder="1"/>
    <xf numFmtId="2" fontId="17" fillId="0" borderId="17" xfId="0" applyNumberFormat="1" applyFont="1" applyBorder="1" applyAlignment="1">
      <alignment horizontal="right"/>
    </xf>
    <xf numFmtId="0" fontId="9" fillId="0" borderId="18" xfId="0" applyFont="1" applyBorder="1"/>
    <xf numFmtId="0" fontId="52" fillId="4" borderId="13" xfId="0" applyFont="1" applyFill="1" applyBorder="1"/>
    <xf numFmtId="2" fontId="9" fillId="0" borderId="14" xfId="0" applyNumberFormat="1" applyFont="1" applyBorder="1"/>
    <xf numFmtId="164" fontId="9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65" fillId="0" borderId="19" xfId="0" applyFont="1" applyBorder="1"/>
    <xf numFmtId="0" fontId="21" fillId="4" borderId="10" xfId="0" applyFont="1" applyFill="1" applyBorder="1"/>
    <xf numFmtId="0" fontId="0" fillId="0" borderId="14" xfId="0" applyBorder="1" applyAlignment="1">
      <alignment horizontal="center"/>
    </xf>
    <xf numFmtId="0" fontId="0" fillId="4" borderId="11" xfId="0" applyFill="1" applyBorder="1" applyAlignment="1">
      <alignment horizontal="left"/>
    </xf>
    <xf numFmtId="2" fontId="0" fillId="0" borderId="0" xfId="0" applyNumberFormat="1" applyAlignment="1">
      <alignment horizontal="right" vertical="top"/>
    </xf>
    <xf numFmtId="0" fontId="16" fillId="0" borderId="13" xfId="0" applyFont="1" applyBorder="1"/>
    <xf numFmtId="0" fontId="16" fillId="0" borderId="19" xfId="0" applyFont="1" applyBorder="1"/>
    <xf numFmtId="0" fontId="1" fillId="0" borderId="17" xfId="0" applyFont="1" applyBorder="1"/>
    <xf numFmtId="0" fontId="23" fillId="0" borderId="13" xfId="0" applyFont="1" applyBorder="1"/>
    <xf numFmtId="2" fontId="0" fillId="0" borderId="17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right"/>
    </xf>
    <xf numFmtId="0" fontId="16" fillId="0" borderId="19" xfId="0" applyFont="1" applyBorder="1" applyAlignment="1">
      <alignment horizontal="center"/>
    </xf>
    <xf numFmtId="0" fontId="16" fillId="0" borderId="20" xfId="0" applyFont="1" applyBorder="1"/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0" xfId="0" applyBorder="1"/>
    <xf numFmtId="0" fontId="56" fillId="0" borderId="11" xfId="0" applyFont="1" applyBorder="1"/>
    <xf numFmtId="0" fontId="16" fillId="0" borderId="11" xfId="0" quotePrefix="1" applyFont="1" applyBorder="1"/>
    <xf numFmtId="0" fontId="0" fillId="0" borderId="11" xfId="0" applyBorder="1"/>
    <xf numFmtId="164" fontId="0" fillId="0" borderId="12" xfId="0" applyNumberFormat="1" applyBorder="1"/>
    <xf numFmtId="0" fontId="16" fillId="0" borderId="10" xfId="0" applyFont="1" applyBorder="1"/>
    <xf numFmtId="0" fontId="56" fillId="0" borderId="11" xfId="0" quotePrefix="1" applyFont="1" applyBorder="1"/>
    <xf numFmtId="164" fontId="0" fillId="0" borderId="11" xfId="0" applyNumberFormat="1" applyBorder="1"/>
    <xf numFmtId="0" fontId="0" fillId="0" borderId="12" xfId="0" applyBorder="1"/>
    <xf numFmtId="0" fontId="16" fillId="0" borderId="14" xfId="0" applyFont="1" applyBorder="1"/>
    <xf numFmtId="0" fontId="23" fillId="0" borderId="14" xfId="0" applyFont="1" applyBorder="1"/>
    <xf numFmtId="0" fontId="16" fillId="0" borderId="16" xfId="0" applyFont="1" applyBorder="1"/>
    <xf numFmtId="0" fontId="23" fillId="0" borderId="19" xfId="0" applyFont="1" applyBorder="1"/>
    <xf numFmtId="2" fontId="0" fillId="0" borderId="20" xfId="0" applyNumberFormat="1" applyBorder="1"/>
    <xf numFmtId="0" fontId="16" fillId="0" borderId="11" xfId="0" applyFont="1" applyBorder="1"/>
    <xf numFmtId="0" fontId="19" fillId="0" borderId="17" xfId="0" applyFont="1" applyBorder="1"/>
    <xf numFmtId="0" fontId="19" fillId="5" borderId="17" xfId="0" applyFont="1" applyFill="1" applyBorder="1"/>
    <xf numFmtId="0" fontId="16" fillId="0" borderId="17" xfId="0" applyFont="1" applyBorder="1"/>
    <xf numFmtId="0" fontId="1" fillId="0" borderId="19" xfId="0" applyFont="1" applyBorder="1"/>
    <xf numFmtId="0" fontId="23" fillId="0" borderId="20" xfId="0" applyFont="1" applyBorder="1"/>
    <xf numFmtId="2" fontId="19" fillId="5" borderId="17" xfId="0" applyNumberFormat="1" applyFont="1" applyFill="1" applyBorder="1"/>
    <xf numFmtId="0" fontId="19" fillId="0" borderId="10" xfId="0" applyFont="1" applyBorder="1"/>
    <xf numFmtId="0" fontId="1" fillId="0" borderId="16" xfId="0" applyFont="1" applyBorder="1"/>
    <xf numFmtId="0" fontId="1" fillId="0" borderId="18" xfId="0" applyFont="1" applyBorder="1" applyAlignment="1">
      <alignment vertical="center"/>
    </xf>
    <xf numFmtId="0" fontId="67" fillId="0" borderId="13" xfId="0" applyFont="1" applyBorder="1"/>
    <xf numFmtId="2" fontId="0" fillId="0" borderId="0" xfId="0" applyNumberFormat="1" applyAlignment="1">
      <alignment vertical="center"/>
    </xf>
    <xf numFmtId="2" fontId="0" fillId="0" borderId="20" xfId="0" applyNumberFormat="1" applyBorder="1" applyAlignment="1">
      <alignment vertical="center"/>
    </xf>
    <xf numFmtId="2" fontId="0" fillId="0" borderId="18" xfId="0" applyNumberFormat="1" applyBorder="1" applyAlignment="1">
      <alignment vertical="center"/>
    </xf>
    <xf numFmtId="2" fontId="0" fillId="0" borderId="15" xfId="0" applyNumberFormat="1" applyBorder="1"/>
    <xf numFmtId="2" fontId="0" fillId="0" borderId="18" xfId="0" applyNumberFormat="1" applyBorder="1"/>
    <xf numFmtId="0" fontId="1" fillId="0" borderId="17" xfId="0" applyFont="1" applyBorder="1" applyAlignment="1">
      <alignment horizontal="left"/>
    </xf>
    <xf numFmtId="0" fontId="1" fillId="0" borderId="0" xfId="0" applyFont="1" applyAlignment="1">
      <alignment textRotation="90"/>
    </xf>
    <xf numFmtId="0" fontId="1" fillId="0" borderId="0" xfId="0" applyFont="1" applyAlignment="1">
      <alignment horizontal="center" vertical="center" textRotation="90" shrinkToFit="1"/>
    </xf>
    <xf numFmtId="2" fontId="60" fillId="0" borderId="7" xfId="0" applyNumberFormat="1" applyFont="1" applyBorder="1" applyAlignment="1">
      <alignment horizontal="center" vertical="center"/>
    </xf>
    <xf numFmtId="2" fontId="60" fillId="0" borderId="6" xfId="0" applyNumberFormat="1" applyFont="1" applyBorder="1" applyAlignment="1">
      <alignment horizontal="center" vertical="center"/>
    </xf>
    <xf numFmtId="0" fontId="60" fillId="0" borderId="22" xfId="0" applyFont="1" applyBorder="1" applyAlignment="1">
      <alignment horizontal="center" vertical="center"/>
    </xf>
    <xf numFmtId="0" fontId="60" fillId="0" borderId="23" xfId="0" applyFont="1" applyBorder="1" applyAlignment="1">
      <alignment horizontal="center" vertical="center"/>
    </xf>
    <xf numFmtId="0" fontId="60" fillId="0" borderId="24" xfId="0" applyFont="1" applyBorder="1" applyAlignment="1">
      <alignment horizontal="center" vertical="center"/>
    </xf>
    <xf numFmtId="2" fontId="60" fillId="0" borderId="9" xfId="0" applyNumberFormat="1" applyFont="1" applyBorder="1" applyAlignment="1">
      <alignment horizontal="center" vertical="center"/>
    </xf>
    <xf numFmtId="2" fontId="60" fillId="0" borderId="0" xfId="0" applyNumberFormat="1" applyFont="1" applyAlignment="1">
      <alignment horizontal="center" vertical="center"/>
    </xf>
    <xf numFmtId="2" fontId="60" fillId="0" borderId="4" xfId="0" applyNumberFormat="1" applyFont="1" applyBorder="1" applyAlignment="1">
      <alignment horizontal="center" vertical="center"/>
    </xf>
    <xf numFmtId="2" fontId="60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left"/>
    </xf>
    <xf numFmtId="0" fontId="52" fillId="4" borderId="16" xfId="0" applyFont="1" applyFill="1" applyBorder="1" applyAlignment="1" applyProtection="1">
      <alignment horizontal="center"/>
      <protection hidden="1"/>
    </xf>
    <xf numFmtId="0" fontId="52" fillId="4" borderId="17" xfId="0" applyFont="1" applyFill="1" applyBorder="1" applyAlignment="1" applyProtection="1">
      <alignment horizontal="center"/>
      <protection hidden="1"/>
    </xf>
    <xf numFmtId="0" fontId="52" fillId="4" borderId="18" xfId="0" applyFont="1" applyFill="1" applyBorder="1" applyAlignment="1" applyProtection="1">
      <alignment horizontal="center"/>
      <protection hidden="1"/>
    </xf>
    <xf numFmtId="0" fontId="24" fillId="0" borderId="0" xfId="0" applyFont="1" applyAlignment="1">
      <alignment horizontal="left"/>
    </xf>
    <xf numFmtId="0" fontId="52" fillId="4" borderId="13" xfId="0" applyFont="1" applyFill="1" applyBorder="1" applyAlignment="1">
      <alignment horizontal="center"/>
    </xf>
    <xf numFmtId="0" fontId="52" fillId="4" borderId="14" xfId="0" applyFont="1" applyFill="1" applyBorder="1" applyAlignment="1">
      <alignment horizontal="center"/>
    </xf>
    <xf numFmtId="0" fontId="52" fillId="4" borderId="15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2" fontId="0" fillId="0" borderId="17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1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17" xfId="0" applyBorder="1" applyAlignment="1">
      <alignment horizontal="right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2" fontId="0" fillId="0" borderId="14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2" fontId="9" fillId="0" borderId="0" xfId="0" applyNumberFormat="1" applyFont="1" applyAlignment="1">
      <alignment horizontal="right"/>
    </xf>
    <xf numFmtId="2" fontId="9" fillId="0" borderId="20" xfId="0" applyNumberFormat="1" applyFont="1" applyBorder="1" applyAlignment="1">
      <alignment horizontal="right"/>
    </xf>
    <xf numFmtId="2" fontId="0" fillId="0" borderId="0" xfId="0" applyNumberFormat="1" applyAlignment="1">
      <alignment horizontal="left"/>
    </xf>
    <xf numFmtId="2" fontId="0" fillId="0" borderId="20" xfId="0" applyNumberFormat="1" applyBorder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43" fontId="0" fillId="0" borderId="14" xfId="11" applyFont="1" applyBorder="1" applyAlignment="1">
      <alignment horizontal="center" vertical="center"/>
    </xf>
    <xf numFmtId="43" fontId="0" fillId="0" borderId="15" xfId="11" applyFont="1" applyBorder="1" applyAlignment="1">
      <alignment horizontal="center" vertical="center"/>
    </xf>
    <xf numFmtId="43" fontId="0" fillId="0" borderId="17" xfId="11" applyFont="1" applyBorder="1" applyAlignment="1">
      <alignment horizontal="center" vertical="center"/>
    </xf>
    <xf numFmtId="43" fontId="0" fillId="0" borderId="18" xfId="11" applyFont="1" applyBorder="1" applyAlignment="1">
      <alignment horizontal="center" vertical="center"/>
    </xf>
    <xf numFmtId="0" fontId="0" fillId="0" borderId="18" xfId="0" applyBorder="1" applyAlignment="1">
      <alignment horizontal="righ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2" fontId="0" fillId="0" borderId="17" xfId="0" applyNumberFormat="1" applyBorder="1" applyAlignment="1">
      <alignment horizontal="left"/>
    </xf>
    <xf numFmtId="2" fontId="0" fillId="0" borderId="18" xfId="0" applyNumberFormat="1" applyBorder="1" applyAlignment="1">
      <alignment horizontal="left"/>
    </xf>
    <xf numFmtId="0" fontId="5" fillId="0" borderId="17" xfId="0" applyFon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2" fontId="0" fillId="0" borderId="14" xfId="0" applyNumberFormat="1" applyBorder="1" applyAlignment="1">
      <alignment horizontal="left"/>
    </xf>
    <xf numFmtId="2" fontId="0" fillId="0" borderId="15" xfId="0" applyNumberFormat="1" applyBorder="1" applyAlignment="1">
      <alignment horizontal="left"/>
    </xf>
    <xf numFmtId="0" fontId="0" fillId="0" borderId="20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7" fillId="0" borderId="0" xfId="5" applyFont="1" applyAlignment="1">
      <alignment horizontal="left" shrinkToFit="1"/>
    </xf>
    <xf numFmtId="0" fontId="32" fillId="0" borderId="0" xfId="0" applyFont="1"/>
    <xf numFmtId="0" fontId="19" fillId="5" borderId="11" xfId="0" applyFont="1" applyFill="1" applyBorder="1"/>
    <xf numFmtId="0" fontId="1" fillId="0" borderId="19" xfId="0" applyFont="1" applyBorder="1" applyAlignment="1">
      <alignment horizontal="center"/>
    </xf>
    <xf numFmtId="0" fontId="25" fillId="0" borderId="0" xfId="0" applyFont="1"/>
  </cellXfs>
  <cellStyles count="12">
    <cellStyle name="Comma" xfId="11" builtinId="3"/>
    <cellStyle name="Grey" xfId="1" xr:uid="{00000000-0005-0000-0000-000000000000}"/>
    <cellStyle name="Input [yellow]" xfId="2" xr:uid="{00000000-0005-0000-0000-000001000000}"/>
    <cellStyle name="Normal" xfId="0" builtinId="0"/>
    <cellStyle name="Normal - Style1" xfId="3" xr:uid="{00000000-0005-0000-0000-000003000000}"/>
    <cellStyle name="Normal_Strip Glazing SG 2" xfId="4" xr:uid="{00000000-0005-0000-0000-000004000000}"/>
    <cellStyle name="Normal_typical-calc" xfId="5" xr:uid="{00000000-0005-0000-0000-000005000000}"/>
    <cellStyle name="Percent [2]" xfId="6" xr:uid="{00000000-0005-0000-0000-000006000000}"/>
    <cellStyle name="Tusental (0)_pldt" xfId="7" xr:uid="{00000000-0005-0000-0000-000007000000}"/>
    <cellStyle name="Tusental_pldt" xfId="8" xr:uid="{00000000-0005-0000-0000-000008000000}"/>
    <cellStyle name="Valuta (0)_pldt" xfId="9" xr:uid="{00000000-0005-0000-0000-000009000000}"/>
    <cellStyle name="Valuta_pldt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16</xdr:col>
      <xdr:colOff>508000</xdr:colOff>
      <xdr:row>43</xdr:row>
      <xdr:rowOff>150896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0" y="3649579"/>
          <a:ext cx="10313737" cy="384058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00584" tIns="82296" rIns="100584" bIns="82296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IN" sz="5200" b="1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IN" sz="40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STRUCTURAL C</a:t>
          </a:r>
          <a:r>
            <a:rPr lang="en-IN" sz="4000" b="1" i="0" u="none" strike="noStrike" baseline="0">
              <a:solidFill>
                <a:srgbClr val="000000"/>
              </a:solidFill>
              <a:latin typeface="Arial"/>
              <a:cs typeface="Arial"/>
            </a:rPr>
            <a:t>ALCULATIONS</a:t>
          </a:r>
        </a:p>
        <a:p>
          <a:pPr algn="ctr" rtl="0" eaLnBrk="1" fontAlgn="auto" latinLnBrk="0" hangingPunct="1"/>
          <a:r>
            <a:rPr lang="en-IN" sz="2800" b="1" i="0" u="none" strike="noStrike" baseline="0">
              <a:solidFill>
                <a:srgbClr val="000000"/>
              </a:solidFill>
              <a:latin typeface="Arial"/>
              <a:cs typeface="Arial"/>
            </a:rPr>
            <a:t>   FOR SLIDING WINDOW (WIND PRESSURE = 1.75 Kpa)</a:t>
          </a:r>
        </a:p>
        <a:p>
          <a:pPr algn="ctr" rtl="0" eaLnBrk="1" fontAlgn="auto" latinLnBrk="0" hangingPunct="1"/>
          <a:r>
            <a:rPr lang="en-IN" sz="2800" b="1" i="0" u="none" strike="noStrike" baseline="0">
              <a:solidFill>
                <a:srgbClr val="000000"/>
              </a:solidFill>
              <a:latin typeface="Arial"/>
              <a:cs typeface="Arial"/>
            </a:rPr>
            <a:t>INTERLOCK HEIGHT OF 2650 MM</a:t>
          </a:r>
          <a:r>
            <a:rPr lang="en-IN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	</a:t>
          </a:r>
        </a:p>
        <a:p>
          <a:pPr algn="ctr" rtl="0" eaLnBrk="1" fontAlgn="auto" latinLnBrk="0" hangingPunct="1"/>
          <a:r>
            <a:rPr lang="en-IN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PROJECT</a:t>
          </a:r>
          <a:r>
            <a:rPr lang="en-IN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: RODAS ENCLAVE THANE</a:t>
          </a:r>
          <a:endParaRPr lang="en-IN" sz="3600" b="1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37</xdr:row>
      <xdr:rowOff>0</xdr:rowOff>
    </xdr:from>
    <xdr:to>
      <xdr:col>14</xdr:col>
      <xdr:colOff>276225</xdr:colOff>
      <xdr:row>37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ShapeType="1"/>
        </xdr:cNvSpPr>
      </xdr:nvSpPr>
      <xdr:spPr bwMode="auto">
        <a:xfrm>
          <a:off x="5924550" y="7648575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76200</xdr:colOff>
      <xdr:row>36</xdr:row>
      <xdr:rowOff>76200</xdr:rowOff>
    </xdr:from>
    <xdr:to>
      <xdr:col>13</xdr:col>
      <xdr:colOff>238125</xdr:colOff>
      <xdr:row>37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5067300" y="7543800"/>
          <a:ext cx="590550" cy="2190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9525</xdr:colOff>
      <xdr:row>45</xdr:row>
      <xdr:rowOff>0</xdr:rowOff>
    </xdr:from>
    <xdr:to>
      <xdr:col>17</xdr:col>
      <xdr:colOff>304800</xdr:colOff>
      <xdr:row>45</xdr:row>
      <xdr:rowOff>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Arrowheads="1"/>
        </xdr:cNvSpPr>
      </xdr:nvSpPr>
      <xdr:spPr bwMode="auto">
        <a:xfrm>
          <a:off x="4143375" y="9096375"/>
          <a:ext cx="3295650" cy="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45</xdr:row>
      <xdr:rowOff>0</xdr:rowOff>
    </xdr:from>
    <xdr:to>
      <xdr:col>6</xdr:col>
      <xdr:colOff>0</xdr:colOff>
      <xdr:row>45</xdr:row>
      <xdr:rowOff>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/>
        </xdr:cNvSpPr>
      </xdr:nvSpPr>
      <xdr:spPr bwMode="auto">
        <a:xfrm>
          <a:off x="428625" y="9096375"/>
          <a:ext cx="2143125" cy="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9525</xdr:colOff>
      <xdr:row>45</xdr:row>
      <xdr:rowOff>0</xdr:rowOff>
    </xdr:from>
    <xdr:to>
      <xdr:col>14</xdr:col>
      <xdr:colOff>304800</xdr:colOff>
      <xdr:row>45</xdr:row>
      <xdr:rowOff>0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Arrowheads="1"/>
        </xdr:cNvSpPr>
      </xdr:nvSpPr>
      <xdr:spPr bwMode="auto">
        <a:xfrm>
          <a:off x="4143375" y="9096375"/>
          <a:ext cx="2009775" cy="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180975</xdr:colOff>
      <xdr:row>70</xdr:row>
      <xdr:rowOff>0</xdr:rowOff>
    </xdr:from>
    <xdr:to>
      <xdr:col>2</xdr:col>
      <xdr:colOff>152400</xdr:colOff>
      <xdr:row>70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ShapeType="1"/>
        </xdr:cNvSpPr>
      </xdr:nvSpPr>
      <xdr:spPr bwMode="auto">
        <a:xfrm>
          <a:off x="609600" y="166592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180975</xdr:colOff>
      <xdr:row>70</xdr:row>
      <xdr:rowOff>0</xdr:rowOff>
    </xdr:from>
    <xdr:to>
      <xdr:col>5</xdr:col>
      <xdr:colOff>152400</xdr:colOff>
      <xdr:row>70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>
          <a:spLocks noChangeShapeType="1"/>
        </xdr:cNvSpPr>
      </xdr:nvSpPr>
      <xdr:spPr bwMode="auto">
        <a:xfrm>
          <a:off x="1895475" y="166592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180975</xdr:colOff>
      <xdr:row>70</xdr:row>
      <xdr:rowOff>0</xdr:rowOff>
    </xdr:from>
    <xdr:to>
      <xdr:col>8</xdr:col>
      <xdr:colOff>152400</xdr:colOff>
      <xdr:row>70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>
          <a:spLocks noChangeShapeType="1"/>
        </xdr:cNvSpPr>
      </xdr:nvSpPr>
      <xdr:spPr bwMode="auto">
        <a:xfrm>
          <a:off x="3181350" y="16659225"/>
          <a:ext cx="247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180975</xdr:colOff>
      <xdr:row>70</xdr:row>
      <xdr:rowOff>0</xdr:rowOff>
    </xdr:from>
    <xdr:to>
      <xdr:col>11</xdr:col>
      <xdr:colOff>152400</xdr:colOff>
      <xdr:row>70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>
          <a:spLocks noChangeShapeType="1"/>
        </xdr:cNvSpPr>
      </xdr:nvSpPr>
      <xdr:spPr bwMode="auto">
        <a:xfrm>
          <a:off x="4314825" y="166592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180975</xdr:colOff>
      <xdr:row>70</xdr:row>
      <xdr:rowOff>0</xdr:rowOff>
    </xdr:from>
    <xdr:to>
      <xdr:col>14</xdr:col>
      <xdr:colOff>152400</xdr:colOff>
      <xdr:row>70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>
          <a:spLocks noChangeShapeType="1"/>
        </xdr:cNvSpPr>
      </xdr:nvSpPr>
      <xdr:spPr bwMode="auto">
        <a:xfrm>
          <a:off x="5600700" y="166592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180975</xdr:colOff>
      <xdr:row>70</xdr:row>
      <xdr:rowOff>0</xdr:rowOff>
    </xdr:from>
    <xdr:to>
      <xdr:col>17</xdr:col>
      <xdr:colOff>152400</xdr:colOff>
      <xdr:row>70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>
          <a:spLocks noChangeShapeType="1"/>
        </xdr:cNvSpPr>
      </xdr:nvSpPr>
      <xdr:spPr bwMode="auto">
        <a:xfrm>
          <a:off x="6886575" y="166592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133350</xdr:rowOff>
    </xdr:from>
    <xdr:to>
      <xdr:col>9</xdr:col>
      <xdr:colOff>9525</xdr:colOff>
      <xdr:row>71</xdr:row>
      <xdr:rowOff>85725</xdr:rowOff>
    </xdr:to>
    <xdr:sp macro="" textlink="">
      <xdr:nvSpPr>
        <xdr:cNvPr id="13" name="AutoShap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>
          <a:spLocks noChangeArrowheads="1"/>
        </xdr:cNvSpPr>
      </xdr:nvSpPr>
      <xdr:spPr bwMode="auto">
        <a:xfrm>
          <a:off x="438150" y="16430625"/>
          <a:ext cx="3276600" cy="51435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9525</xdr:colOff>
      <xdr:row>68</xdr:row>
      <xdr:rowOff>142875</xdr:rowOff>
    </xdr:from>
    <xdr:to>
      <xdr:col>17</xdr:col>
      <xdr:colOff>304800</xdr:colOff>
      <xdr:row>71</xdr:row>
      <xdr:rowOff>95250</xdr:rowOff>
    </xdr:to>
    <xdr:sp macro="" textlink="">
      <xdr:nvSpPr>
        <xdr:cNvPr id="14" name="AutoShape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>
          <a:spLocks noChangeArrowheads="1"/>
        </xdr:cNvSpPr>
      </xdr:nvSpPr>
      <xdr:spPr bwMode="auto">
        <a:xfrm>
          <a:off x="4143375" y="16440150"/>
          <a:ext cx="3295650" cy="51435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180975</xdr:colOff>
      <xdr:row>77</xdr:row>
      <xdr:rowOff>0</xdr:rowOff>
    </xdr:from>
    <xdr:to>
      <xdr:col>2</xdr:col>
      <xdr:colOff>152400</xdr:colOff>
      <xdr:row>77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>
          <a:spLocks noChangeShapeType="1"/>
        </xdr:cNvSpPr>
      </xdr:nvSpPr>
      <xdr:spPr bwMode="auto">
        <a:xfrm>
          <a:off x="609600" y="178689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180975</xdr:colOff>
      <xdr:row>77</xdr:row>
      <xdr:rowOff>0</xdr:rowOff>
    </xdr:from>
    <xdr:to>
      <xdr:col>5</xdr:col>
      <xdr:colOff>152400</xdr:colOff>
      <xdr:row>77</xdr:row>
      <xdr:rowOff>0</xdr:rowOff>
    </xdr:to>
    <xdr:sp macro="" textlink="">
      <xdr:nvSpPr>
        <xdr:cNvPr id="16" name="Line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>
          <a:spLocks noChangeShapeType="1"/>
        </xdr:cNvSpPr>
      </xdr:nvSpPr>
      <xdr:spPr bwMode="auto">
        <a:xfrm>
          <a:off x="1895475" y="178689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180975</xdr:colOff>
      <xdr:row>77</xdr:row>
      <xdr:rowOff>0</xdr:rowOff>
    </xdr:from>
    <xdr:to>
      <xdr:col>11</xdr:col>
      <xdr:colOff>152400</xdr:colOff>
      <xdr:row>77</xdr:row>
      <xdr:rowOff>0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>
          <a:spLocks noChangeShapeType="1"/>
        </xdr:cNvSpPr>
      </xdr:nvSpPr>
      <xdr:spPr bwMode="auto">
        <a:xfrm>
          <a:off x="4314825" y="178689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180975</xdr:colOff>
      <xdr:row>77</xdr:row>
      <xdr:rowOff>0</xdr:rowOff>
    </xdr:from>
    <xdr:to>
      <xdr:col>14</xdr:col>
      <xdr:colOff>152400</xdr:colOff>
      <xdr:row>77</xdr:row>
      <xdr:rowOff>0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>
          <a:spLocks noChangeShapeType="1"/>
        </xdr:cNvSpPr>
      </xdr:nvSpPr>
      <xdr:spPr bwMode="auto">
        <a:xfrm>
          <a:off x="5600700" y="178689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75</xdr:row>
      <xdr:rowOff>142875</xdr:rowOff>
    </xdr:from>
    <xdr:to>
      <xdr:col>6</xdr:col>
      <xdr:colOff>0</xdr:colOff>
      <xdr:row>78</xdr:row>
      <xdr:rowOff>95250</xdr:rowOff>
    </xdr:to>
    <xdr:sp macro="" textlink="">
      <xdr:nvSpPr>
        <xdr:cNvPr id="19" name="AutoShap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>
          <a:spLocks noChangeArrowheads="1"/>
        </xdr:cNvSpPr>
      </xdr:nvSpPr>
      <xdr:spPr bwMode="auto">
        <a:xfrm>
          <a:off x="428625" y="17649825"/>
          <a:ext cx="2143125" cy="51435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9525</xdr:colOff>
      <xdr:row>76</xdr:row>
      <xdr:rowOff>0</xdr:rowOff>
    </xdr:from>
    <xdr:to>
      <xdr:col>14</xdr:col>
      <xdr:colOff>304800</xdr:colOff>
      <xdr:row>78</xdr:row>
      <xdr:rowOff>114300</xdr:rowOff>
    </xdr:to>
    <xdr:sp macro="" textlink="">
      <xdr:nvSpPr>
        <xdr:cNvPr id="20" name="AutoShap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>
          <a:spLocks noChangeArrowheads="1"/>
        </xdr:cNvSpPr>
      </xdr:nvSpPr>
      <xdr:spPr bwMode="auto">
        <a:xfrm>
          <a:off x="4143375" y="17668875"/>
          <a:ext cx="2009775" cy="51435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76200</xdr:colOff>
      <xdr:row>36</xdr:row>
      <xdr:rowOff>76200</xdr:rowOff>
    </xdr:from>
    <xdr:to>
      <xdr:col>13</xdr:col>
      <xdr:colOff>238125</xdr:colOff>
      <xdr:row>37</xdr:row>
      <xdr:rowOff>114300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>
          <a:spLocks noChangeArrowheads="1"/>
        </xdr:cNvSpPr>
      </xdr:nvSpPr>
      <xdr:spPr bwMode="auto">
        <a:xfrm>
          <a:off x="5067300" y="7543800"/>
          <a:ext cx="590550" cy="2190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76200</xdr:colOff>
      <xdr:row>36</xdr:row>
      <xdr:rowOff>76200</xdr:rowOff>
    </xdr:from>
    <xdr:to>
      <xdr:col>13</xdr:col>
      <xdr:colOff>238125</xdr:colOff>
      <xdr:row>37</xdr:row>
      <xdr:rowOff>114300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>
          <a:spLocks noChangeArrowheads="1"/>
        </xdr:cNvSpPr>
      </xdr:nvSpPr>
      <xdr:spPr bwMode="auto">
        <a:xfrm>
          <a:off x="5067300" y="7543800"/>
          <a:ext cx="590550" cy="2190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31</xdr:row>
      <xdr:rowOff>0</xdr:rowOff>
    </xdr:from>
    <xdr:to>
      <xdr:col>14</xdr:col>
      <xdr:colOff>276225</xdr:colOff>
      <xdr:row>31</xdr:row>
      <xdr:rowOff>0</xdr:rowOff>
    </xdr:to>
    <xdr:sp macro="" textlink="">
      <xdr:nvSpPr>
        <xdr:cNvPr id="104238" name="Line 1">
          <a:extLst>
            <a:ext uri="{FF2B5EF4-FFF2-40B4-BE49-F238E27FC236}">
              <a16:creationId xmlns:a16="http://schemas.microsoft.com/office/drawing/2014/main" id="{00000000-0008-0000-0C00-00002E970100}"/>
            </a:ext>
          </a:extLst>
        </xdr:cNvPr>
        <xdr:cNvSpPr>
          <a:spLocks noChangeShapeType="1"/>
        </xdr:cNvSpPr>
      </xdr:nvSpPr>
      <xdr:spPr bwMode="auto">
        <a:xfrm>
          <a:off x="4724400" y="5743575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76200</xdr:colOff>
      <xdr:row>30</xdr:row>
      <xdr:rowOff>76200</xdr:rowOff>
    </xdr:from>
    <xdr:to>
      <xdr:col>13</xdr:col>
      <xdr:colOff>238125</xdr:colOff>
      <xdr:row>31</xdr:row>
      <xdr:rowOff>114300</xdr:rowOff>
    </xdr:to>
    <xdr:sp macro="" textlink="">
      <xdr:nvSpPr>
        <xdr:cNvPr id="104239" name="AutoShape 2">
          <a:extLst>
            <a:ext uri="{FF2B5EF4-FFF2-40B4-BE49-F238E27FC236}">
              <a16:creationId xmlns:a16="http://schemas.microsoft.com/office/drawing/2014/main" id="{00000000-0008-0000-0C00-00002F970100}"/>
            </a:ext>
          </a:extLst>
        </xdr:cNvPr>
        <xdr:cNvSpPr>
          <a:spLocks noChangeArrowheads="1"/>
        </xdr:cNvSpPr>
      </xdr:nvSpPr>
      <xdr:spPr bwMode="auto">
        <a:xfrm>
          <a:off x="4048125" y="5619750"/>
          <a:ext cx="523875" cy="2381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9525</xdr:colOff>
      <xdr:row>39</xdr:row>
      <xdr:rowOff>0</xdr:rowOff>
    </xdr:from>
    <xdr:to>
      <xdr:col>17</xdr:col>
      <xdr:colOff>304800</xdr:colOff>
      <xdr:row>39</xdr:row>
      <xdr:rowOff>0</xdr:rowOff>
    </xdr:to>
    <xdr:sp macro="" textlink="">
      <xdr:nvSpPr>
        <xdr:cNvPr id="104240" name="AutoShape 3">
          <a:extLst>
            <a:ext uri="{FF2B5EF4-FFF2-40B4-BE49-F238E27FC236}">
              <a16:creationId xmlns:a16="http://schemas.microsoft.com/office/drawing/2014/main" id="{00000000-0008-0000-0C00-000030970100}"/>
            </a:ext>
          </a:extLst>
        </xdr:cNvPr>
        <xdr:cNvSpPr>
          <a:spLocks noChangeArrowheads="1"/>
        </xdr:cNvSpPr>
      </xdr:nvSpPr>
      <xdr:spPr bwMode="auto">
        <a:xfrm>
          <a:off x="3295650" y="7077075"/>
          <a:ext cx="2609850" cy="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6</xdr:col>
      <xdr:colOff>0</xdr:colOff>
      <xdr:row>39</xdr:row>
      <xdr:rowOff>0</xdr:rowOff>
    </xdr:to>
    <xdr:sp macro="" textlink="">
      <xdr:nvSpPr>
        <xdr:cNvPr id="104241" name="AutoShape 4">
          <a:extLst>
            <a:ext uri="{FF2B5EF4-FFF2-40B4-BE49-F238E27FC236}">
              <a16:creationId xmlns:a16="http://schemas.microsoft.com/office/drawing/2014/main" id="{00000000-0008-0000-0C00-000031970100}"/>
            </a:ext>
          </a:extLst>
        </xdr:cNvPr>
        <xdr:cNvSpPr>
          <a:spLocks noChangeArrowheads="1"/>
        </xdr:cNvSpPr>
      </xdr:nvSpPr>
      <xdr:spPr bwMode="auto">
        <a:xfrm>
          <a:off x="123825" y="7077075"/>
          <a:ext cx="1838325" cy="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9525</xdr:colOff>
      <xdr:row>39</xdr:row>
      <xdr:rowOff>0</xdr:rowOff>
    </xdr:from>
    <xdr:to>
      <xdr:col>14</xdr:col>
      <xdr:colOff>304800</xdr:colOff>
      <xdr:row>39</xdr:row>
      <xdr:rowOff>0</xdr:rowOff>
    </xdr:to>
    <xdr:sp macro="" textlink="">
      <xdr:nvSpPr>
        <xdr:cNvPr id="104242" name="AutoShape 5">
          <a:extLst>
            <a:ext uri="{FF2B5EF4-FFF2-40B4-BE49-F238E27FC236}">
              <a16:creationId xmlns:a16="http://schemas.microsoft.com/office/drawing/2014/main" id="{00000000-0008-0000-0C00-000032970100}"/>
            </a:ext>
          </a:extLst>
        </xdr:cNvPr>
        <xdr:cNvSpPr>
          <a:spLocks noChangeArrowheads="1"/>
        </xdr:cNvSpPr>
      </xdr:nvSpPr>
      <xdr:spPr bwMode="auto">
        <a:xfrm>
          <a:off x="3295650" y="7077075"/>
          <a:ext cx="1657350" cy="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180975</xdr:colOff>
      <xdr:row>81</xdr:row>
      <xdr:rowOff>0</xdr:rowOff>
    </xdr:from>
    <xdr:to>
      <xdr:col>2</xdr:col>
      <xdr:colOff>152400</xdr:colOff>
      <xdr:row>81</xdr:row>
      <xdr:rowOff>0</xdr:rowOff>
    </xdr:to>
    <xdr:sp macro="" textlink="">
      <xdr:nvSpPr>
        <xdr:cNvPr id="104243" name="Line 6">
          <a:extLst>
            <a:ext uri="{FF2B5EF4-FFF2-40B4-BE49-F238E27FC236}">
              <a16:creationId xmlns:a16="http://schemas.microsoft.com/office/drawing/2014/main" id="{00000000-0008-0000-0C00-000033970100}"/>
            </a:ext>
          </a:extLst>
        </xdr:cNvPr>
        <xdr:cNvSpPr>
          <a:spLocks noChangeShapeType="1"/>
        </xdr:cNvSpPr>
      </xdr:nvSpPr>
      <xdr:spPr bwMode="auto">
        <a:xfrm>
          <a:off x="304800" y="13992225"/>
          <a:ext cx="285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180975</xdr:colOff>
      <xdr:row>81</xdr:row>
      <xdr:rowOff>0</xdr:rowOff>
    </xdr:from>
    <xdr:to>
      <xdr:col>5</xdr:col>
      <xdr:colOff>152400</xdr:colOff>
      <xdr:row>81</xdr:row>
      <xdr:rowOff>0</xdr:rowOff>
    </xdr:to>
    <xdr:sp macro="" textlink="">
      <xdr:nvSpPr>
        <xdr:cNvPr id="104244" name="Line 7">
          <a:extLst>
            <a:ext uri="{FF2B5EF4-FFF2-40B4-BE49-F238E27FC236}">
              <a16:creationId xmlns:a16="http://schemas.microsoft.com/office/drawing/2014/main" id="{00000000-0008-0000-0C00-000034970100}"/>
            </a:ext>
          </a:extLst>
        </xdr:cNvPr>
        <xdr:cNvSpPr>
          <a:spLocks noChangeShapeType="1"/>
        </xdr:cNvSpPr>
      </xdr:nvSpPr>
      <xdr:spPr bwMode="auto">
        <a:xfrm>
          <a:off x="1362075" y="139922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180975</xdr:colOff>
      <xdr:row>81</xdr:row>
      <xdr:rowOff>0</xdr:rowOff>
    </xdr:from>
    <xdr:to>
      <xdr:col>8</xdr:col>
      <xdr:colOff>152400</xdr:colOff>
      <xdr:row>81</xdr:row>
      <xdr:rowOff>0</xdr:rowOff>
    </xdr:to>
    <xdr:sp macro="" textlink="">
      <xdr:nvSpPr>
        <xdr:cNvPr id="104245" name="Line 8">
          <a:extLst>
            <a:ext uri="{FF2B5EF4-FFF2-40B4-BE49-F238E27FC236}">
              <a16:creationId xmlns:a16="http://schemas.microsoft.com/office/drawing/2014/main" id="{00000000-0008-0000-0C00-000035970100}"/>
            </a:ext>
          </a:extLst>
        </xdr:cNvPr>
        <xdr:cNvSpPr>
          <a:spLocks noChangeShapeType="1"/>
        </xdr:cNvSpPr>
      </xdr:nvSpPr>
      <xdr:spPr bwMode="auto">
        <a:xfrm>
          <a:off x="2524125" y="13992225"/>
          <a:ext cx="285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180975</xdr:colOff>
      <xdr:row>81</xdr:row>
      <xdr:rowOff>0</xdr:rowOff>
    </xdr:from>
    <xdr:to>
      <xdr:col>11</xdr:col>
      <xdr:colOff>152400</xdr:colOff>
      <xdr:row>81</xdr:row>
      <xdr:rowOff>0</xdr:rowOff>
    </xdr:to>
    <xdr:sp macro="" textlink="">
      <xdr:nvSpPr>
        <xdr:cNvPr id="104246" name="Line 9">
          <a:extLst>
            <a:ext uri="{FF2B5EF4-FFF2-40B4-BE49-F238E27FC236}">
              <a16:creationId xmlns:a16="http://schemas.microsoft.com/office/drawing/2014/main" id="{00000000-0008-0000-0C00-000036970100}"/>
            </a:ext>
          </a:extLst>
        </xdr:cNvPr>
        <xdr:cNvSpPr>
          <a:spLocks noChangeShapeType="1"/>
        </xdr:cNvSpPr>
      </xdr:nvSpPr>
      <xdr:spPr bwMode="auto">
        <a:xfrm>
          <a:off x="3467100" y="13992225"/>
          <a:ext cx="285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180975</xdr:colOff>
      <xdr:row>81</xdr:row>
      <xdr:rowOff>0</xdr:rowOff>
    </xdr:from>
    <xdr:to>
      <xdr:col>14</xdr:col>
      <xdr:colOff>152400</xdr:colOff>
      <xdr:row>81</xdr:row>
      <xdr:rowOff>0</xdr:rowOff>
    </xdr:to>
    <xdr:sp macro="" textlink="">
      <xdr:nvSpPr>
        <xdr:cNvPr id="104247" name="Line 10">
          <a:extLst>
            <a:ext uri="{FF2B5EF4-FFF2-40B4-BE49-F238E27FC236}">
              <a16:creationId xmlns:a16="http://schemas.microsoft.com/office/drawing/2014/main" id="{00000000-0008-0000-0C00-000037970100}"/>
            </a:ext>
          </a:extLst>
        </xdr:cNvPr>
        <xdr:cNvSpPr>
          <a:spLocks noChangeShapeType="1"/>
        </xdr:cNvSpPr>
      </xdr:nvSpPr>
      <xdr:spPr bwMode="auto">
        <a:xfrm>
          <a:off x="4514850" y="13992225"/>
          <a:ext cx="285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180975</xdr:colOff>
      <xdr:row>81</xdr:row>
      <xdr:rowOff>0</xdr:rowOff>
    </xdr:from>
    <xdr:to>
      <xdr:col>17</xdr:col>
      <xdr:colOff>152400</xdr:colOff>
      <xdr:row>81</xdr:row>
      <xdr:rowOff>0</xdr:rowOff>
    </xdr:to>
    <xdr:sp macro="" textlink="">
      <xdr:nvSpPr>
        <xdr:cNvPr id="104248" name="Line 11">
          <a:extLst>
            <a:ext uri="{FF2B5EF4-FFF2-40B4-BE49-F238E27FC236}">
              <a16:creationId xmlns:a16="http://schemas.microsoft.com/office/drawing/2014/main" id="{00000000-0008-0000-0C00-000038970100}"/>
            </a:ext>
          </a:extLst>
        </xdr:cNvPr>
        <xdr:cNvSpPr>
          <a:spLocks noChangeShapeType="1"/>
        </xdr:cNvSpPr>
      </xdr:nvSpPr>
      <xdr:spPr bwMode="auto">
        <a:xfrm>
          <a:off x="5457825" y="13992225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133350</xdr:rowOff>
    </xdr:from>
    <xdr:to>
      <xdr:col>9</xdr:col>
      <xdr:colOff>9525</xdr:colOff>
      <xdr:row>82</xdr:row>
      <xdr:rowOff>85725</xdr:rowOff>
    </xdr:to>
    <xdr:sp macro="" textlink="">
      <xdr:nvSpPr>
        <xdr:cNvPr id="104249" name="AutoShape 12">
          <a:extLst>
            <a:ext uri="{FF2B5EF4-FFF2-40B4-BE49-F238E27FC236}">
              <a16:creationId xmlns:a16="http://schemas.microsoft.com/office/drawing/2014/main" id="{00000000-0008-0000-0C00-000039970100}"/>
            </a:ext>
          </a:extLst>
        </xdr:cNvPr>
        <xdr:cNvSpPr>
          <a:spLocks noChangeArrowheads="1"/>
        </xdr:cNvSpPr>
      </xdr:nvSpPr>
      <xdr:spPr bwMode="auto">
        <a:xfrm>
          <a:off x="133350" y="13763625"/>
          <a:ext cx="2847975" cy="51435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9525</xdr:colOff>
      <xdr:row>79</xdr:row>
      <xdr:rowOff>142875</xdr:rowOff>
    </xdr:from>
    <xdr:to>
      <xdr:col>17</xdr:col>
      <xdr:colOff>304800</xdr:colOff>
      <xdr:row>82</xdr:row>
      <xdr:rowOff>95250</xdr:rowOff>
    </xdr:to>
    <xdr:sp macro="" textlink="">
      <xdr:nvSpPr>
        <xdr:cNvPr id="104250" name="AutoShape 13">
          <a:extLst>
            <a:ext uri="{FF2B5EF4-FFF2-40B4-BE49-F238E27FC236}">
              <a16:creationId xmlns:a16="http://schemas.microsoft.com/office/drawing/2014/main" id="{00000000-0008-0000-0C00-00003A970100}"/>
            </a:ext>
          </a:extLst>
        </xdr:cNvPr>
        <xdr:cNvSpPr>
          <a:spLocks noChangeArrowheads="1"/>
        </xdr:cNvSpPr>
      </xdr:nvSpPr>
      <xdr:spPr bwMode="auto">
        <a:xfrm>
          <a:off x="3295650" y="13773150"/>
          <a:ext cx="2676525" cy="51435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180975</xdr:colOff>
      <xdr:row>88</xdr:row>
      <xdr:rowOff>0</xdr:rowOff>
    </xdr:from>
    <xdr:to>
      <xdr:col>2</xdr:col>
      <xdr:colOff>152400</xdr:colOff>
      <xdr:row>88</xdr:row>
      <xdr:rowOff>0</xdr:rowOff>
    </xdr:to>
    <xdr:sp macro="" textlink="">
      <xdr:nvSpPr>
        <xdr:cNvPr id="104251" name="Line 14">
          <a:extLst>
            <a:ext uri="{FF2B5EF4-FFF2-40B4-BE49-F238E27FC236}">
              <a16:creationId xmlns:a16="http://schemas.microsoft.com/office/drawing/2014/main" id="{00000000-0008-0000-0C00-00003B970100}"/>
            </a:ext>
          </a:extLst>
        </xdr:cNvPr>
        <xdr:cNvSpPr>
          <a:spLocks noChangeShapeType="1"/>
        </xdr:cNvSpPr>
      </xdr:nvSpPr>
      <xdr:spPr bwMode="auto">
        <a:xfrm>
          <a:off x="304800" y="15201900"/>
          <a:ext cx="285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180975</xdr:colOff>
      <xdr:row>88</xdr:row>
      <xdr:rowOff>0</xdr:rowOff>
    </xdr:from>
    <xdr:to>
      <xdr:col>5</xdr:col>
      <xdr:colOff>152400</xdr:colOff>
      <xdr:row>88</xdr:row>
      <xdr:rowOff>0</xdr:rowOff>
    </xdr:to>
    <xdr:sp macro="" textlink="">
      <xdr:nvSpPr>
        <xdr:cNvPr id="104252" name="Line 15">
          <a:extLst>
            <a:ext uri="{FF2B5EF4-FFF2-40B4-BE49-F238E27FC236}">
              <a16:creationId xmlns:a16="http://schemas.microsoft.com/office/drawing/2014/main" id="{00000000-0008-0000-0C00-00003C970100}"/>
            </a:ext>
          </a:extLst>
        </xdr:cNvPr>
        <xdr:cNvSpPr>
          <a:spLocks noChangeShapeType="1"/>
        </xdr:cNvSpPr>
      </xdr:nvSpPr>
      <xdr:spPr bwMode="auto">
        <a:xfrm>
          <a:off x="1362075" y="152019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180975</xdr:colOff>
      <xdr:row>88</xdr:row>
      <xdr:rowOff>0</xdr:rowOff>
    </xdr:from>
    <xdr:to>
      <xdr:col>11</xdr:col>
      <xdr:colOff>152400</xdr:colOff>
      <xdr:row>88</xdr:row>
      <xdr:rowOff>0</xdr:rowOff>
    </xdr:to>
    <xdr:sp macro="" textlink="">
      <xdr:nvSpPr>
        <xdr:cNvPr id="104253" name="Line 16">
          <a:extLst>
            <a:ext uri="{FF2B5EF4-FFF2-40B4-BE49-F238E27FC236}">
              <a16:creationId xmlns:a16="http://schemas.microsoft.com/office/drawing/2014/main" id="{00000000-0008-0000-0C00-00003D970100}"/>
            </a:ext>
          </a:extLst>
        </xdr:cNvPr>
        <xdr:cNvSpPr>
          <a:spLocks noChangeShapeType="1"/>
        </xdr:cNvSpPr>
      </xdr:nvSpPr>
      <xdr:spPr bwMode="auto">
        <a:xfrm>
          <a:off x="3467100" y="15201900"/>
          <a:ext cx="285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180975</xdr:colOff>
      <xdr:row>88</xdr:row>
      <xdr:rowOff>0</xdr:rowOff>
    </xdr:from>
    <xdr:to>
      <xdr:col>14</xdr:col>
      <xdr:colOff>152400</xdr:colOff>
      <xdr:row>88</xdr:row>
      <xdr:rowOff>0</xdr:rowOff>
    </xdr:to>
    <xdr:sp macro="" textlink="">
      <xdr:nvSpPr>
        <xdr:cNvPr id="104254" name="Line 17">
          <a:extLst>
            <a:ext uri="{FF2B5EF4-FFF2-40B4-BE49-F238E27FC236}">
              <a16:creationId xmlns:a16="http://schemas.microsoft.com/office/drawing/2014/main" id="{00000000-0008-0000-0C00-00003E970100}"/>
            </a:ext>
          </a:extLst>
        </xdr:cNvPr>
        <xdr:cNvSpPr>
          <a:spLocks noChangeShapeType="1"/>
        </xdr:cNvSpPr>
      </xdr:nvSpPr>
      <xdr:spPr bwMode="auto">
        <a:xfrm>
          <a:off x="4514850" y="15201900"/>
          <a:ext cx="285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86</xdr:row>
      <xdr:rowOff>142875</xdr:rowOff>
    </xdr:from>
    <xdr:to>
      <xdr:col>6</xdr:col>
      <xdr:colOff>0</xdr:colOff>
      <xdr:row>89</xdr:row>
      <xdr:rowOff>95250</xdr:rowOff>
    </xdr:to>
    <xdr:sp macro="" textlink="">
      <xdr:nvSpPr>
        <xdr:cNvPr id="104255" name="AutoShape 18">
          <a:extLst>
            <a:ext uri="{FF2B5EF4-FFF2-40B4-BE49-F238E27FC236}">
              <a16:creationId xmlns:a16="http://schemas.microsoft.com/office/drawing/2014/main" id="{00000000-0008-0000-0C00-00003F970100}"/>
            </a:ext>
          </a:extLst>
        </xdr:cNvPr>
        <xdr:cNvSpPr>
          <a:spLocks noChangeArrowheads="1"/>
        </xdr:cNvSpPr>
      </xdr:nvSpPr>
      <xdr:spPr bwMode="auto">
        <a:xfrm>
          <a:off x="123825" y="14982825"/>
          <a:ext cx="1838325" cy="51435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9525</xdr:colOff>
      <xdr:row>87</xdr:row>
      <xdr:rowOff>0</xdr:rowOff>
    </xdr:from>
    <xdr:to>
      <xdr:col>14</xdr:col>
      <xdr:colOff>304800</xdr:colOff>
      <xdr:row>89</xdr:row>
      <xdr:rowOff>114300</xdr:rowOff>
    </xdr:to>
    <xdr:sp macro="" textlink="">
      <xdr:nvSpPr>
        <xdr:cNvPr id="104256" name="AutoShape 19">
          <a:extLst>
            <a:ext uri="{FF2B5EF4-FFF2-40B4-BE49-F238E27FC236}">
              <a16:creationId xmlns:a16="http://schemas.microsoft.com/office/drawing/2014/main" id="{00000000-0008-0000-0C00-000040970100}"/>
            </a:ext>
          </a:extLst>
        </xdr:cNvPr>
        <xdr:cNvSpPr>
          <a:spLocks noChangeArrowheads="1"/>
        </xdr:cNvSpPr>
      </xdr:nvSpPr>
      <xdr:spPr bwMode="auto">
        <a:xfrm>
          <a:off x="3295650" y="15001875"/>
          <a:ext cx="1657350" cy="51435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95250</xdr:colOff>
      <xdr:row>191</xdr:row>
      <xdr:rowOff>114300</xdr:rowOff>
    </xdr:from>
    <xdr:to>
      <xdr:col>19</xdr:col>
      <xdr:colOff>38100</xdr:colOff>
      <xdr:row>212</xdr:row>
      <xdr:rowOff>0</xdr:rowOff>
    </xdr:to>
    <xdr:sp macro="" textlink="">
      <xdr:nvSpPr>
        <xdr:cNvPr id="104257" name="Rectangle 20">
          <a:extLst>
            <a:ext uri="{FF2B5EF4-FFF2-40B4-BE49-F238E27FC236}">
              <a16:creationId xmlns:a16="http://schemas.microsoft.com/office/drawing/2014/main" id="{00000000-0008-0000-0C00-000041970100}"/>
            </a:ext>
          </a:extLst>
        </xdr:cNvPr>
        <xdr:cNvSpPr>
          <a:spLocks noChangeArrowheads="1"/>
        </xdr:cNvSpPr>
      </xdr:nvSpPr>
      <xdr:spPr bwMode="auto">
        <a:xfrm>
          <a:off x="95250" y="32080200"/>
          <a:ext cx="6172200" cy="3286125"/>
        </a:xfrm>
        <a:prstGeom prst="rect">
          <a:avLst/>
        </a:prstGeom>
        <a:noFill/>
        <a:ln w="38100" cmpd="dbl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10</xdr:col>
      <xdr:colOff>9525</xdr:colOff>
      <xdr:row>130</xdr:row>
      <xdr:rowOff>0</xdr:rowOff>
    </xdr:from>
    <xdr:to>
      <xdr:col>17</xdr:col>
      <xdr:colOff>304800</xdr:colOff>
      <xdr:row>130</xdr:row>
      <xdr:rowOff>0</xdr:rowOff>
    </xdr:to>
    <xdr:sp macro="" textlink="">
      <xdr:nvSpPr>
        <xdr:cNvPr id="104258" name="AutoShape 21">
          <a:extLst>
            <a:ext uri="{FF2B5EF4-FFF2-40B4-BE49-F238E27FC236}">
              <a16:creationId xmlns:a16="http://schemas.microsoft.com/office/drawing/2014/main" id="{00000000-0008-0000-0C00-000042970100}"/>
            </a:ext>
          </a:extLst>
        </xdr:cNvPr>
        <xdr:cNvSpPr>
          <a:spLocks noChangeArrowheads="1"/>
        </xdr:cNvSpPr>
      </xdr:nvSpPr>
      <xdr:spPr bwMode="auto">
        <a:xfrm>
          <a:off x="3295650" y="22088475"/>
          <a:ext cx="2609850" cy="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130</xdr:row>
      <xdr:rowOff>0</xdr:rowOff>
    </xdr:from>
    <xdr:to>
      <xdr:col>6</xdr:col>
      <xdr:colOff>0</xdr:colOff>
      <xdr:row>130</xdr:row>
      <xdr:rowOff>0</xdr:rowOff>
    </xdr:to>
    <xdr:sp macro="" textlink="">
      <xdr:nvSpPr>
        <xdr:cNvPr id="104259" name="AutoShape 22">
          <a:extLst>
            <a:ext uri="{FF2B5EF4-FFF2-40B4-BE49-F238E27FC236}">
              <a16:creationId xmlns:a16="http://schemas.microsoft.com/office/drawing/2014/main" id="{00000000-0008-0000-0C00-000043970100}"/>
            </a:ext>
          </a:extLst>
        </xdr:cNvPr>
        <xdr:cNvSpPr>
          <a:spLocks noChangeArrowheads="1"/>
        </xdr:cNvSpPr>
      </xdr:nvSpPr>
      <xdr:spPr bwMode="auto">
        <a:xfrm>
          <a:off x="123825" y="22088475"/>
          <a:ext cx="1838325" cy="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9525</xdr:colOff>
      <xdr:row>130</xdr:row>
      <xdr:rowOff>0</xdr:rowOff>
    </xdr:from>
    <xdr:to>
      <xdr:col>14</xdr:col>
      <xdr:colOff>304800</xdr:colOff>
      <xdr:row>130</xdr:row>
      <xdr:rowOff>0</xdr:rowOff>
    </xdr:to>
    <xdr:sp macro="" textlink="">
      <xdr:nvSpPr>
        <xdr:cNvPr id="104260" name="AutoShape 23">
          <a:extLst>
            <a:ext uri="{FF2B5EF4-FFF2-40B4-BE49-F238E27FC236}">
              <a16:creationId xmlns:a16="http://schemas.microsoft.com/office/drawing/2014/main" id="{00000000-0008-0000-0C00-000044970100}"/>
            </a:ext>
          </a:extLst>
        </xdr:cNvPr>
        <xdr:cNvSpPr>
          <a:spLocks noChangeArrowheads="1"/>
        </xdr:cNvSpPr>
      </xdr:nvSpPr>
      <xdr:spPr bwMode="auto">
        <a:xfrm>
          <a:off x="3295650" y="22088475"/>
          <a:ext cx="1657350" cy="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76200</xdr:colOff>
      <xdr:row>30</xdr:row>
      <xdr:rowOff>76200</xdr:rowOff>
    </xdr:from>
    <xdr:to>
      <xdr:col>13</xdr:col>
      <xdr:colOff>238125</xdr:colOff>
      <xdr:row>31</xdr:row>
      <xdr:rowOff>114300</xdr:rowOff>
    </xdr:to>
    <xdr:sp macro="" textlink="">
      <xdr:nvSpPr>
        <xdr:cNvPr id="104275" name="AutoShape 2">
          <a:extLst>
            <a:ext uri="{FF2B5EF4-FFF2-40B4-BE49-F238E27FC236}">
              <a16:creationId xmlns:a16="http://schemas.microsoft.com/office/drawing/2014/main" id="{00000000-0008-0000-0C00-000053970100}"/>
            </a:ext>
          </a:extLst>
        </xdr:cNvPr>
        <xdr:cNvSpPr>
          <a:spLocks noChangeArrowheads="1"/>
        </xdr:cNvSpPr>
      </xdr:nvSpPr>
      <xdr:spPr bwMode="auto">
        <a:xfrm>
          <a:off x="4048125" y="5619750"/>
          <a:ext cx="523875" cy="2381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76200</xdr:colOff>
      <xdr:row>30</xdr:row>
      <xdr:rowOff>76200</xdr:rowOff>
    </xdr:from>
    <xdr:to>
      <xdr:col>13</xdr:col>
      <xdr:colOff>238125</xdr:colOff>
      <xdr:row>31</xdr:row>
      <xdr:rowOff>114300</xdr:rowOff>
    </xdr:to>
    <xdr:sp macro="" textlink="">
      <xdr:nvSpPr>
        <xdr:cNvPr id="104276" name="AutoShape 2">
          <a:extLst>
            <a:ext uri="{FF2B5EF4-FFF2-40B4-BE49-F238E27FC236}">
              <a16:creationId xmlns:a16="http://schemas.microsoft.com/office/drawing/2014/main" id="{00000000-0008-0000-0C00-000054970100}"/>
            </a:ext>
          </a:extLst>
        </xdr:cNvPr>
        <xdr:cNvSpPr>
          <a:spLocks noChangeArrowheads="1"/>
        </xdr:cNvSpPr>
      </xdr:nvSpPr>
      <xdr:spPr bwMode="auto">
        <a:xfrm>
          <a:off x="4048125" y="5619750"/>
          <a:ext cx="523875" cy="2381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19</xdr:row>
      <xdr:rowOff>85725</xdr:rowOff>
    </xdr:from>
    <xdr:to>
      <xdr:col>9</xdr:col>
      <xdr:colOff>457200</xdr:colOff>
      <xdr:row>24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3600450"/>
          <a:ext cx="5791200" cy="76200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1148" rIns="54864" bIns="41148" anchor="ctr" upright="1"/>
        <a:lstStyle/>
        <a:p>
          <a:pPr algn="ctr" rtl="0">
            <a:defRPr sz="1000"/>
          </a:pPr>
          <a:r>
            <a:rPr lang="en-IN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DESIGN OF BRACKET</a:t>
          </a:r>
        </a:p>
        <a:p>
          <a:pPr algn="ctr" rtl="0">
            <a:defRPr sz="1000"/>
          </a:pPr>
          <a:r>
            <a:rPr lang="en-IN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&amp; ANCHOR BOLTS.</a:t>
          </a:r>
          <a:endParaRPr lang="en-IN" sz="24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IN" sz="24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2</xdr:row>
      <xdr:rowOff>2</xdr:rowOff>
    </xdr:from>
    <xdr:to>
      <xdr:col>5</xdr:col>
      <xdr:colOff>419101</xdr:colOff>
      <xdr:row>22</xdr:row>
      <xdr:rowOff>151280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7" y="323852"/>
          <a:ext cx="2409824" cy="338977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19</xdr:row>
      <xdr:rowOff>85725</xdr:rowOff>
    </xdr:from>
    <xdr:to>
      <xdr:col>9</xdr:col>
      <xdr:colOff>428625</xdr:colOff>
      <xdr:row>21</xdr:row>
      <xdr:rowOff>152400</xdr:rowOff>
    </xdr:to>
    <xdr:sp macro="" textlink="">
      <xdr:nvSpPr>
        <xdr:cNvPr id="58369" name="Text Box 1">
          <a:extLst>
            <a:ext uri="{FF2B5EF4-FFF2-40B4-BE49-F238E27FC236}">
              <a16:creationId xmlns:a16="http://schemas.microsoft.com/office/drawing/2014/main" id="{00000000-0008-0000-0100-000001E40000}"/>
            </a:ext>
          </a:extLst>
        </xdr:cNvPr>
        <xdr:cNvSpPr txBox="1">
          <a:spLocks noChangeArrowheads="1"/>
        </xdr:cNvSpPr>
      </xdr:nvSpPr>
      <xdr:spPr bwMode="auto">
        <a:xfrm>
          <a:off x="152400" y="3600450"/>
          <a:ext cx="5762625" cy="390525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1148" rIns="54864" bIns="41148" anchor="ctr" upright="1"/>
        <a:lstStyle/>
        <a:p>
          <a:pPr algn="ctr" rtl="0">
            <a:defRPr sz="1000"/>
          </a:pPr>
          <a:r>
            <a:rPr lang="en-IN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CHAPTER 1: PROJECT DETAILS </a:t>
          </a:r>
          <a:endParaRPr lang="en-IN" sz="24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IN" sz="24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1226820</xdr:colOff>
          <xdr:row>12</xdr:row>
          <xdr:rowOff>7620</xdr:rowOff>
        </xdr:from>
        <xdr:to>
          <xdr:col>3</xdr:col>
          <xdr:colOff>1059180</xdr:colOff>
          <xdr:row>14</xdr:row>
          <xdr:rowOff>38100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02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19</xdr:row>
      <xdr:rowOff>85725</xdr:rowOff>
    </xdr:from>
    <xdr:to>
      <xdr:col>9</xdr:col>
      <xdr:colOff>428625</xdr:colOff>
      <xdr:row>22</xdr:row>
      <xdr:rowOff>19050</xdr:rowOff>
    </xdr:to>
    <xdr:sp macro="" textlink="">
      <xdr:nvSpPr>
        <xdr:cNvPr id="60417" name="Text Box 1">
          <a:extLst>
            <a:ext uri="{FF2B5EF4-FFF2-40B4-BE49-F238E27FC236}">
              <a16:creationId xmlns:a16="http://schemas.microsoft.com/office/drawing/2014/main" id="{00000000-0008-0000-0300-000001EC0000}"/>
            </a:ext>
          </a:extLst>
        </xdr:cNvPr>
        <xdr:cNvSpPr txBox="1">
          <a:spLocks noChangeArrowheads="1"/>
        </xdr:cNvSpPr>
      </xdr:nvSpPr>
      <xdr:spPr bwMode="auto">
        <a:xfrm>
          <a:off x="152400" y="3600450"/>
          <a:ext cx="5762625" cy="41910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1148" rIns="54864" bIns="41148" anchor="ctr" upright="1"/>
        <a:lstStyle/>
        <a:p>
          <a:pPr algn="ctr" rtl="0">
            <a:defRPr sz="1000"/>
          </a:pPr>
          <a:r>
            <a:rPr lang="en-IN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CHAPTER 2: MATERIAL PROPERTIES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16</xdr:row>
      <xdr:rowOff>9525</xdr:rowOff>
    </xdr:from>
    <xdr:to>
      <xdr:col>8</xdr:col>
      <xdr:colOff>266700</xdr:colOff>
      <xdr:row>19</xdr:row>
      <xdr:rowOff>142875</xdr:rowOff>
    </xdr:to>
    <xdr:sp macro="" textlink="">
      <xdr:nvSpPr>
        <xdr:cNvPr id="61441" name="Text Box 1">
          <a:extLst>
            <a:ext uri="{FF2B5EF4-FFF2-40B4-BE49-F238E27FC236}">
              <a16:creationId xmlns:a16="http://schemas.microsoft.com/office/drawing/2014/main" id="{00000000-0008-0000-0500-000001F00000}"/>
            </a:ext>
          </a:extLst>
        </xdr:cNvPr>
        <xdr:cNvSpPr txBox="1">
          <a:spLocks noChangeArrowheads="1"/>
        </xdr:cNvSpPr>
      </xdr:nvSpPr>
      <xdr:spPr bwMode="auto">
        <a:xfrm>
          <a:off x="1123950" y="3038475"/>
          <a:ext cx="4019550" cy="619125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IN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CHAPTER 3: WIND LOAD  </a:t>
          </a:r>
        </a:p>
        <a:p>
          <a:pPr algn="l" rtl="0">
            <a:defRPr sz="1000"/>
          </a:pPr>
          <a:r>
            <a:rPr lang="en-IN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</a:t>
          </a:r>
          <a:endParaRPr lang="en-IN" sz="24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24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19</xdr:row>
      <xdr:rowOff>85725</xdr:rowOff>
    </xdr:from>
    <xdr:to>
      <xdr:col>10</xdr:col>
      <xdr:colOff>409575</xdr:colOff>
      <xdr:row>24</xdr:row>
      <xdr:rowOff>28575</xdr:rowOff>
    </xdr:to>
    <xdr:sp macro="" textlink="">
      <xdr:nvSpPr>
        <xdr:cNvPr id="62465" name="Text Box 1">
          <a:extLst>
            <a:ext uri="{FF2B5EF4-FFF2-40B4-BE49-F238E27FC236}">
              <a16:creationId xmlns:a16="http://schemas.microsoft.com/office/drawing/2014/main" id="{00000000-0008-0000-0700-000001F40000}"/>
            </a:ext>
          </a:extLst>
        </xdr:cNvPr>
        <xdr:cNvSpPr txBox="1">
          <a:spLocks noChangeArrowheads="1"/>
        </xdr:cNvSpPr>
      </xdr:nvSpPr>
      <xdr:spPr bwMode="auto">
        <a:xfrm>
          <a:off x="152400" y="3600450"/>
          <a:ext cx="6353175" cy="752475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1148" rIns="54864" bIns="41148" anchor="ctr" upright="1"/>
        <a:lstStyle/>
        <a:p>
          <a:pPr algn="ctr" rtl="0">
            <a:defRPr sz="1000"/>
          </a:pPr>
          <a:r>
            <a:rPr lang="en-IN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CHAPTER 4: DESIGN OF TYPICAL UNIT </a:t>
          </a:r>
          <a:endParaRPr lang="en-IN" sz="24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IN" sz="24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IN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" CURTAIN GLAZING "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25</xdr:row>
      <xdr:rowOff>133349</xdr:rowOff>
    </xdr:from>
    <xdr:to>
      <xdr:col>8</xdr:col>
      <xdr:colOff>563314</xdr:colOff>
      <xdr:row>46</xdr:row>
      <xdr:rowOff>27821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6" y="4181474"/>
          <a:ext cx="5335338" cy="329489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51</xdr:row>
      <xdr:rowOff>9525</xdr:rowOff>
    </xdr:from>
    <xdr:to>
      <xdr:col>8</xdr:col>
      <xdr:colOff>503731</xdr:colOff>
      <xdr:row>69</xdr:row>
      <xdr:rowOff>161269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775" y="8267700"/>
          <a:ext cx="5275756" cy="3066394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1</xdr:row>
      <xdr:rowOff>58605</xdr:rowOff>
    </xdr:from>
    <xdr:to>
      <xdr:col>8</xdr:col>
      <xdr:colOff>438151</xdr:colOff>
      <xdr:row>23</xdr:row>
      <xdr:rowOff>151507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251" y="220530"/>
          <a:ext cx="5219700" cy="365525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358140</xdr:colOff>
      <xdr:row>56</xdr:row>
      <xdr:rowOff>228600</xdr:rowOff>
    </xdr:from>
    <xdr:to>
      <xdr:col>15</xdr:col>
      <xdr:colOff>45877</xdr:colOff>
      <xdr:row>66</xdr:row>
      <xdr:rowOff>7803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FF8006-56C4-9618-C701-62D77C93B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7220" y="5684520"/>
          <a:ext cx="1806097" cy="2110923"/>
        </a:xfrm>
        <a:prstGeom prst="rect">
          <a:avLst/>
        </a:prstGeom>
      </xdr:spPr>
    </xdr:pic>
    <xdr:clientData/>
  </xdr:twoCellAnchor>
  <xdr:twoCellAnchor editAs="oneCell">
    <xdr:from>
      <xdr:col>4</xdr:col>
      <xdr:colOff>251460</xdr:colOff>
      <xdr:row>57</xdr:row>
      <xdr:rowOff>83820</xdr:rowOff>
    </xdr:from>
    <xdr:to>
      <xdr:col>6</xdr:col>
      <xdr:colOff>99113</xdr:colOff>
      <xdr:row>66</xdr:row>
      <xdr:rowOff>23033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A1BC07C-0C5D-41E0-C7AE-D39C0F16C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7320" y="5814060"/>
          <a:ext cx="617273" cy="1996613"/>
        </a:xfrm>
        <a:prstGeom prst="rect">
          <a:avLst/>
        </a:prstGeom>
      </xdr:spPr>
    </xdr:pic>
    <xdr:clientData/>
  </xdr:twoCellAnchor>
  <xdr:twoCellAnchor editAs="oneCell">
    <xdr:from>
      <xdr:col>26</xdr:col>
      <xdr:colOff>190500</xdr:colOff>
      <xdr:row>22</xdr:row>
      <xdr:rowOff>83820</xdr:rowOff>
    </xdr:from>
    <xdr:to>
      <xdr:col>46</xdr:col>
      <xdr:colOff>213360</xdr:colOff>
      <xdr:row>26</xdr:row>
      <xdr:rowOff>45845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F48FD0B-1BE5-762B-520A-6CE6E14F7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76460" y="3581400"/>
          <a:ext cx="6423660" cy="5640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31</xdr:row>
      <xdr:rowOff>0</xdr:rowOff>
    </xdr:from>
    <xdr:to>
      <xdr:col>14</xdr:col>
      <xdr:colOff>276225</xdr:colOff>
      <xdr:row>31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ShapeType="1"/>
        </xdr:cNvSpPr>
      </xdr:nvSpPr>
      <xdr:spPr bwMode="auto">
        <a:xfrm>
          <a:off x="4791075" y="5743575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180975</xdr:colOff>
      <xdr:row>78</xdr:row>
      <xdr:rowOff>0</xdr:rowOff>
    </xdr:from>
    <xdr:to>
      <xdr:col>2</xdr:col>
      <xdr:colOff>152400</xdr:colOff>
      <xdr:row>78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ShapeType="1"/>
        </xdr:cNvSpPr>
      </xdr:nvSpPr>
      <xdr:spPr bwMode="auto">
        <a:xfrm>
          <a:off x="304800" y="13992225"/>
          <a:ext cx="285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180975</xdr:colOff>
      <xdr:row>78</xdr:row>
      <xdr:rowOff>0</xdr:rowOff>
    </xdr:from>
    <xdr:to>
      <xdr:col>5</xdr:col>
      <xdr:colOff>152400</xdr:colOff>
      <xdr:row>78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>
          <a:spLocks noChangeShapeType="1"/>
        </xdr:cNvSpPr>
      </xdr:nvSpPr>
      <xdr:spPr bwMode="auto">
        <a:xfrm>
          <a:off x="1362075" y="139922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180975</xdr:colOff>
      <xdr:row>78</xdr:row>
      <xdr:rowOff>0</xdr:rowOff>
    </xdr:from>
    <xdr:to>
      <xdr:col>8</xdr:col>
      <xdr:colOff>152400</xdr:colOff>
      <xdr:row>78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ShapeType="1"/>
        </xdr:cNvSpPr>
      </xdr:nvSpPr>
      <xdr:spPr bwMode="auto">
        <a:xfrm>
          <a:off x="2524125" y="13992225"/>
          <a:ext cx="285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180975</xdr:colOff>
      <xdr:row>78</xdr:row>
      <xdr:rowOff>0</xdr:rowOff>
    </xdr:from>
    <xdr:to>
      <xdr:col>11</xdr:col>
      <xdr:colOff>152400</xdr:colOff>
      <xdr:row>78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>
          <a:spLocks noChangeShapeType="1"/>
        </xdr:cNvSpPr>
      </xdr:nvSpPr>
      <xdr:spPr bwMode="auto">
        <a:xfrm>
          <a:off x="3467100" y="13992225"/>
          <a:ext cx="285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180975</xdr:colOff>
      <xdr:row>78</xdr:row>
      <xdr:rowOff>0</xdr:rowOff>
    </xdr:from>
    <xdr:to>
      <xdr:col>14</xdr:col>
      <xdr:colOff>152400</xdr:colOff>
      <xdr:row>78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>
          <a:spLocks noChangeShapeType="1"/>
        </xdr:cNvSpPr>
      </xdr:nvSpPr>
      <xdr:spPr bwMode="auto">
        <a:xfrm>
          <a:off x="4581525" y="13992225"/>
          <a:ext cx="285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180975</xdr:colOff>
      <xdr:row>78</xdr:row>
      <xdr:rowOff>0</xdr:rowOff>
    </xdr:from>
    <xdr:to>
      <xdr:col>17</xdr:col>
      <xdr:colOff>152400</xdr:colOff>
      <xdr:row>78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>
          <a:spLocks noChangeShapeType="1"/>
        </xdr:cNvSpPr>
      </xdr:nvSpPr>
      <xdr:spPr bwMode="auto">
        <a:xfrm>
          <a:off x="5524500" y="13992225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53339</xdr:colOff>
      <xdr:row>76</xdr:row>
      <xdr:rowOff>133350</xdr:rowOff>
    </xdr:from>
    <xdr:to>
      <xdr:col>8</xdr:col>
      <xdr:colOff>236220</xdr:colOff>
      <xdr:row>79</xdr:row>
      <xdr:rowOff>85725</xdr:rowOff>
    </xdr:to>
    <xdr:sp macro="" textlink="">
      <xdr:nvSpPr>
        <xdr:cNvPr id="13" name="AutoShap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>
          <a:spLocks noChangeArrowheads="1"/>
        </xdr:cNvSpPr>
      </xdr:nvSpPr>
      <xdr:spPr bwMode="auto">
        <a:xfrm>
          <a:off x="182879" y="12416790"/>
          <a:ext cx="2781301" cy="516255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99060</xdr:colOff>
      <xdr:row>76</xdr:row>
      <xdr:rowOff>104775</xdr:rowOff>
    </xdr:from>
    <xdr:to>
      <xdr:col>17</xdr:col>
      <xdr:colOff>243840</xdr:colOff>
      <xdr:row>79</xdr:row>
      <xdr:rowOff>57150</xdr:rowOff>
    </xdr:to>
    <xdr:sp macro="" textlink="">
      <xdr:nvSpPr>
        <xdr:cNvPr id="14" name="AutoShape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>
          <a:spLocks noChangeArrowheads="1"/>
        </xdr:cNvSpPr>
      </xdr:nvSpPr>
      <xdr:spPr bwMode="auto">
        <a:xfrm>
          <a:off x="3467100" y="12388215"/>
          <a:ext cx="2659380" cy="516255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180975</xdr:colOff>
      <xdr:row>85</xdr:row>
      <xdr:rowOff>0</xdr:rowOff>
    </xdr:from>
    <xdr:to>
      <xdr:col>2</xdr:col>
      <xdr:colOff>152400</xdr:colOff>
      <xdr:row>85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>
          <a:spLocks noChangeShapeType="1"/>
        </xdr:cNvSpPr>
      </xdr:nvSpPr>
      <xdr:spPr bwMode="auto">
        <a:xfrm>
          <a:off x="304800" y="15201900"/>
          <a:ext cx="285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180975</xdr:colOff>
      <xdr:row>85</xdr:row>
      <xdr:rowOff>0</xdr:rowOff>
    </xdr:from>
    <xdr:to>
      <xdr:col>5</xdr:col>
      <xdr:colOff>152400</xdr:colOff>
      <xdr:row>85</xdr:row>
      <xdr:rowOff>0</xdr:rowOff>
    </xdr:to>
    <xdr:sp macro="" textlink="">
      <xdr:nvSpPr>
        <xdr:cNvPr id="16" name="Lin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>
          <a:spLocks noChangeShapeType="1"/>
        </xdr:cNvSpPr>
      </xdr:nvSpPr>
      <xdr:spPr bwMode="auto">
        <a:xfrm>
          <a:off x="1362075" y="152019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180975</xdr:colOff>
      <xdr:row>85</xdr:row>
      <xdr:rowOff>0</xdr:rowOff>
    </xdr:from>
    <xdr:to>
      <xdr:col>11</xdr:col>
      <xdr:colOff>152400</xdr:colOff>
      <xdr:row>85</xdr:row>
      <xdr:rowOff>0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>
          <a:spLocks noChangeShapeType="1"/>
        </xdr:cNvSpPr>
      </xdr:nvSpPr>
      <xdr:spPr bwMode="auto">
        <a:xfrm>
          <a:off x="3467100" y="15201900"/>
          <a:ext cx="285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180975</xdr:colOff>
      <xdr:row>85</xdr:row>
      <xdr:rowOff>0</xdr:rowOff>
    </xdr:from>
    <xdr:to>
      <xdr:col>14</xdr:col>
      <xdr:colOff>152400</xdr:colOff>
      <xdr:row>85</xdr:row>
      <xdr:rowOff>0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>
          <a:spLocks noChangeShapeType="1"/>
        </xdr:cNvSpPr>
      </xdr:nvSpPr>
      <xdr:spPr bwMode="auto">
        <a:xfrm>
          <a:off x="4581525" y="15201900"/>
          <a:ext cx="285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</xdr:colOff>
      <xdr:row>83</xdr:row>
      <xdr:rowOff>142875</xdr:rowOff>
    </xdr:from>
    <xdr:to>
      <xdr:col>5</xdr:col>
      <xdr:colOff>281940</xdr:colOff>
      <xdr:row>86</xdr:row>
      <xdr:rowOff>95250</xdr:rowOff>
    </xdr:to>
    <xdr:sp macro="" textlink="">
      <xdr:nvSpPr>
        <xdr:cNvPr id="19" name="AutoShap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>
          <a:spLocks noChangeArrowheads="1"/>
        </xdr:cNvSpPr>
      </xdr:nvSpPr>
      <xdr:spPr bwMode="auto">
        <a:xfrm>
          <a:off x="220980" y="13683615"/>
          <a:ext cx="1714500" cy="516255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91440</xdr:colOff>
      <xdr:row>84</xdr:row>
      <xdr:rowOff>0</xdr:rowOff>
    </xdr:from>
    <xdr:to>
      <xdr:col>14</xdr:col>
      <xdr:colOff>266700</xdr:colOff>
      <xdr:row>86</xdr:row>
      <xdr:rowOff>114300</xdr:rowOff>
    </xdr:to>
    <xdr:sp macro="" textlink="">
      <xdr:nvSpPr>
        <xdr:cNvPr id="20" name="AutoShap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>
          <a:spLocks noChangeArrowheads="1"/>
        </xdr:cNvSpPr>
      </xdr:nvSpPr>
      <xdr:spPr bwMode="auto">
        <a:xfrm>
          <a:off x="3459480" y="13708380"/>
          <a:ext cx="1714500" cy="51054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Q68"/>
  <sheetViews>
    <sheetView showGridLines="0" showRowColHeaders="0" view="pageBreakPreview" topLeftCell="A10" zoomScale="95" zoomScaleNormal="70" zoomScaleSheetLayoutView="95" workbookViewId="0">
      <selection activeCell="J50" sqref="J50"/>
    </sheetView>
  </sheetViews>
  <sheetFormatPr defaultRowHeight="13.2"/>
  <cols>
    <col min="3" max="3" width="9.44140625" customWidth="1"/>
  </cols>
  <sheetData>
    <row r="1" spans="1:17">
      <c r="A1" s="92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4"/>
    </row>
    <row r="2" spans="1:17">
      <c r="A2" s="95"/>
      <c r="Q2" s="81"/>
    </row>
    <row r="3" spans="1:17">
      <c r="A3" s="95"/>
      <c r="Q3" s="81"/>
    </row>
    <row r="4" spans="1:17">
      <c r="A4" s="95"/>
      <c r="Q4" s="81"/>
    </row>
    <row r="5" spans="1:17">
      <c r="A5" s="95"/>
      <c r="Q5" s="81"/>
    </row>
    <row r="6" spans="1:17">
      <c r="A6" s="95"/>
      <c r="Q6" s="81"/>
    </row>
    <row r="7" spans="1:17">
      <c r="A7" s="95"/>
      <c r="Q7" s="81"/>
    </row>
    <row r="8" spans="1:17">
      <c r="A8" s="95"/>
      <c r="Q8" s="81"/>
    </row>
    <row r="9" spans="1:17" ht="30">
      <c r="A9" s="95"/>
      <c r="C9" s="38"/>
      <c r="Q9" s="81"/>
    </row>
    <row r="10" spans="1:17" ht="30">
      <c r="A10" s="122"/>
      <c r="Q10" s="81"/>
    </row>
    <row r="11" spans="1:17">
      <c r="A11" s="95"/>
      <c r="Q11" s="81"/>
    </row>
    <row r="12" spans="1:17">
      <c r="A12" s="95"/>
      <c r="Q12" s="81"/>
    </row>
    <row r="13" spans="1:17">
      <c r="A13" s="95"/>
      <c r="Q13" s="81"/>
    </row>
    <row r="14" spans="1:17">
      <c r="A14" s="95"/>
      <c r="Q14" s="81"/>
    </row>
    <row r="15" spans="1:17">
      <c r="A15" s="95"/>
      <c r="Q15" s="81"/>
    </row>
    <row r="16" spans="1:17">
      <c r="A16" s="95"/>
      <c r="Q16" s="81"/>
    </row>
    <row r="17" spans="1:17">
      <c r="A17" s="95"/>
      <c r="Q17" s="81"/>
    </row>
    <row r="18" spans="1:17">
      <c r="A18" s="95"/>
      <c r="Q18" s="81"/>
    </row>
    <row r="19" spans="1:17">
      <c r="A19" s="95"/>
      <c r="Q19" s="81"/>
    </row>
    <row r="20" spans="1:17">
      <c r="A20" s="95"/>
      <c r="Q20" s="81"/>
    </row>
    <row r="21" spans="1:17">
      <c r="A21" s="95"/>
      <c r="Q21" s="81"/>
    </row>
    <row r="22" spans="1:17">
      <c r="A22" s="95"/>
      <c r="Q22" s="81"/>
    </row>
    <row r="23" spans="1:17">
      <c r="A23" s="95"/>
      <c r="Q23" s="81"/>
    </row>
    <row r="24" spans="1:17">
      <c r="A24" s="95"/>
      <c r="Q24" s="81"/>
    </row>
    <row r="25" spans="1:17">
      <c r="A25" s="95"/>
      <c r="Q25" s="81"/>
    </row>
    <row r="26" spans="1:17">
      <c r="A26" s="95"/>
      <c r="Q26" s="81"/>
    </row>
    <row r="27" spans="1:17">
      <c r="A27" s="95"/>
      <c r="Q27" s="81"/>
    </row>
    <row r="28" spans="1:17">
      <c r="A28" s="95"/>
      <c r="Q28" s="81"/>
    </row>
    <row r="29" spans="1:17">
      <c r="A29" s="95"/>
      <c r="Q29" s="81"/>
    </row>
    <row r="30" spans="1:17">
      <c r="A30" s="95"/>
      <c r="Q30" s="81"/>
    </row>
    <row r="31" spans="1:17">
      <c r="A31" s="95"/>
      <c r="Q31" s="81"/>
    </row>
    <row r="32" spans="1:17">
      <c r="A32" s="95"/>
      <c r="Q32" s="81"/>
    </row>
    <row r="33" spans="1:17">
      <c r="A33" s="95"/>
      <c r="Q33" s="81"/>
    </row>
    <row r="34" spans="1:17">
      <c r="A34" s="95"/>
      <c r="Q34" s="81"/>
    </row>
    <row r="35" spans="1:17">
      <c r="A35" s="95"/>
      <c r="Q35" s="81"/>
    </row>
    <row r="36" spans="1:17">
      <c r="A36" s="95"/>
      <c r="Q36" s="81"/>
    </row>
    <row r="37" spans="1:17">
      <c r="A37" s="95"/>
      <c r="Q37" s="81"/>
    </row>
    <row r="38" spans="1:17">
      <c r="A38" s="95"/>
      <c r="Q38" s="81"/>
    </row>
    <row r="39" spans="1:17">
      <c r="A39" s="95"/>
      <c r="Q39" s="81"/>
    </row>
    <row r="40" spans="1:17">
      <c r="A40" s="95"/>
      <c r="Q40" s="81"/>
    </row>
    <row r="41" spans="1:17">
      <c r="A41" s="95"/>
      <c r="Q41" s="81"/>
    </row>
    <row r="42" spans="1:17">
      <c r="A42" s="95"/>
      <c r="Q42" s="81"/>
    </row>
    <row r="43" spans="1:17">
      <c r="A43" s="95"/>
      <c r="Q43" s="81"/>
    </row>
    <row r="44" spans="1:17">
      <c r="A44" s="95"/>
      <c r="Q44" s="81"/>
    </row>
    <row r="45" spans="1:17">
      <c r="A45" s="95"/>
      <c r="Q45" s="81"/>
    </row>
    <row r="46" spans="1:17">
      <c r="A46" s="95"/>
      <c r="Q46" s="81"/>
    </row>
    <row r="47" spans="1:17">
      <c r="A47" s="95"/>
      <c r="Q47" s="81"/>
    </row>
    <row r="48" spans="1:17">
      <c r="A48" s="95"/>
      <c r="Q48" s="81"/>
    </row>
    <row r="49" spans="1:17">
      <c r="A49" s="95"/>
      <c r="Q49" s="81"/>
    </row>
    <row r="50" spans="1:17">
      <c r="A50" s="95"/>
      <c r="Q50" s="81"/>
    </row>
    <row r="51" spans="1:17">
      <c r="A51" s="95"/>
      <c r="Q51" s="81"/>
    </row>
    <row r="52" spans="1:17">
      <c r="A52" s="95"/>
      <c r="Q52" s="81"/>
    </row>
    <row r="53" spans="1:17">
      <c r="A53" s="95"/>
      <c r="Q53" s="81"/>
    </row>
    <row r="54" spans="1:17">
      <c r="A54" s="95"/>
      <c r="Q54" s="81"/>
    </row>
    <row r="55" spans="1:17">
      <c r="A55" s="95"/>
      <c r="Q55" s="81"/>
    </row>
    <row r="56" spans="1:17">
      <c r="A56" s="95"/>
      <c r="Q56" s="81"/>
    </row>
    <row r="57" spans="1:17">
      <c r="A57" s="95"/>
      <c r="Q57" s="81"/>
    </row>
    <row r="58" spans="1:17">
      <c r="A58" s="95"/>
      <c r="Q58" s="81"/>
    </row>
    <row r="59" spans="1:17">
      <c r="A59" s="95"/>
      <c r="Q59" s="81"/>
    </row>
    <row r="60" spans="1:17">
      <c r="A60" s="95"/>
      <c r="Q60" s="81"/>
    </row>
    <row r="61" spans="1:17">
      <c r="A61" s="95"/>
      <c r="Q61" s="81"/>
    </row>
    <row r="62" spans="1:17">
      <c r="A62" s="95"/>
      <c r="Q62" s="81"/>
    </row>
    <row r="63" spans="1:17">
      <c r="A63" s="95"/>
      <c r="Q63" s="81"/>
    </row>
    <row r="64" spans="1:17">
      <c r="A64" s="95"/>
      <c r="Q64" s="81"/>
    </row>
    <row r="65" spans="1:17">
      <c r="A65" s="95"/>
      <c r="Q65" s="81"/>
    </row>
    <row r="66" spans="1:17">
      <c r="A66" s="95"/>
      <c r="Q66" s="81"/>
    </row>
    <row r="67" spans="1:17">
      <c r="A67" s="95"/>
      <c r="Q67" s="81"/>
    </row>
    <row r="68" spans="1:17" ht="13.8" thickBot="1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102"/>
    </row>
  </sheetData>
  <phoneticPr fontId="0" type="noConversion"/>
  <pageMargins left="0.25" right="0.25" top="0.75" bottom="0.75" header="0.3" footer="0.3"/>
  <pageSetup paperSize="9" scale="64" orientation="portrait" blackAndWhite="1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1"/>
  <dimension ref="B1:AJ119"/>
  <sheetViews>
    <sheetView view="pageBreakPreview" topLeftCell="A51" zoomScaleNormal="115" zoomScaleSheetLayoutView="100" workbookViewId="0">
      <selection activeCell="W62" sqref="W62"/>
    </sheetView>
  </sheetViews>
  <sheetFormatPr defaultColWidth="4.6640625" defaultRowHeight="13.2"/>
  <cols>
    <col min="1" max="1" width="3" customWidth="1"/>
    <col min="2" max="2" width="4.6640625" customWidth="1"/>
    <col min="6" max="6" width="6.5546875" customWidth="1"/>
    <col min="7" max="7" width="7.6640625" bestFit="1" customWidth="1"/>
    <col min="8" max="8" width="7" customWidth="1"/>
    <col min="9" max="9" width="8.5546875" customWidth="1"/>
    <col min="10" max="10" width="7.88671875" customWidth="1"/>
    <col min="11" max="11" width="7.33203125" customWidth="1"/>
    <col min="12" max="12" width="6.109375" bestFit="1" customWidth="1"/>
    <col min="15" max="15" width="8.109375" customWidth="1"/>
    <col min="16" max="16" width="3.44140625" customWidth="1"/>
    <col min="17" max="17" width="5.6640625" bestFit="1" customWidth="1"/>
    <col min="18" max="18" width="3.109375" customWidth="1"/>
  </cols>
  <sheetData>
    <row r="1" spans="2:28" ht="21.6" thickBot="1">
      <c r="B1" s="89" t="s">
        <v>61</v>
      </c>
      <c r="C1" s="90"/>
      <c r="D1" s="90"/>
      <c r="E1" s="90"/>
      <c r="F1" s="90"/>
      <c r="G1" s="86"/>
      <c r="H1" s="93"/>
      <c r="I1" s="93"/>
      <c r="J1" s="93"/>
      <c r="K1" s="93"/>
      <c r="L1" s="93"/>
      <c r="M1" s="93"/>
      <c r="N1" s="93"/>
      <c r="O1" s="93"/>
      <c r="P1" s="93"/>
      <c r="Q1" s="94"/>
    </row>
    <row r="2" spans="2:28" ht="18" thickBot="1">
      <c r="B2" s="91" t="s">
        <v>422</v>
      </c>
      <c r="C2" s="68"/>
      <c r="D2" s="68"/>
      <c r="E2" s="68"/>
      <c r="F2" s="68"/>
      <c r="G2" s="68"/>
      <c r="H2" s="68"/>
      <c r="I2" s="69"/>
      <c r="K2" s="129"/>
      <c r="Q2" s="81"/>
    </row>
    <row r="3" spans="2:28" ht="16.2" thickBot="1">
      <c r="B3" s="114"/>
      <c r="Q3" s="81"/>
      <c r="V3" t="s">
        <v>455</v>
      </c>
      <c r="Z3" s="143" t="s">
        <v>458</v>
      </c>
    </row>
    <row r="4" spans="2:28">
      <c r="B4" s="174" t="s">
        <v>62</v>
      </c>
      <c r="C4" s="175"/>
      <c r="D4" s="175"/>
      <c r="E4" s="175"/>
      <c r="F4" s="175"/>
      <c r="G4" s="175"/>
      <c r="H4" s="94"/>
      <c r="J4" s="174" t="s">
        <v>110</v>
      </c>
      <c r="K4" s="175"/>
      <c r="L4" s="175"/>
      <c r="M4" s="175"/>
      <c r="N4" s="175"/>
      <c r="O4" s="175"/>
      <c r="P4" s="93"/>
      <c r="Q4" s="94"/>
      <c r="V4" t="s">
        <v>448</v>
      </c>
      <c r="Z4" t="s">
        <v>450</v>
      </c>
    </row>
    <row r="5" spans="2:28" ht="16.8">
      <c r="B5" s="107" t="s">
        <v>111</v>
      </c>
      <c r="C5" s="2"/>
      <c r="D5" s="2"/>
      <c r="E5" s="2"/>
      <c r="F5" s="2" t="s">
        <v>63</v>
      </c>
      <c r="G5" s="176">
        <v>1.8</v>
      </c>
      <c r="H5" s="177" t="s">
        <v>449</v>
      </c>
      <c r="J5" s="107" t="s">
        <v>482</v>
      </c>
      <c r="K5" s="2"/>
      <c r="L5" s="2"/>
      <c r="M5" s="2"/>
      <c r="N5" s="2" t="s">
        <v>63</v>
      </c>
      <c r="O5" s="37">
        <v>0.3</v>
      </c>
      <c r="P5" s="2" t="s">
        <v>91</v>
      </c>
      <c r="Q5" s="81"/>
      <c r="V5" t="s">
        <v>467</v>
      </c>
      <c r="Z5" t="s">
        <v>468</v>
      </c>
    </row>
    <row r="6" spans="2:28" ht="13.8" thickBot="1">
      <c r="B6" s="107"/>
      <c r="C6" s="2"/>
      <c r="D6" s="2"/>
      <c r="E6" s="2"/>
      <c r="F6" s="2"/>
      <c r="G6" s="103"/>
      <c r="H6" s="177"/>
      <c r="J6" s="95"/>
      <c r="K6" t="s">
        <v>481</v>
      </c>
      <c r="Q6" s="81"/>
      <c r="V6" s="2" t="s">
        <v>469</v>
      </c>
      <c r="W6" s="2"/>
      <c r="X6" s="2"/>
      <c r="Y6" s="2"/>
      <c r="Z6" s="2" t="s">
        <v>470</v>
      </c>
      <c r="AA6" s="37"/>
      <c r="AB6" s="2" t="s">
        <v>480</v>
      </c>
    </row>
    <row r="7" spans="2:28">
      <c r="B7" s="174" t="s">
        <v>137</v>
      </c>
      <c r="C7" s="175"/>
      <c r="D7" s="175"/>
      <c r="E7" s="175"/>
      <c r="F7" s="175"/>
      <c r="G7" s="175"/>
      <c r="H7" s="94"/>
      <c r="J7" s="174" t="s">
        <v>0</v>
      </c>
      <c r="K7" s="175"/>
      <c r="L7" s="175"/>
      <c r="M7" s="175"/>
      <c r="N7" s="175"/>
      <c r="O7" s="175"/>
      <c r="P7" s="93"/>
      <c r="Q7" s="94"/>
      <c r="V7" t="s">
        <v>446</v>
      </c>
      <c r="Z7" t="s">
        <v>452</v>
      </c>
    </row>
    <row r="8" spans="2:28" ht="15.6">
      <c r="B8" s="107" t="s">
        <v>64</v>
      </c>
      <c r="C8" s="2"/>
      <c r="D8" s="2"/>
      <c r="E8" s="2"/>
      <c r="F8" s="2" t="s">
        <v>63</v>
      </c>
      <c r="G8" s="2">
        <v>27.1</v>
      </c>
      <c r="H8" s="177" t="s">
        <v>92</v>
      </c>
      <c r="J8" s="107" t="s">
        <v>64</v>
      </c>
      <c r="K8" s="2"/>
      <c r="L8" s="2"/>
      <c r="M8" s="2"/>
      <c r="N8" s="2" t="s">
        <v>63</v>
      </c>
      <c r="O8" s="2">
        <v>78.5</v>
      </c>
      <c r="P8" s="2" t="s">
        <v>92</v>
      </c>
      <c r="Q8" s="81"/>
      <c r="V8" t="s">
        <v>451</v>
      </c>
      <c r="Z8" t="s">
        <v>447</v>
      </c>
    </row>
    <row r="9" spans="2:28" ht="15.6">
      <c r="B9" s="107" t="s">
        <v>65</v>
      </c>
      <c r="C9" s="2"/>
      <c r="D9" s="2"/>
      <c r="E9" s="2"/>
      <c r="F9" s="2" t="s">
        <v>63</v>
      </c>
      <c r="G9" s="2">
        <v>65600</v>
      </c>
      <c r="H9" s="177" t="s">
        <v>93</v>
      </c>
      <c r="J9" s="107" t="s">
        <v>65</v>
      </c>
      <c r="K9" s="2"/>
      <c r="L9" s="2"/>
      <c r="M9" s="2"/>
      <c r="N9" s="2" t="s">
        <v>63</v>
      </c>
      <c r="O9" s="2">
        <v>200000</v>
      </c>
      <c r="P9" s="2" t="s">
        <v>93</v>
      </c>
      <c r="Q9" s="81"/>
      <c r="V9" t="s">
        <v>453</v>
      </c>
      <c r="Z9" t="s">
        <v>456</v>
      </c>
    </row>
    <row r="10" spans="2:28" ht="13.8" thickBot="1">
      <c r="B10" s="108"/>
      <c r="C10" s="109"/>
      <c r="D10" s="109"/>
      <c r="E10" s="109"/>
      <c r="F10" s="109"/>
      <c r="G10" s="109"/>
      <c r="H10" s="102"/>
      <c r="J10" s="108"/>
      <c r="K10" s="109"/>
      <c r="L10" s="109"/>
      <c r="M10" s="109"/>
      <c r="N10" s="109"/>
      <c r="O10" s="109"/>
      <c r="P10" s="83"/>
      <c r="Q10" s="102"/>
      <c r="V10" t="s">
        <v>454</v>
      </c>
      <c r="Z10" t="s">
        <v>457</v>
      </c>
    </row>
    <row r="11" spans="2:28" hidden="1">
      <c r="B11" s="115" t="s">
        <v>1</v>
      </c>
      <c r="C11" s="2"/>
      <c r="D11" s="2"/>
      <c r="E11" s="2"/>
      <c r="F11" s="2"/>
      <c r="G11" s="2"/>
      <c r="J11" s="96" t="s">
        <v>66</v>
      </c>
      <c r="K11" s="2"/>
      <c r="L11" s="2"/>
      <c r="M11" s="2"/>
      <c r="N11" s="2"/>
      <c r="O11" s="2"/>
      <c r="Q11" s="81"/>
    </row>
    <row r="12" spans="2:28" ht="15" hidden="1" customHeight="1">
      <c r="B12" s="107" t="s">
        <v>2</v>
      </c>
      <c r="C12" s="2"/>
      <c r="D12" s="2"/>
      <c r="E12" s="2"/>
      <c r="F12" s="2" t="s">
        <v>63</v>
      </c>
      <c r="G12" s="2">
        <v>172</v>
      </c>
      <c r="H12" s="2" t="s">
        <v>93</v>
      </c>
      <c r="J12" s="2" t="s">
        <v>67</v>
      </c>
      <c r="K12" s="2"/>
      <c r="L12" s="2"/>
      <c r="M12" s="2"/>
      <c r="N12" s="2" t="s">
        <v>63</v>
      </c>
      <c r="O12" s="2">
        <v>165</v>
      </c>
      <c r="P12" s="2" t="s">
        <v>93</v>
      </c>
      <c r="Q12" s="81"/>
    </row>
    <row r="13" spans="2:28" ht="15.6" hidden="1">
      <c r="B13" s="107" t="s">
        <v>68</v>
      </c>
      <c r="C13" s="2"/>
      <c r="D13" s="2"/>
      <c r="E13" s="2"/>
      <c r="F13" s="2" t="s">
        <v>63</v>
      </c>
      <c r="G13" s="2">
        <v>172</v>
      </c>
      <c r="H13" s="2" t="s">
        <v>93</v>
      </c>
      <c r="J13" s="2" t="s">
        <v>68</v>
      </c>
      <c r="K13" s="2"/>
      <c r="L13" s="2"/>
      <c r="M13" s="2"/>
      <c r="N13" s="2" t="s">
        <v>63</v>
      </c>
      <c r="O13" s="2">
        <v>150</v>
      </c>
      <c r="P13" s="2" t="s">
        <v>93</v>
      </c>
      <c r="Q13" s="81"/>
    </row>
    <row r="14" spans="2:28" ht="15.6" hidden="1">
      <c r="B14" s="107" t="s">
        <v>69</v>
      </c>
      <c r="C14" s="2"/>
      <c r="D14" s="2"/>
      <c r="E14" s="2"/>
      <c r="F14" s="2" t="s">
        <v>63</v>
      </c>
      <c r="G14" s="2">
        <v>96</v>
      </c>
      <c r="H14" s="2" t="s">
        <v>93</v>
      </c>
      <c r="J14" s="2" t="s">
        <v>69</v>
      </c>
      <c r="K14" s="2"/>
      <c r="L14" s="2"/>
      <c r="M14" s="2"/>
      <c r="N14" s="2" t="s">
        <v>63</v>
      </c>
      <c r="O14" s="2">
        <v>100</v>
      </c>
      <c r="P14" s="2" t="s">
        <v>93</v>
      </c>
      <c r="Q14" s="81"/>
    </row>
    <row r="15" spans="2:28">
      <c r="B15" s="107"/>
      <c r="C15" s="2"/>
      <c r="D15" s="2"/>
      <c r="E15" s="2"/>
      <c r="F15" s="2"/>
      <c r="G15" s="2"/>
      <c r="H15" s="2"/>
      <c r="Q15" s="81"/>
      <c r="V15" s="264" t="s">
        <v>455</v>
      </c>
      <c r="W15" s="264"/>
      <c r="X15" s="264"/>
      <c r="Y15" s="264"/>
      <c r="Z15" t="s">
        <v>458</v>
      </c>
    </row>
    <row r="16" spans="2:28">
      <c r="B16" s="116" t="s">
        <v>70</v>
      </c>
      <c r="C16" s="2"/>
      <c r="D16" s="2"/>
      <c r="E16" s="2"/>
      <c r="F16" s="2"/>
      <c r="G16" s="2"/>
      <c r="Q16" s="81"/>
      <c r="V16" t="s">
        <v>459</v>
      </c>
      <c r="Z16" t="s">
        <v>461</v>
      </c>
    </row>
    <row r="17" spans="2:27" ht="13.8" thickBot="1">
      <c r="B17" s="95"/>
      <c r="Q17" s="81"/>
      <c r="V17" t="s">
        <v>460</v>
      </c>
      <c r="Z17" t="s">
        <v>462</v>
      </c>
    </row>
    <row r="18" spans="2:27" ht="13.8" thickBot="1">
      <c r="B18" s="200" t="s">
        <v>262</v>
      </c>
      <c r="C18" s="68"/>
      <c r="D18" s="68"/>
      <c r="E18" s="68"/>
      <c r="F18" s="69"/>
      <c r="G18" s="180"/>
      <c r="H18" s="180"/>
      <c r="I18" s="181"/>
      <c r="J18" s="182"/>
      <c r="K18" s="268"/>
      <c r="L18" s="268"/>
      <c r="M18" s="2"/>
      <c r="N18" s="2"/>
      <c r="O18" s="2"/>
      <c r="P18" s="2"/>
      <c r="Q18" s="81"/>
      <c r="V18" t="s">
        <v>463</v>
      </c>
      <c r="Z18" t="s">
        <v>465</v>
      </c>
    </row>
    <row r="19" spans="2:27" ht="16.2" thickBot="1">
      <c r="B19" s="107" t="s">
        <v>71</v>
      </c>
      <c r="C19" s="2"/>
      <c r="D19" s="2"/>
      <c r="E19" s="2"/>
      <c r="F19" s="2"/>
      <c r="G19" s="2"/>
      <c r="H19" s="2" t="s">
        <v>63</v>
      </c>
      <c r="I19" s="11">
        <v>31.57</v>
      </c>
      <c r="J19" s="177" t="s">
        <v>94</v>
      </c>
      <c r="K19" s="11"/>
      <c r="L19" s="2"/>
      <c r="M19" s="113" t="s">
        <v>138</v>
      </c>
      <c r="N19" s="84"/>
      <c r="O19" s="84"/>
      <c r="P19" s="84"/>
      <c r="Q19" s="85"/>
      <c r="V19" t="s">
        <v>464</v>
      </c>
      <c r="Z19" t="s">
        <v>466</v>
      </c>
    </row>
    <row r="20" spans="2:27" ht="15.6">
      <c r="B20" s="107" t="s">
        <v>72</v>
      </c>
      <c r="C20" s="2"/>
      <c r="D20" s="2"/>
      <c r="E20" s="2"/>
      <c r="F20" s="2"/>
      <c r="G20" s="2"/>
      <c r="H20" s="2" t="s">
        <v>63</v>
      </c>
      <c r="I20" s="11">
        <v>21.89</v>
      </c>
      <c r="J20" s="177" t="s">
        <v>94</v>
      </c>
      <c r="K20" s="11"/>
      <c r="L20" s="2"/>
      <c r="M20" s="107" t="s">
        <v>73</v>
      </c>
      <c r="N20" s="2" t="s">
        <v>63</v>
      </c>
      <c r="O20" s="11">
        <v>2.92</v>
      </c>
      <c r="P20" s="12"/>
      <c r="Q20" s="97"/>
      <c r="V20" t="s">
        <v>459</v>
      </c>
      <c r="Z20" t="s">
        <v>461</v>
      </c>
    </row>
    <row r="21" spans="2:27" ht="16.2" thickBot="1">
      <c r="B21" s="104" t="s">
        <v>74</v>
      </c>
      <c r="C21" s="4"/>
      <c r="D21" s="4"/>
      <c r="E21" s="4"/>
      <c r="F21" s="4"/>
      <c r="G21" s="4"/>
      <c r="H21" s="4" t="s">
        <v>63</v>
      </c>
      <c r="I21" s="98">
        <f>I19/O21</f>
        <v>8.3298153034300793</v>
      </c>
      <c r="J21" s="106" t="s">
        <v>95</v>
      </c>
      <c r="K21" s="98"/>
      <c r="L21" s="4"/>
      <c r="M21" s="108" t="s">
        <v>75</v>
      </c>
      <c r="N21" s="109" t="s">
        <v>63</v>
      </c>
      <c r="O21" s="110">
        <v>3.79</v>
      </c>
      <c r="P21" s="111"/>
      <c r="Q21" s="112"/>
      <c r="V21" t="s">
        <v>460</v>
      </c>
      <c r="Z21" t="s">
        <v>462</v>
      </c>
    </row>
    <row r="22" spans="2:27" ht="15.6">
      <c r="B22" s="104" t="s">
        <v>76</v>
      </c>
      <c r="C22" s="4"/>
      <c r="D22" s="4"/>
      <c r="E22" s="4"/>
      <c r="F22" s="4"/>
      <c r="G22" s="4"/>
      <c r="H22" s="4" t="s">
        <v>63</v>
      </c>
      <c r="I22" s="98">
        <v>13.03</v>
      </c>
      <c r="J22" s="106" t="s">
        <v>95</v>
      </c>
      <c r="K22" s="98"/>
      <c r="L22" s="4"/>
      <c r="Q22" s="81"/>
      <c r="V22" t="s">
        <v>471</v>
      </c>
      <c r="Z22" t="s">
        <v>472</v>
      </c>
      <c r="AA22" t="s">
        <v>86</v>
      </c>
    </row>
    <row r="23" spans="2:27" ht="15.6">
      <c r="B23" s="107" t="s">
        <v>77</v>
      </c>
      <c r="C23" s="2"/>
      <c r="D23" s="2"/>
      <c r="E23" s="2"/>
      <c r="F23" s="2"/>
      <c r="G23" s="2"/>
      <c r="H23" s="2" t="s">
        <v>63</v>
      </c>
      <c r="I23" s="11">
        <v>4.53</v>
      </c>
      <c r="J23" s="177" t="s">
        <v>96</v>
      </c>
      <c r="K23" s="11"/>
      <c r="L23" s="2"/>
      <c r="Q23" s="81"/>
      <c r="V23" t="s">
        <v>471</v>
      </c>
      <c r="Z23" t="s">
        <v>473</v>
      </c>
      <c r="AA23" t="s">
        <v>80</v>
      </c>
    </row>
    <row r="24" spans="2:27" hidden="1">
      <c r="B24" s="104" t="s">
        <v>78</v>
      </c>
      <c r="C24" s="4"/>
      <c r="D24" s="4"/>
      <c r="E24" s="4"/>
      <c r="F24" s="4"/>
      <c r="G24" s="4"/>
      <c r="H24" s="4" t="s">
        <v>63</v>
      </c>
      <c r="I24" s="98">
        <v>4</v>
      </c>
      <c r="J24" s="106" t="s">
        <v>79</v>
      </c>
      <c r="K24" s="98"/>
      <c r="L24" s="4"/>
      <c r="Q24" s="81"/>
    </row>
    <row r="25" spans="2:27" ht="15.6">
      <c r="B25" s="104" t="s">
        <v>4</v>
      </c>
      <c r="C25" s="4"/>
      <c r="D25" s="4"/>
      <c r="E25" s="4"/>
      <c r="F25" s="4"/>
      <c r="G25" s="4"/>
      <c r="H25" s="4" t="s">
        <v>63</v>
      </c>
      <c r="I25" s="98">
        <f>SQRT(I19/I23)</f>
        <v>2.6399043396943962</v>
      </c>
      <c r="J25" s="178"/>
      <c r="K25" s="98"/>
      <c r="L25" s="87"/>
      <c r="Q25" s="81"/>
      <c r="V25" t="s">
        <v>474</v>
      </c>
      <c r="Z25" t="s">
        <v>475</v>
      </c>
      <c r="AA25" t="s">
        <v>80</v>
      </c>
    </row>
    <row r="26" spans="2:27" ht="16.2" thickBot="1">
      <c r="B26" s="117" t="s">
        <v>5</v>
      </c>
      <c r="C26" s="100"/>
      <c r="D26" s="100"/>
      <c r="E26" s="100"/>
      <c r="F26" s="100"/>
      <c r="G26" s="100"/>
      <c r="H26" s="100" t="s">
        <v>63</v>
      </c>
      <c r="I26" s="101">
        <f>SQRT(I20/I23)</f>
        <v>2.1982332862037075</v>
      </c>
      <c r="J26" s="179"/>
      <c r="K26" s="98"/>
      <c r="L26" s="87"/>
      <c r="Q26" s="81"/>
      <c r="V26" s="2" t="s">
        <v>436</v>
      </c>
      <c r="W26" s="2"/>
      <c r="X26" s="2"/>
      <c r="Y26" s="2"/>
      <c r="Z26" s="2" t="s">
        <v>476</v>
      </c>
    </row>
    <row r="27" spans="2:27">
      <c r="B27" s="104"/>
      <c r="C27" s="4"/>
      <c r="D27" s="4"/>
      <c r="E27" s="4"/>
      <c r="F27" s="4"/>
      <c r="G27" s="4"/>
      <c r="H27" s="4"/>
      <c r="I27" s="98"/>
      <c r="J27" s="99"/>
      <c r="K27" s="98"/>
      <c r="L27" s="4"/>
      <c r="Q27" s="81"/>
      <c r="V27" t="s">
        <v>477</v>
      </c>
      <c r="Z27" t="s">
        <v>478</v>
      </c>
    </row>
    <row r="28" spans="2:27">
      <c r="B28" s="10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81"/>
      <c r="V28" t="s">
        <v>479</v>
      </c>
      <c r="Z28" s="143" t="s">
        <v>485</v>
      </c>
    </row>
    <row r="29" spans="2:27" ht="13.8" hidden="1" thickBot="1">
      <c r="B29" s="67" t="s">
        <v>357</v>
      </c>
      <c r="C29" s="68"/>
      <c r="D29" s="68"/>
      <c r="E29" s="68"/>
      <c r="F29" s="69"/>
      <c r="I29" s="144"/>
      <c r="Q29" s="81"/>
    </row>
    <row r="30" spans="2:27" ht="16.2" hidden="1" thickBot="1">
      <c r="B30" s="107" t="s">
        <v>71</v>
      </c>
      <c r="C30" s="2"/>
      <c r="D30" s="2"/>
      <c r="E30" s="2"/>
      <c r="F30" s="2"/>
      <c r="G30" s="2"/>
      <c r="H30" s="2" t="s">
        <v>63</v>
      </c>
      <c r="I30" s="11">
        <v>0</v>
      </c>
      <c r="J30" s="2" t="s">
        <v>94</v>
      </c>
      <c r="M30" s="113" t="s">
        <v>358</v>
      </c>
      <c r="N30" s="84"/>
      <c r="O30" s="84"/>
      <c r="P30" s="84"/>
      <c r="Q30" s="85"/>
    </row>
    <row r="31" spans="2:27" ht="15.6" hidden="1">
      <c r="B31" s="107" t="s">
        <v>72</v>
      </c>
      <c r="C31" s="2"/>
      <c r="D31" s="2"/>
      <c r="E31" s="2"/>
      <c r="F31" s="2"/>
      <c r="G31" s="2"/>
      <c r="H31" s="2" t="s">
        <v>63</v>
      </c>
      <c r="I31" s="11">
        <v>0</v>
      </c>
      <c r="J31" s="2" t="s">
        <v>94</v>
      </c>
      <c r="M31" s="107" t="s">
        <v>73</v>
      </c>
      <c r="N31" s="2" t="s">
        <v>63</v>
      </c>
      <c r="O31" s="11">
        <v>2</v>
      </c>
      <c r="P31" s="2" t="s">
        <v>136</v>
      </c>
      <c r="Q31" s="81"/>
    </row>
    <row r="32" spans="2:27" ht="16.2" hidden="1" thickBot="1">
      <c r="B32" s="104" t="s">
        <v>74</v>
      </c>
      <c r="C32" s="4"/>
      <c r="D32" s="4"/>
      <c r="E32" s="4"/>
      <c r="F32" s="4"/>
      <c r="G32" s="4"/>
      <c r="H32" s="4" t="s">
        <v>63</v>
      </c>
      <c r="I32" s="98">
        <f>I30/O32</f>
        <v>0</v>
      </c>
      <c r="J32" s="4" t="s">
        <v>95</v>
      </c>
      <c r="M32" s="108" t="s">
        <v>75</v>
      </c>
      <c r="N32" s="109" t="s">
        <v>63</v>
      </c>
      <c r="O32" s="110">
        <v>9.4</v>
      </c>
      <c r="P32" s="109" t="s">
        <v>136</v>
      </c>
      <c r="Q32" s="102"/>
    </row>
    <row r="33" spans="2:17" ht="15.6" hidden="1">
      <c r="B33" s="104" t="s">
        <v>76</v>
      </c>
      <c r="C33" s="4"/>
      <c r="D33" s="4"/>
      <c r="E33" s="4"/>
      <c r="F33" s="4"/>
      <c r="G33" s="4"/>
      <c r="H33" s="4" t="s">
        <v>63</v>
      </c>
      <c r="I33" s="98">
        <f>I31/O31</f>
        <v>0</v>
      </c>
      <c r="J33" s="4" t="s">
        <v>95</v>
      </c>
      <c r="Q33" s="81"/>
    </row>
    <row r="34" spans="2:17" ht="15.6" hidden="1">
      <c r="B34" s="107" t="s">
        <v>77</v>
      </c>
      <c r="C34" s="2"/>
      <c r="D34" s="2"/>
      <c r="E34" s="2"/>
      <c r="F34" s="2"/>
      <c r="G34" s="2"/>
      <c r="H34" s="2" t="s">
        <v>63</v>
      </c>
      <c r="I34" s="2">
        <v>16.829999999999998</v>
      </c>
      <c r="J34" s="2" t="s">
        <v>96</v>
      </c>
      <c r="N34" s="2"/>
      <c r="Q34" s="81"/>
    </row>
    <row r="35" spans="2:17" hidden="1">
      <c r="B35" s="104" t="s">
        <v>78</v>
      </c>
      <c r="C35" s="4"/>
      <c r="D35" s="4"/>
      <c r="E35" s="4"/>
      <c r="F35" s="4"/>
      <c r="G35" s="4"/>
      <c r="H35" s="4" t="s">
        <v>63</v>
      </c>
      <c r="I35" s="98">
        <v>0</v>
      </c>
      <c r="J35" s="4" t="s">
        <v>79</v>
      </c>
      <c r="Q35" s="81"/>
    </row>
    <row r="36" spans="2:17" ht="15.6" hidden="1">
      <c r="B36" s="104" t="s">
        <v>4</v>
      </c>
      <c r="C36" s="4"/>
      <c r="D36" s="4"/>
      <c r="E36" s="4"/>
      <c r="F36" s="4"/>
      <c r="G36" s="4"/>
      <c r="H36" s="4" t="s">
        <v>63</v>
      </c>
      <c r="I36" s="98">
        <f>SQRT(I30/I34)</f>
        <v>0</v>
      </c>
      <c r="J36" s="4"/>
      <c r="Q36" s="81"/>
    </row>
    <row r="37" spans="2:17" ht="15.6" hidden="1">
      <c r="B37" s="104" t="s">
        <v>5</v>
      </c>
      <c r="C37" s="4"/>
      <c r="D37" s="4"/>
      <c r="E37" s="4"/>
      <c r="F37" s="4"/>
      <c r="G37" s="4"/>
      <c r="H37" s="4" t="s">
        <v>63</v>
      </c>
      <c r="I37" s="98">
        <f>SQRT(I31/I34)</f>
        <v>0</v>
      </c>
      <c r="J37" s="4"/>
      <c r="K37" s="4"/>
      <c r="L37" s="4"/>
      <c r="M37" s="4"/>
      <c r="N37" s="4"/>
      <c r="O37" s="4"/>
      <c r="P37" s="4"/>
      <c r="Q37" s="106"/>
    </row>
    <row r="38" spans="2:17" hidden="1">
      <c r="B38" s="10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106"/>
    </row>
    <row r="39" spans="2:17" hidden="1">
      <c r="B39" s="104"/>
      <c r="C39" s="4"/>
      <c r="D39" s="4"/>
      <c r="E39" s="4" t="s">
        <v>359</v>
      </c>
      <c r="F39" s="4"/>
      <c r="G39" s="4"/>
      <c r="H39" s="4" t="s">
        <v>63</v>
      </c>
      <c r="I39" s="4">
        <f>O9/G9</f>
        <v>3.0487804878048781</v>
      </c>
      <c r="J39" s="4"/>
      <c r="K39" s="4"/>
      <c r="L39" s="4"/>
      <c r="M39" s="4"/>
      <c r="N39" s="4"/>
      <c r="O39" s="4"/>
      <c r="P39" s="4"/>
      <c r="Q39" s="106"/>
    </row>
    <row r="40" spans="2:17" hidden="1">
      <c r="B40" s="104" t="s">
        <v>366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106"/>
    </row>
    <row r="41" spans="2:17" hidden="1">
      <c r="B41" s="104" t="s">
        <v>360</v>
      </c>
      <c r="C41" s="4" t="s">
        <v>187</v>
      </c>
      <c r="D41" s="4" t="s">
        <v>361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106"/>
    </row>
    <row r="42" spans="2:17" ht="15.6" hidden="1">
      <c r="B42" s="104"/>
      <c r="C42" s="4" t="s">
        <v>187</v>
      </c>
      <c r="D42" s="272">
        <f>I19+(I30*I39)</f>
        <v>31.57</v>
      </c>
      <c r="E42" s="272"/>
      <c r="F42" s="145" t="s">
        <v>362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106"/>
    </row>
    <row r="43" spans="2:17" hidden="1">
      <c r="B43" s="10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106"/>
    </row>
    <row r="44" spans="2:17" ht="15.6" hidden="1">
      <c r="B44" s="104" t="s">
        <v>363</v>
      </c>
      <c r="C44" s="4" t="s">
        <v>187</v>
      </c>
      <c r="D44" s="272">
        <f>I21+(I32*I39)</f>
        <v>8.3298153034300793</v>
      </c>
      <c r="E44" s="272"/>
      <c r="F44" s="4" t="s">
        <v>95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106"/>
    </row>
    <row r="45" spans="2:17" hidden="1">
      <c r="B45" s="10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106"/>
    </row>
    <row r="46" spans="2:17" hidden="1">
      <c r="B46" s="104" t="s">
        <v>364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106"/>
    </row>
    <row r="47" spans="2:17" hidden="1">
      <c r="B47" s="104" t="s">
        <v>360</v>
      </c>
      <c r="C47" s="4" t="s">
        <v>187</v>
      </c>
      <c r="D47" s="4" t="s">
        <v>361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106"/>
    </row>
    <row r="48" spans="2:17" ht="15.6" hidden="1">
      <c r="B48" s="104"/>
      <c r="C48" s="4" t="s">
        <v>187</v>
      </c>
      <c r="D48" s="272">
        <f>I20+(I31*I39)</f>
        <v>21.89</v>
      </c>
      <c r="E48" s="272"/>
      <c r="F48" s="145" t="s">
        <v>362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106"/>
    </row>
    <row r="49" spans="2:36" hidden="1">
      <c r="B49" s="10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106"/>
    </row>
    <row r="50" spans="2:36" ht="15.6" hidden="1">
      <c r="B50" s="104" t="s">
        <v>363</v>
      </c>
      <c r="C50" s="4" t="s">
        <v>187</v>
      </c>
      <c r="D50" s="272">
        <f>I22+(I33*I39)</f>
        <v>13.03</v>
      </c>
      <c r="E50" s="272"/>
      <c r="F50" s="4" t="s">
        <v>95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106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2:36">
      <c r="B51" s="104"/>
      <c r="C51" s="4"/>
      <c r="D51" s="4"/>
      <c r="E51" s="4"/>
      <c r="F51" s="4"/>
      <c r="G51" s="4"/>
      <c r="H51" s="4"/>
      <c r="I51" s="98"/>
      <c r="J51" s="4"/>
      <c r="K51" s="98"/>
      <c r="L51" s="87"/>
      <c r="Q51" s="81"/>
      <c r="T51" s="4"/>
      <c r="U51" s="4"/>
      <c r="V51" t="s">
        <v>486</v>
      </c>
      <c r="Z51" s="143" t="s">
        <v>487</v>
      </c>
      <c r="AA51" s="4"/>
      <c r="AB51" s="4"/>
      <c r="AC51" s="4"/>
      <c r="AD51" s="4"/>
      <c r="AE51" s="4"/>
      <c r="AF51" s="4"/>
      <c r="AG51" s="4"/>
      <c r="AH51" s="4"/>
    </row>
    <row r="52" spans="2:36">
      <c r="B52" s="104"/>
      <c r="C52" s="4"/>
      <c r="D52" s="4"/>
      <c r="E52" s="4"/>
      <c r="F52" s="4"/>
      <c r="G52" s="4"/>
      <c r="H52" s="4"/>
      <c r="I52" s="98"/>
      <c r="J52" s="4"/>
      <c r="K52" s="98"/>
      <c r="L52" s="87"/>
      <c r="Q52" s="81"/>
      <c r="T52" s="4"/>
      <c r="U52" s="4"/>
      <c r="V52" t="s">
        <v>490</v>
      </c>
      <c r="Z52" t="s">
        <v>488</v>
      </c>
      <c r="AA52" s="4"/>
      <c r="AB52" s="4"/>
      <c r="AC52" s="4"/>
      <c r="AD52" s="4"/>
      <c r="AE52" s="4"/>
      <c r="AF52" s="4"/>
      <c r="AG52" s="4"/>
      <c r="AH52" s="4"/>
    </row>
    <row r="53" spans="2:36">
      <c r="B53" s="104"/>
      <c r="C53" s="4"/>
      <c r="D53" s="4"/>
      <c r="E53" s="4"/>
      <c r="F53" s="4"/>
      <c r="G53" s="4"/>
      <c r="H53" s="4"/>
      <c r="I53" s="98"/>
      <c r="J53" s="4"/>
      <c r="K53" s="98"/>
      <c r="L53" s="87"/>
      <c r="Q53" s="81"/>
      <c r="T53" s="4"/>
      <c r="U53" s="4"/>
      <c r="V53" t="s">
        <v>491</v>
      </c>
      <c r="Z53" t="s">
        <v>489</v>
      </c>
      <c r="AA53" s="4"/>
      <c r="AB53" s="4"/>
      <c r="AC53" s="4"/>
      <c r="AD53" s="4"/>
      <c r="AE53" s="4"/>
      <c r="AF53" s="4"/>
      <c r="AG53" s="4"/>
      <c r="AH53" s="4"/>
    </row>
    <row r="54" spans="2:36" ht="13.8" thickBot="1">
      <c r="B54" s="117"/>
      <c r="C54" s="100"/>
      <c r="D54" s="100"/>
      <c r="E54" s="100"/>
      <c r="F54" s="100"/>
      <c r="G54" s="100"/>
      <c r="H54" s="100"/>
      <c r="I54" s="101"/>
      <c r="J54" s="88"/>
      <c r="K54" s="101"/>
      <c r="L54" s="88"/>
      <c r="M54" s="83"/>
      <c r="N54" s="83"/>
      <c r="O54" s="83"/>
      <c r="P54" s="83"/>
      <c r="Q54" s="102"/>
      <c r="T54" s="4"/>
      <c r="U54" s="4"/>
      <c r="V54" t="s">
        <v>492</v>
      </c>
      <c r="Z54" s="143" t="s">
        <v>493</v>
      </c>
      <c r="AA54" s="143" t="s">
        <v>496</v>
      </c>
      <c r="AB54" s="143"/>
      <c r="AC54" s="4"/>
      <c r="AD54" s="4"/>
      <c r="AE54" s="4"/>
      <c r="AF54" s="4"/>
      <c r="AG54" s="4"/>
      <c r="AH54" s="4"/>
    </row>
    <row r="55" spans="2:36">
      <c r="B55" s="4"/>
      <c r="C55" s="4"/>
      <c r="D55" s="4"/>
      <c r="E55" s="4"/>
      <c r="F55" s="4"/>
      <c r="G55" s="4"/>
      <c r="H55" s="4"/>
      <c r="I55" s="98"/>
      <c r="J55" s="87"/>
      <c r="K55" s="98"/>
      <c r="L55" s="87"/>
      <c r="T55" s="4"/>
      <c r="U55" s="4"/>
      <c r="V55" t="s">
        <v>494</v>
      </c>
      <c r="Z55" s="143" t="s">
        <v>495</v>
      </c>
      <c r="AA55" s="4"/>
      <c r="AB55" s="4"/>
      <c r="AC55" s="4"/>
      <c r="AD55" s="4"/>
      <c r="AE55" s="4"/>
      <c r="AF55" s="4"/>
      <c r="AG55" s="4"/>
      <c r="AH55" s="4"/>
    </row>
    <row r="56" spans="2:36" ht="13.8" thickBot="1">
      <c r="B56" s="4"/>
      <c r="C56" s="4"/>
      <c r="D56" s="4"/>
      <c r="E56" s="4"/>
      <c r="F56" s="4"/>
      <c r="G56" s="4"/>
      <c r="H56" s="4"/>
      <c r="I56" s="98"/>
      <c r="J56" s="87"/>
      <c r="K56" s="98"/>
      <c r="L56" s="87"/>
      <c r="T56" s="4"/>
      <c r="U56" s="4"/>
      <c r="AA56" s="4"/>
      <c r="AB56" s="4"/>
      <c r="AC56" s="4"/>
      <c r="AD56" s="4"/>
      <c r="AE56" s="4"/>
      <c r="AF56" s="4"/>
      <c r="AG56" s="4"/>
      <c r="AH56" s="4"/>
    </row>
    <row r="57" spans="2:36" ht="21.75" customHeight="1" thickBot="1">
      <c r="B57" s="71" t="s">
        <v>420</v>
      </c>
      <c r="C57" s="72"/>
      <c r="D57" s="72"/>
      <c r="E57" s="72"/>
      <c r="F57" s="72"/>
      <c r="G57" s="72"/>
      <c r="H57" s="72"/>
      <c r="I57" s="202"/>
      <c r="J57" s="92"/>
      <c r="K57" s="93"/>
      <c r="L57" s="93"/>
      <c r="M57" s="273"/>
      <c r="N57" s="274"/>
      <c r="O57" s="93"/>
      <c r="P57" s="93"/>
      <c r="Q57" s="94"/>
      <c r="T57" s="4"/>
      <c r="U57" s="4"/>
      <c r="AA57" s="4"/>
      <c r="AB57" s="4"/>
      <c r="AC57" s="4"/>
      <c r="AD57" s="4"/>
      <c r="AE57" s="4"/>
      <c r="AF57" s="4"/>
      <c r="AG57" s="4"/>
      <c r="AH57" s="4"/>
    </row>
    <row r="58" spans="2:36" ht="16.5" customHeight="1">
      <c r="B58" s="95"/>
      <c r="J58" s="95"/>
      <c r="O58" s="262"/>
      <c r="P58" s="275"/>
      <c r="Q58" s="81"/>
      <c r="T58" s="4"/>
      <c r="U58" s="4"/>
      <c r="AA58" s="4"/>
      <c r="AB58" s="4"/>
      <c r="AC58" s="4"/>
      <c r="AD58" s="4"/>
      <c r="AE58" s="4"/>
      <c r="AF58" s="4"/>
      <c r="AG58" s="4"/>
      <c r="AH58" s="4"/>
    </row>
    <row r="59" spans="2:36" ht="16.5" customHeight="1">
      <c r="B59" s="95"/>
      <c r="J59" s="95"/>
      <c r="O59" s="263"/>
      <c r="P59" s="276"/>
      <c r="Q59" s="81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2:36" ht="16.5" customHeight="1">
      <c r="B60" s="95"/>
      <c r="J60" s="95"/>
      <c r="Q60" s="81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2:36" ht="16.5" customHeight="1">
      <c r="B61" s="95"/>
      <c r="G61" s="250" t="s">
        <v>86</v>
      </c>
      <c r="J61" s="95"/>
      <c r="K61" s="277"/>
      <c r="Q61" s="81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2:36" ht="32.4" customHeight="1">
      <c r="B62" s="95"/>
      <c r="G62" s="171">
        <v>2630</v>
      </c>
      <c r="J62" s="95"/>
      <c r="K62" s="278"/>
      <c r="Q62" s="81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2:36" ht="16.5" customHeight="1">
      <c r="B63" s="95"/>
      <c r="G63" s="249"/>
      <c r="J63" s="95"/>
      <c r="Q63" s="81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2:36" ht="16.5" customHeight="1">
      <c r="B64" s="95"/>
      <c r="J64" s="95"/>
      <c r="O64" s="262"/>
      <c r="P64" s="275"/>
      <c r="Q64" s="81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4"/>
      <c r="AJ64" s="4"/>
    </row>
    <row r="65" spans="2:36" ht="16.5" customHeight="1">
      <c r="B65" s="95"/>
      <c r="J65" s="95"/>
      <c r="O65" s="263"/>
      <c r="P65" s="276"/>
      <c r="Q65" s="81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4"/>
      <c r="AJ65" s="4"/>
    </row>
    <row r="66" spans="2:36" ht="16.5" customHeight="1">
      <c r="B66" s="95"/>
      <c r="J66" s="95"/>
      <c r="Q66" s="81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4"/>
      <c r="AJ66" s="4"/>
    </row>
    <row r="67" spans="2:36" ht="16.5" customHeight="1">
      <c r="B67" s="95"/>
      <c r="J67" s="95"/>
      <c r="N67" s="260"/>
      <c r="O67" s="261"/>
      <c r="Q67" s="81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4"/>
      <c r="AJ67" s="4"/>
    </row>
    <row r="68" spans="2:36" ht="16.5" customHeight="1" thickBot="1">
      <c r="B68" s="95"/>
      <c r="J68" s="82"/>
      <c r="K68" s="83"/>
      <c r="L68" s="83"/>
      <c r="M68" s="83"/>
      <c r="N68" s="83"/>
      <c r="O68" s="83"/>
      <c r="P68" s="83"/>
      <c r="Q68" s="102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4"/>
      <c r="AJ68" s="4"/>
    </row>
    <row r="69" spans="2:36">
      <c r="B69" s="183" t="s">
        <v>435</v>
      </c>
      <c r="C69" s="175"/>
      <c r="D69" s="175"/>
      <c r="E69" s="175"/>
      <c r="F69" s="175"/>
      <c r="G69" s="175"/>
      <c r="H69" s="184" t="s">
        <v>63</v>
      </c>
      <c r="I69" s="185">
        <v>2.6280000000000001</v>
      </c>
      <c r="J69" s="184" t="s">
        <v>80</v>
      </c>
      <c r="K69" s="93"/>
      <c r="L69" s="93"/>
      <c r="M69" s="93"/>
      <c r="N69" s="93"/>
      <c r="O69" s="93"/>
      <c r="P69" s="93"/>
      <c r="Q69" s="94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4"/>
      <c r="AJ69" s="4"/>
    </row>
    <row r="70" spans="2:36" ht="13.8" thickBot="1">
      <c r="B70" s="186" t="s">
        <v>139</v>
      </c>
      <c r="C70" s="109"/>
      <c r="D70" s="109"/>
      <c r="E70" s="109"/>
      <c r="F70" s="109"/>
      <c r="G70" s="109"/>
      <c r="H70" s="187" t="s">
        <v>63</v>
      </c>
      <c r="I70" s="188">
        <v>0.84399999999999997</v>
      </c>
      <c r="J70" s="187" t="s">
        <v>80</v>
      </c>
      <c r="K70" s="83"/>
      <c r="L70" s="83"/>
      <c r="M70" s="83"/>
      <c r="N70" s="83"/>
      <c r="O70" s="83"/>
      <c r="P70" s="83"/>
      <c r="Q70" s="102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4"/>
      <c r="AJ70" s="4"/>
    </row>
    <row r="71" spans="2:36">
      <c r="B71" s="118"/>
      <c r="C71" s="2"/>
      <c r="D71" s="2"/>
      <c r="E71" s="2"/>
      <c r="F71" s="2"/>
      <c r="G71" s="2"/>
      <c r="H71" s="37"/>
      <c r="I71" s="103"/>
      <c r="J71" s="37"/>
      <c r="Q71" s="81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4"/>
      <c r="AJ71" s="4"/>
    </row>
    <row r="72" spans="2:36">
      <c r="B72" s="164" t="s">
        <v>426</v>
      </c>
      <c r="Q72" s="81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4"/>
      <c r="AJ72" s="4"/>
    </row>
    <row r="73" spans="2:36">
      <c r="B73" s="165" t="s">
        <v>427</v>
      </c>
      <c r="Q73" s="81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4"/>
      <c r="AJ73" s="4"/>
    </row>
    <row r="74" spans="2:36">
      <c r="B74" s="165"/>
      <c r="Q74" s="81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4"/>
      <c r="AJ74" s="4"/>
    </row>
    <row r="75" spans="2:36">
      <c r="B75" s="104" t="s">
        <v>436</v>
      </c>
      <c r="C75" s="143"/>
      <c r="D75" s="143"/>
      <c r="E75" s="143"/>
      <c r="F75" s="143"/>
      <c r="G75" s="143"/>
      <c r="H75" s="143" t="s">
        <v>63</v>
      </c>
      <c r="I75" s="143"/>
      <c r="J75" s="143" t="s">
        <v>438</v>
      </c>
      <c r="K75" s="143" t="s">
        <v>437</v>
      </c>
      <c r="L75" s="143"/>
      <c r="M75" s="143"/>
      <c r="N75" s="143"/>
      <c r="O75" s="143"/>
      <c r="Q75" s="81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4"/>
      <c r="AJ75" s="4"/>
    </row>
    <row r="76" spans="2:36" ht="15">
      <c r="B76" s="104" t="s">
        <v>439</v>
      </c>
      <c r="C76" s="143"/>
      <c r="D76" s="143"/>
      <c r="E76" s="143"/>
      <c r="F76" s="143"/>
      <c r="G76" s="143"/>
      <c r="H76" s="143" t="s">
        <v>63</v>
      </c>
      <c r="I76" s="143"/>
      <c r="J76" s="143" t="s">
        <v>431</v>
      </c>
      <c r="K76" s="143" t="s">
        <v>440</v>
      </c>
      <c r="L76" s="143"/>
      <c r="M76" s="143"/>
      <c r="N76" s="143"/>
      <c r="O76" s="143"/>
      <c r="Q76" s="81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4"/>
      <c r="AJ76" s="4"/>
    </row>
    <row r="77" spans="2:36" ht="15">
      <c r="B77" s="104" t="s">
        <v>483</v>
      </c>
      <c r="C77" s="143"/>
      <c r="D77" s="143"/>
      <c r="E77" s="143"/>
      <c r="F77" s="143"/>
      <c r="G77" s="143"/>
      <c r="H77" s="143" t="s">
        <v>63</v>
      </c>
      <c r="I77" s="143"/>
      <c r="J77" s="143" t="s">
        <v>431</v>
      </c>
      <c r="K77" s="143" t="s">
        <v>484</v>
      </c>
      <c r="L77" s="143"/>
      <c r="M77" s="143"/>
      <c r="N77" s="143"/>
      <c r="O77" s="143"/>
      <c r="Q77" s="81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4"/>
      <c r="AJ77" s="4"/>
    </row>
    <row r="78" spans="2:36" ht="13.8" thickBot="1">
      <c r="B78" s="199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Q78" s="81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4"/>
      <c r="AJ78" s="4"/>
    </row>
    <row r="79" spans="2:36" hidden="1">
      <c r="B79" s="166" t="s">
        <v>428</v>
      </c>
      <c r="C79" s="167"/>
      <c r="D79" s="167"/>
      <c r="E79" s="167"/>
      <c r="F79" s="167"/>
      <c r="G79" s="167"/>
      <c r="H79" s="167" t="s">
        <v>63</v>
      </c>
      <c r="I79" s="168">
        <f>(I69*I70)-(I70*I70/2)</f>
        <v>1.861864</v>
      </c>
      <c r="J79" s="167" t="s">
        <v>429</v>
      </c>
      <c r="K79" s="167" t="s">
        <v>433</v>
      </c>
      <c r="L79" s="167"/>
      <c r="M79" s="167"/>
      <c r="Q79" s="81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4"/>
      <c r="AJ79" s="4"/>
    </row>
    <row r="80" spans="2:36" hidden="1">
      <c r="B80" s="166"/>
      <c r="C80" s="167"/>
      <c r="D80" s="167"/>
      <c r="E80" s="167"/>
      <c r="F80" s="167"/>
      <c r="G80" s="167"/>
      <c r="H80" s="167"/>
      <c r="I80" s="167"/>
      <c r="J80" s="167"/>
      <c r="Q80" s="81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4"/>
      <c r="AJ80" s="4"/>
    </row>
    <row r="81" spans="2:36" hidden="1">
      <c r="B81" s="166" t="s">
        <v>430</v>
      </c>
      <c r="C81" s="167"/>
      <c r="D81" s="167"/>
      <c r="E81" s="167"/>
      <c r="F81" s="167"/>
      <c r="G81" s="167"/>
      <c r="H81" s="167" t="s">
        <v>63</v>
      </c>
      <c r="I81" s="168">
        <f>(G6*I79)/I69</f>
        <v>0</v>
      </c>
      <c r="J81" s="167" t="s">
        <v>431</v>
      </c>
      <c r="K81" s="167" t="s">
        <v>432</v>
      </c>
      <c r="Q81" s="81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4"/>
      <c r="AJ81" s="4"/>
    </row>
    <row r="82" spans="2:36" hidden="1">
      <c r="B82" s="165"/>
      <c r="Q82" s="81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4"/>
      <c r="AJ82" s="4"/>
    </row>
    <row r="83" spans="2:36" hidden="1">
      <c r="B83" s="165"/>
      <c r="Q83" s="81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4"/>
      <c r="AJ83" s="4"/>
    </row>
    <row r="84" spans="2:36" hidden="1">
      <c r="B84" s="165"/>
      <c r="Q84" s="81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4"/>
      <c r="AJ84" s="4"/>
    </row>
    <row r="85" spans="2:36" hidden="1">
      <c r="B85" s="165"/>
      <c r="Q85" s="81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4"/>
      <c r="AJ85" s="4"/>
    </row>
    <row r="86" spans="2:36" hidden="1">
      <c r="B86" s="165"/>
      <c r="Q86" s="81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4"/>
      <c r="AJ86" s="4"/>
    </row>
    <row r="87" spans="2:36" hidden="1">
      <c r="B87" s="165"/>
      <c r="Q87" s="81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4"/>
      <c r="AJ87" s="4"/>
    </row>
    <row r="88" spans="2:36" hidden="1">
      <c r="B88" s="165"/>
      <c r="Q88" s="81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</row>
    <row r="89" spans="2:36" s="4" customFormat="1">
      <c r="B89" s="189" t="s">
        <v>134</v>
      </c>
      <c r="C89" s="190"/>
      <c r="D89" s="190"/>
      <c r="E89" s="190"/>
      <c r="F89" s="190"/>
      <c r="G89" s="190"/>
      <c r="H89" s="190" t="s">
        <v>63</v>
      </c>
      <c r="I89" s="191">
        <v>0.77300000000000002</v>
      </c>
      <c r="J89" s="190" t="s">
        <v>81</v>
      </c>
      <c r="K89" s="190" t="s">
        <v>3</v>
      </c>
      <c r="L89" s="190"/>
      <c r="M89" s="190"/>
      <c r="N89" s="190"/>
      <c r="O89" s="190"/>
      <c r="P89" s="190"/>
      <c r="Q89" s="192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 s="9"/>
      <c r="AJ89" s="9"/>
    </row>
    <row r="90" spans="2:36" s="4" customFormat="1">
      <c r="B90" s="104" t="s">
        <v>135</v>
      </c>
      <c r="H90" s="4" t="s">
        <v>63</v>
      </c>
      <c r="I90" s="105">
        <v>2</v>
      </c>
      <c r="J90" s="4" t="s">
        <v>82</v>
      </c>
      <c r="K90" s="4" t="s">
        <v>3</v>
      </c>
      <c r="Q90" s="106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 s="9"/>
      <c r="AJ90" s="9"/>
    </row>
    <row r="91" spans="2:36" s="4" customFormat="1" ht="13.8" thickBot="1">
      <c r="B91" s="117" t="s">
        <v>114</v>
      </c>
      <c r="C91" s="100"/>
      <c r="D91" s="100"/>
      <c r="E91" s="100"/>
      <c r="F91" s="100"/>
      <c r="G91" s="100"/>
      <c r="H91" s="100" t="s">
        <v>63</v>
      </c>
      <c r="I91" s="193">
        <v>0.79200000000000004</v>
      </c>
      <c r="J91" s="100" t="s">
        <v>82</v>
      </c>
      <c r="K91" s="100" t="s">
        <v>3</v>
      </c>
      <c r="L91" s="100"/>
      <c r="M91" s="100"/>
      <c r="N91" s="100"/>
      <c r="O91" s="100"/>
      <c r="P91" s="100"/>
      <c r="Q91" s="194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 s="9"/>
      <c r="AJ91" s="9"/>
    </row>
    <row r="92" spans="2:36" s="4" customFormat="1" hidden="1">
      <c r="B92" s="119" t="s">
        <v>116</v>
      </c>
      <c r="Q92" s="106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 s="9"/>
      <c r="AJ92" s="9"/>
    </row>
    <row r="93" spans="2:36" s="4" customFormat="1" hidden="1">
      <c r="B93" s="120" t="s">
        <v>115</v>
      </c>
      <c r="Q93" s="106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 s="9"/>
      <c r="AJ93" s="9"/>
    </row>
    <row r="94" spans="2:36" s="4" customFormat="1" ht="15.6" hidden="1">
      <c r="B94" s="104" t="s">
        <v>112</v>
      </c>
      <c r="H94" s="4" t="s">
        <v>63</v>
      </c>
      <c r="I94" s="105">
        <f>I90</f>
        <v>2</v>
      </c>
      <c r="J94" s="4" t="s">
        <v>82</v>
      </c>
      <c r="K94" s="4" t="s">
        <v>3</v>
      </c>
      <c r="Q94" s="106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 s="9"/>
      <c r="AJ94" s="9"/>
    </row>
    <row r="95" spans="2:36" s="4" customFormat="1" ht="15.6" hidden="1">
      <c r="B95" s="104" t="s">
        <v>113</v>
      </c>
      <c r="H95" s="4" t="s">
        <v>63</v>
      </c>
      <c r="I95" s="105">
        <f>I91</f>
        <v>0.79200000000000004</v>
      </c>
      <c r="J95" s="4" t="s">
        <v>82</v>
      </c>
      <c r="K95" s="4" t="s">
        <v>3</v>
      </c>
      <c r="Q95" s="106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 s="9"/>
      <c r="AJ95" s="9"/>
    </row>
    <row r="96" spans="2:36" s="4" customFormat="1" hidden="1">
      <c r="B96" s="104"/>
      <c r="C96" s="146" t="s">
        <v>390</v>
      </c>
      <c r="D96" s="147"/>
      <c r="E96" s="147"/>
      <c r="F96" s="147"/>
      <c r="G96" s="147"/>
      <c r="H96" s="147"/>
      <c r="I96" s="147"/>
      <c r="J96" s="148"/>
      <c r="K96" s="253" t="s">
        <v>367</v>
      </c>
      <c r="L96" s="254"/>
      <c r="M96" s="253" t="s">
        <v>368</v>
      </c>
      <c r="N96" s="255"/>
      <c r="Q96" s="10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 s="9"/>
      <c r="AJ96" s="9"/>
    </row>
    <row r="97" spans="2:36" s="4" customFormat="1" hidden="1">
      <c r="B97" s="104"/>
      <c r="C97" s="150" t="s">
        <v>369</v>
      </c>
      <c r="D97" s="151"/>
      <c r="E97" s="151"/>
      <c r="F97" s="151"/>
      <c r="G97" s="151"/>
      <c r="H97" s="151"/>
      <c r="I97" s="151"/>
      <c r="J97" s="152"/>
      <c r="K97" s="256">
        <f>I19/D42</f>
        <v>1</v>
      </c>
      <c r="L97" s="257"/>
      <c r="M97" s="256">
        <f>I21/D44</f>
        <v>1</v>
      </c>
      <c r="N97" s="258"/>
      <c r="Q97" s="106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 s="9"/>
      <c r="AJ97" s="9"/>
    </row>
    <row r="98" spans="2:36" s="4" customFormat="1" hidden="1">
      <c r="B98" s="104"/>
      <c r="C98" s="153" t="s">
        <v>370</v>
      </c>
      <c r="D98" s="154"/>
      <c r="E98" s="154"/>
      <c r="F98" s="155"/>
      <c r="G98" s="154"/>
      <c r="H98" s="154"/>
      <c r="I98" s="154"/>
      <c r="J98" s="156"/>
      <c r="K98" s="251">
        <f>(I30*I39)/D42</f>
        <v>0</v>
      </c>
      <c r="L98" s="259"/>
      <c r="M98" s="251">
        <f>(I32*I39)/D44</f>
        <v>0</v>
      </c>
      <c r="N98" s="252"/>
      <c r="Q98" s="106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 s="9"/>
      <c r="AJ98" s="9"/>
    </row>
    <row r="99" spans="2:36" s="4" customFormat="1" hidden="1">
      <c r="B99" s="104"/>
      <c r="Q99" s="106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 s="9"/>
      <c r="AJ99" s="9"/>
    </row>
    <row r="100" spans="2:36" s="4" customFormat="1" hidden="1">
      <c r="B100" s="121"/>
      <c r="C100" s="146" t="s">
        <v>389</v>
      </c>
      <c r="D100" s="147"/>
      <c r="E100" s="147"/>
      <c r="F100" s="147"/>
      <c r="G100" s="147"/>
      <c r="H100" s="147"/>
      <c r="I100" s="147"/>
      <c r="J100" s="148"/>
      <c r="K100" s="253" t="s">
        <v>367</v>
      </c>
      <c r="L100" s="254"/>
      <c r="M100" s="253" t="s">
        <v>368</v>
      </c>
      <c r="N100" s="255"/>
      <c r="O100" s="143"/>
      <c r="P100" s="143"/>
      <c r="Q100" s="149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 s="9"/>
      <c r="AJ100" s="9"/>
    </row>
    <row r="101" spans="2:36" s="4" customFormat="1" hidden="1">
      <c r="B101" s="116"/>
      <c r="C101" s="150" t="s">
        <v>369</v>
      </c>
      <c r="D101" s="151"/>
      <c r="E101" s="151"/>
      <c r="F101" s="151"/>
      <c r="G101" s="151"/>
      <c r="H101" s="151"/>
      <c r="I101" s="151"/>
      <c r="J101" s="152"/>
      <c r="K101" s="256">
        <f>I20/D48</f>
        <v>1</v>
      </c>
      <c r="L101" s="257"/>
      <c r="M101" s="256">
        <f>I22/D50</f>
        <v>1</v>
      </c>
      <c r="N101" s="258"/>
      <c r="O101" s="3"/>
      <c r="P101" s="3"/>
      <c r="Q101" s="130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 s="9"/>
      <c r="AJ101" s="9"/>
    </row>
    <row r="102" spans="2:36" s="4" customFormat="1" hidden="1">
      <c r="B102" s="116"/>
      <c r="C102" s="153" t="s">
        <v>370</v>
      </c>
      <c r="D102" s="154"/>
      <c r="E102" s="154"/>
      <c r="F102" s="155"/>
      <c r="G102" s="154"/>
      <c r="H102" s="154"/>
      <c r="I102" s="154"/>
      <c r="J102" s="156"/>
      <c r="K102" s="251">
        <f>(I31*I39)/D48</f>
        <v>0</v>
      </c>
      <c r="L102" s="259"/>
      <c r="M102" s="251">
        <f>(I33*I39)/D50</f>
        <v>0</v>
      </c>
      <c r="N102" s="252"/>
      <c r="O102" s="3"/>
      <c r="P102" s="3"/>
      <c r="Q102" s="130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 s="9"/>
      <c r="AJ102" s="9"/>
    </row>
    <row r="103" spans="2:36" s="4" customFormat="1" hidden="1">
      <c r="B103" s="11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130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 s="9"/>
      <c r="AJ103" s="9"/>
    </row>
    <row r="104" spans="2:36" s="4" customFormat="1" ht="15.6" hidden="1">
      <c r="B104" s="116" t="s">
        <v>371</v>
      </c>
      <c r="C104" s="116"/>
      <c r="D104" s="14"/>
      <c r="E104" s="14"/>
      <c r="F104" s="14"/>
      <c r="G104" s="14"/>
      <c r="H104" s="14"/>
      <c r="I104" s="14"/>
      <c r="J104" s="143" t="s">
        <v>372</v>
      </c>
      <c r="K104" s="14"/>
      <c r="L104" s="143" t="s">
        <v>63</v>
      </c>
      <c r="M104" s="157">
        <f>I89*K97</f>
        <v>0.77300000000000002</v>
      </c>
      <c r="N104" s="157"/>
      <c r="O104" s="143" t="s">
        <v>373</v>
      </c>
      <c r="P104" s="143" t="s">
        <v>374</v>
      </c>
      <c r="Q104" s="130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 s="9"/>
      <c r="AJ104" s="9"/>
    </row>
    <row r="105" spans="2:36" s="4" customFormat="1" ht="15.6" hidden="1">
      <c r="B105" s="116" t="s">
        <v>375</v>
      </c>
      <c r="C105" s="116"/>
      <c r="D105" s="14"/>
      <c r="E105" s="14"/>
      <c r="F105" s="14"/>
      <c r="G105" s="14"/>
      <c r="H105" s="14"/>
      <c r="I105" s="14"/>
      <c r="J105" s="143" t="s">
        <v>376</v>
      </c>
      <c r="K105" s="14"/>
      <c r="L105" s="143" t="s">
        <v>63</v>
      </c>
      <c r="M105" s="157">
        <f>I89*K98</f>
        <v>0</v>
      </c>
      <c r="N105" s="157"/>
      <c r="O105" s="143" t="s">
        <v>373</v>
      </c>
      <c r="P105" s="143" t="s">
        <v>377</v>
      </c>
      <c r="Q105" s="130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 s="9"/>
      <c r="AJ105" s="9"/>
    </row>
    <row r="106" spans="2:36" s="4" customFormat="1" hidden="1">
      <c r="B106" s="116"/>
      <c r="C106" s="3"/>
      <c r="D106" s="14"/>
      <c r="E106" s="14"/>
      <c r="F106" s="14"/>
      <c r="G106" s="14"/>
      <c r="H106" s="14"/>
      <c r="I106" s="14"/>
      <c r="J106" s="143"/>
      <c r="K106" s="14"/>
      <c r="L106" s="14"/>
      <c r="M106" s="143"/>
      <c r="N106" s="143"/>
      <c r="O106" s="14"/>
      <c r="P106" s="14"/>
      <c r="Q106" s="130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 s="9"/>
      <c r="AJ106" s="9"/>
    </row>
    <row r="107" spans="2:36" s="4" customFormat="1" ht="15.6" hidden="1">
      <c r="B107" s="116" t="s">
        <v>378</v>
      </c>
      <c r="C107" s="116"/>
      <c r="D107" s="14"/>
      <c r="E107" s="14"/>
      <c r="F107" s="14"/>
      <c r="G107" s="14"/>
      <c r="H107" s="14"/>
      <c r="I107" s="14"/>
      <c r="J107" s="143" t="s">
        <v>379</v>
      </c>
      <c r="K107" s="14"/>
      <c r="L107" s="143" t="s">
        <v>63</v>
      </c>
      <c r="M107" s="157">
        <f>I90*M97</f>
        <v>2</v>
      </c>
      <c r="N107" s="157"/>
      <c r="O107" s="143" t="s">
        <v>380</v>
      </c>
      <c r="P107" s="143" t="s">
        <v>381</v>
      </c>
      <c r="Q107" s="130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 s="9"/>
      <c r="AJ107" s="9"/>
    </row>
    <row r="108" spans="2:36" s="4" customFormat="1" ht="15.6" hidden="1">
      <c r="B108" s="116" t="s">
        <v>382</v>
      </c>
      <c r="C108" s="116"/>
      <c r="D108" s="14"/>
      <c r="E108" s="14"/>
      <c r="F108" s="14"/>
      <c r="G108" s="14"/>
      <c r="H108" s="14"/>
      <c r="I108" s="14"/>
      <c r="J108" s="143" t="s">
        <v>383</v>
      </c>
      <c r="K108" s="14"/>
      <c r="L108" s="143" t="s">
        <v>63</v>
      </c>
      <c r="M108" s="157">
        <f>I90*M98</f>
        <v>0</v>
      </c>
      <c r="N108" s="157"/>
      <c r="O108" s="143" t="s">
        <v>380</v>
      </c>
      <c r="P108" s="143" t="s">
        <v>384</v>
      </c>
      <c r="Q108" s="130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 s="9"/>
      <c r="AJ108" s="9"/>
    </row>
    <row r="109" spans="2:36" s="4" customFormat="1" hidden="1">
      <c r="B109" s="116"/>
      <c r="C109" s="3"/>
      <c r="D109" s="14"/>
      <c r="E109" s="14"/>
      <c r="F109" s="14"/>
      <c r="G109" s="14"/>
      <c r="H109" s="14"/>
      <c r="I109" s="14"/>
      <c r="J109" s="143"/>
      <c r="K109" s="14"/>
      <c r="L109" s="14"/>
      <c r="M109" s="143"/>
      <c r="N109" s="14"/>
      <c r="O109" s="14"/>
      <c r="P109" s="14"/>
      <c r="Q109" s="130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 s="9"/>
      <c r="AJ109" s="9"/>
    </row>
    <row r="110" spans="2:36" s="4" customFormat="1" hidden="1">
      <c r="B110" s="116" t="s">
        <v>385</v>
      </c>
      <c r="C110" s="116"/>
      <c r="D110" s="14"/>
      <c r="E110" s="14"/>
      <c r="F110" s="14"/>
      <c r="G110" s="14"/>
      <c r="H110" s="14"/>
      <c r="I110" s="14"/>
      <c r="J110" s="143" t="s">
        <v>386</v>
      </c>
      <c r="K110" s="14"/>
      <c r="L110" s="143" t="s">
        <v>63</v>
      </c>
      <c r="M110" s="157">
        <f>I91*M97</f>
        <v>0.79200000000000004</v>
      </c>
      <c r="N110" s="157"/>
      <c r="O110" s="143" t="s">
        <v>380</v>
      </c>
      <c r="P110" s="14"/>
      <c r="Q110" s="13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 s="9"/>
      <c r="AJ110" s="9"/>
    </row>
    <row r="111" spans="2:36" s="4" customFormat="1" hidden="1">
      <c r="B111" s="116" t="s">
        <v>387</v>
      </c>
      <c r="C111" s="116"/>
      <c r="D111" s="14"/>
      <c r="E111" s="14"/>
      <c r="F111" s="14"/>
      <c r="G111" s="14"/>
      <c r="H111" s="14"/>
      <c r="I111" s="14"/>
      <c r="J111" s="143" t="s">
        <v>388</v>
      </c>
      <c r="K111" s="14"/>
      <c r="L111" s="143" t="s">
        <v>63</v>
      </c>
      <c r="M111" s="157">
        <f>I91*M98</f>
        <v>0</v>
      </c>
      <c r="N111" s="157"/>
      <c r="O111" s="143" t="s">
        <v>380</v>
      </c>
      <c r="P111" s="14"/>
      <c r="Q111" s="130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 s="9"/>
      <c r="AJ111" s="9"/>
    </row>
    <row r="112" spans="2:36" s="4" customFormat="1" ht="13.8" thickBot="1">
      <c r="B112" s="104"/>
      <c r="Q112" s="106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 s="9"/>
      <c r="AJ112" s="9"/>
    </row>
    <row r="113" spans="2:17" ht="16.2" thickBot="1">
      <c r="B113" s="195" t="s">
        <v>84</v>
      </c>
      <c r="C113" s="90"/>
      <c r="D113" s="90"/>
      <c r="E113" s="90"/>
      <c r="F113" s="90"/>
      <c r="G113" s="86"/>
      <c r="Q113" s="81"/>
    </row>
    <row r="114" spans="2:17">
      <c r="B114" s="189" t="s">
        <v>87</v>
      </c>
      <c r="C114" s="190"/>
      <c r="D114" s="190"/>
      <c r="E114" s="190"/>
      <c r="F114" s="190"/>
      <c r="G114" s="190"/>
      <c r="H114" s="190" t="s">
        <v>63</v>
      </c>
      <c r="I114" s="196">
        <v>14.44</v>
      </c>
      <c r="J114" s="190" t="s">
        <v>86</v>
      </c>
      <c r="K114" s="190" t="s">
        <v>177</v>
      </c>
      <c r="L114" s="93"/>
      <c r="M114" s="93"/>
      <c r="N114" s="93"/>
      <c r="O114" s="93"/>
      <c r="P114" s="93"/>
      <c r="Q114" s="94"/>
    </row>
    <row r="115" spans="2:17">
      <c r="B115" s="104" t="s">
        <v>104</v>
      </c>
      <c r="C115" s="4"/>
      <c r="D115" s="4"/>
      <c r="E115" s="4"/>
      <c r="F115" s="4"/>
      <c r="G115" s="4"/>
      <c r="H115" s="4" t="s">
        <v>63</v>
      </c>
      <c r="I115" s="197" t="s">
        <v>88</v>
      </c>
      <c r="J115" s="198">
        <v>175</v>
      </c>
      <c r="K115" s="172" t="s">
        <v>63</v>
      </c>
      <c r="L115" s="98">
        <f>I69*1000/J115</f>
        <v>15.017142857142858</v>
      </c>
      <c r="M115" s="4" t="s">
        <v>86</v>
      </c>
      <c r="N115" s="16" t="s">
        <v>103</v>
      </c>
      <c r="O115" s="33">
        <v>19</v>
      </c>
      <c r="P115" t="s">
        <v>86</v>
      </c>
      <c r="Q115" s="81"/>
    </row>
    <row r="116" spans="2:17">
      <c r="B116" s="104" t="s">
        <v>89</v>
      </c>
      <c r="C116" s="4"/>
      <c r="D116" s="4"/>
      <c r="E116" s="4"/>
      <c r="F116" s="4"/>
      <c r="G116" s="4"/>
      <c r="H116" s="4" t="s">
        <v>63</v>
      </c>
      <c r="I116" s="98">
        <f>MIN(L115,O115)</f>
        <v>15.017142857142858</v>
      </c>
      <c r="J116" s="4" t="s">
        <v>86</v>
      </c>
      <c r="Q116" s="81"/>
    </row>
    <row r="117" spans="2:17" ht="13.8" thickBot="1">
      <c r="B117" s="117"/>
      <c r="C117" s="100"/>
      <c r="D117" s="100"/>
      <c r="E117" s="100"/>
      <c r="F117" s="100"/>
      <c r="G117" s="100"/>
      <c r="H117" s="100" t="str">
        <f>IF(I114&lt;I117,"&lt;","&gt;")</f>
        <v>&gt;</v>
      </c>
      <c r="I117" s="101">
        <f>I114</f>
        <v>14.44</v>
      </c>
      <c r="J117" s="100" t="s">
        <v>86</v>
      </c>
      <c r="K117" s="100" t="s">
        <v>90</v>
      </c>
      <c r="L117" s="83"/>
      <c r="M117" s="83"/>
      <c r="N117" s="83"/>
      <c r="O117" s="83"/>
      <c r="P117" s="83"/>
      <c r="Q117" s="102"/>
    </row>
    <row r="118" spans="2:17" ht="15.6">
      <c r="B118" s="269" t="str">
        <f>IF(I117&lt;=I116,"INDUCED DEFLECTION IS LESS THAN PERMISSIBLE DEFLECTION,","INDUCED DEFLECTION IS GREATER THAN PERMISSIBLE DEFLECTION,")</f>
        <v>INDUCED DEFLECTION IS LESS THAN PERMISSIBLE DEFLECTION,</v>
      </c>
      <c r="C118" s="270"/>
      <c r="D118" s="270"/>
      <c r="E118" s="270"/>
      <c r="F118" s="270"/>
      <c r="G118" s="270"/>
      <c r="H118" s="270"/>
      <c r="I118" s="270"/>
      <c r="J118" s="270"/>
      <c r="K118" s="270"/>
      <c r="L118" s="270"/>
      <c r="M118" s="270"/>
      <c r="N118" s="270"/>
      <c r="O118" s="270"/>
      <c r="P118" s="270"/>
      <c r="Q118" s="271"/>
    </row>
    <row r="119" spans="2:17" ht="16.2" thickBot="1">
      <c r="B119" s="265" t="str">
        <f>IF(I117&lt;=I116,"HENCE PROFILE IS SAFE IN DEFLECTION","HENCE PROFILE IS UNSAFE IN DEFLECTION")</f>
        <v>HENCE PROFILE IS SAFE IN DEFLECTION</v>
      </c>
      <c r="C119" s="266"/>
      <c r="D119" s="266"/>
      <c r="E119" s="266"/>
      <c r="F119" s="266"/>
      <c r="G119" s="266"/>
      <c r="H119" s="266"/>
      <c r="I119" s="266"/>
      <c r="J119" s="266"/>
      <c r="K119" s="266"/>
      <c r="L119" s="266"/>
      <c r="M119" s="266"/>
      <c r="N119" s="266"/>
      <c r="O119" s="266"/>
      <c r="P119" s="266"/>
      <c r="Q119" s="267"/>
    </row>
  </sheetData>
  <mergeCells count="27">
    <mergeCell ref="M57:N57"/>
    <mergeCell ref="P58:P59"/>
    <mergeCell ref="P64:P65"/>
    <mergeCell ref="K61:K62"/>
    <mergeCell ref="N67:O67"/>
    <mergeCell ref="O58:O59"/>
    <mergeCell ref="O64:O65"/>
    <mergeCell ref="V15:Y15"/>
    <mergeCell ref="B119:Q119"/>
    <mergeCell ref="K18:L18"/>
    <mergeCell ref="B118:Q118"/>
    <mergeCell ref="D42:E42"/>
    <mergeCell ref="D44:E44"/>
    <mergeCell ref="D48:E48"/>
    <mergeCell ref="D50:E50"/>
    <mergeCell ref="K100:L100"/>
    <mergeCell ref="M100:N100"/>
    <mergeCell ref="K101:L101"/>
    <mergeCell ref="M101:N101"/>
    <mergeCell ref="K102:L102"/>
    <mergeCell ref="M102:N102"/>
    <mergeCell ref="K96:L96"/>
    <mergeCell ref="M96:N96"/>
    <mergeCell ref="K97:L97"/>
    <mergeCell ref="M97:N97"/>
    <mergeCell ref="K98:L98"/>
    <mergeCell ref="M98:N98"/>
  </mergeCells>
  <phoneticPr fontId="0" type="noConversion"/>
  <printOptions horizontalCentered="1"/>
  <pageMargins left="0.1" right="0.1" top="0.2" bottom="0.1" header="0.5" footer="0"/>
  <pageSetup paperSize="9" scale="98" orientation="portrait" blackAndWhite="1" horizontalDpi="360" verticalDpi="360" r:id="rId1"/>
  <headerFooter alignWithMargins="0"/>
  <rowBreaks count="1" manualBreakCount="1">
    <brk id="55" max="17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4"/>
  <dimension ref="B1:AL128"/>
  <sheetViews>
    <sheetView tabSelected="1" view="pageBreakPreview" topLeftCell="A35" zoomScaleSheetLayoutView="100" workbookViewId="0">
      <selection activeCell="I110" sqref="I110:J110"/>
    </sheetView>
  </sheetViews>
  <sheetFormatPr defaultColWidth="4.6640625" defaultRowHeight="13.2"/>
  <cols>
    <col min="1" max="1" width="1.88671875" customWidth="1"/>
    <col min="3" max="3" width="5" bestFit="1" customWidth="1"/>
    <col min="4" max="4" width="6.109375" customWidth="1"/>
    <col min="5" max="5" width="6.44140625" customWidth="1"/>
    <col min="6" max="6" width="5.33203125" customWidth="1"/>
    <col min="7" max="7" width="5.6640625" customWidth="1"/>
    <col min="9" max="9" width="4.6640625" customWidth="1"/>
    <col min="12" max="12" width="5.5546875" bestFit="1" customWidth="1"/>
    <col min="13" max="13" width="7.5546875" customWidth="1"/>
    <col min="17" max="17" width="5.5546875" customWidth="1"/>
    <col min="18" max="18" width="4.6640625" customWidth="1"/>
    <col min="20" max="20" width="5.33203125" customWidth="1"/>
    <col min="22" max="22" width="2.33203125" customWidth="1"/>
    <col min="23" max="23" width="8.109375" customWidth="1"/>
    <col min="26" max="26" width="17.44140625" customWidth="1"/>
    <col min="32" max="32" width="7" bestFit="1" customWidth="1"/>
  </cols>
  <sheetData>
    <row r="1" spans="2:31" ht="21">
      <c r="B1" s="15" t="s">
        <v>83</v>
      </c>
    </row>
    <row r="2" spans="2:31">
      <c r="B2" s="5" t="s">
        <v>259</v>
      </c>
    </row>
    <row r="3" spans="2:31">
      <c r="W3" s="2" t="s">
        <v>497</v>
      </c>
      <c r="X3" s="2"/>
      <c r="Y3" s="2"/>
      <c r="Z3" s="2"/>
      <c r="AA3" s="2" t="s">
        <v>498</v>
      </c>
      <c r="AB3" s="2"/>
      <c r="AC3" s="2" t="s">
        <v>499</v>
      </c>
      <c r="AD3" s="2"/>
      <c r="AE3" s="2"/>
    </row>
    <row r="4" spans="2:31">
      <c r="B4" s="14" t="s">
        <v>6</v>
      </c>
      <c r="W4" s="143" t="s">
        <v>446</v>
      </c>
      <c r="AA4" t="s">
        <v>504</v>
      </c>
    </row>
    <row r="5" spans="2:31" ht="13.8" thickBot="1">
      <c r="W5" s="143" t="s">
        <v>451</v>
      </c>
      <c r="AA5" t="s">
        <v>505</v>
      </c>
    </row>
    <row r="6" spans="2:31">
      <c r="B6" s="328" t="s">
        <v>7</v>
      </c>
      <c r="C6" s="329"/>
      <c r="D6" s="201" t="s">
        <v>63</v>
      </c>
      <c r="E6" s="291" t="s">
        <v>11</v>
      </c>
      <c r="F6" s="291"/>
      <c r="G6" s="93"/>
      <c r="H6" s="94"/>
      <c r="J6" s="210"/>
      <c r="K6" s="201"/>
      <c r="L6" s="211"/>
      <c r="M6" s="94"/>
      <c r="O6" s="17"/>
      <c r="P6" s="17"/>
      <c r="Q6" s="17"/>
      <c r="R6" s="17"/>
      <c r="S6" s="17"/>
      <c r="W6" t="s">
        <v>463</v>
      </c>
      <c r="AA6" t="s">
        <v>506</v>
      </c>
    </row>
    <row r="7" spans="2:31" ht="15.6">
      <c r="B7" s="293" t="s">
        <v>8</v>
      </c>
      <c r="C7" s="294"/>
      <c r="D7" s="16" t="s">
        <v>63</v>
      </c>
      <c r="E7" s="280">
        <v>65500</v>
      </c>
      <c r="F7" s="280"/>
      <c r="G7" t="s">
        <v>12</v>
      </c>
      <c r="H7" s="81"/>
      <c r="J7" s="212" t="s">
        <v>257</v>
      </c>
      <c r="K7" s="16" t="s">
        <v>63</v>
      </c>
      <c r="L7" s="17">
        <v>85</v>
      </c>
      <c r="M7" s="81" t="s">
        <v>12</v>
      </c>
      <c r="O7" s="17"/>
      <c r="P7" s="17"/>
      <c r="Q7" s="17"/>
      <c r="R7" s="17"/>
      <c r="S7" s="17"/>
      <c r="W7" t="s">
        <v>464</v>
      </c>
      <c r="AA7" t="s">
        <v>507</v>
      </c>
    </row>
    <row r="8" spans="2:31" ht="16.8">
      <c r="B8" s="293" t="s">
        <v>9</v>
      </c>
      <c r="C8" s="294"/>
      <c r="D8" s="16" t="s">
        <v>63</v>
      </c>
      <c r="E8" s="280">
        <v>190</v>
      </c>
      <c r="F8" s="280"/>
      <c r="G8" t="s">
        <v>12</v>
      </c>
      <c r="H8" s="81"/>
      <c r="J8" s="212" t="s">
        <v>258</v>
      </c>
      <c r="K8" s="35" t="s">
        <v>63</v>
      </c>
      <c r="L8" s="17">
        <v>96</v>
      </c>
      <c r="M8" s="81" t="s">
        <v>12</v>
      </c>
      <c r="O8" s="17"/>
      <c r="P8" s="17"/>
      <c r="Q8" s="17"/>
      <c r="R8" s="17"/>
      <c r="S8" s="17"/>
      <c r="W8" t="s">
        <v>455</v>
      </c>
      <c r="AA8" s="143" t="s">
        <v>508</v>
      </c>
    </row>
    <row r="9" spans="2:31" ht="16.8">
      <c r="B9" s="293" t="s">
        <v>10</v>
      </c>
      <c r="C9" s="294"/>
      <c r="D9" s="16" t="s">
        <v>63</v>
      </c>
      <c r="E9" s="280">
        <v>155</v>
      </c>
      <c r="F9" s="280"/>
      <c r="G9" t="s">
        <v>12</v>
      </c>
      <c r="H9" s="81"/>
      <c r="J9" s="212" t="s">
        <v>269</v>
      </c>
      <c r="K9" s="35" t="s">
        <v>63</v>
      </c>
      <c r="L9" s="17">
        <v>41</v>
      </c>
      <c r="M9" s="213" t="s">
        <v>12</v>
      </c>
      <c r="O9" s="17"/>
      <c r="P9" s="17"/>
      <c r="Q9" s="17"/>
      <c r="R9" s="17"/>
      <c r="S9" s="17"/>
      <c r="W9" t="s">
        <v>459</v>
      </c>
      <c r="AA9" t="s">
        <v>513</v>
      </c>
      <c r="AE9" s="143" t="s">
        <v>136</v>
      </c>
    </row>
    <row r="10" spans="2:31" ht="16.8">
      <c r="B10" s="293" t="s">
        <v>13</v>
      </c>
      <c r="C10" s="294"/>
      <c r="D10" s="16" t="s">
        <v>63</v>
      </c>
      <c r="E10" s="280">
        <v>155</v>
      </c>
      <c r="F10" s="280"/>
      <c r="G10" t="s">
        <v>12</v>
      </c>
      <c r="H10" s="81"/>
      <c r="J10" s="214"/>
      <c r="K10" s="16"/>
      <c r="L10" s="17"/>
      <c r="M10" s="81"/>
      <c r="O10" s="17"/>
      <c r="P10" s="17"/>
      <c r="R10" s="17"/>
      <c r="S10" s="17"/>
      <c r="W10" t="s">
        <v>460</v>
      </c>
      <c r="AA10" t="s">
        <v>514</v>
      </c>
      <c r="AE10" s="143" t="s">
        <v>136</v>
      </c>
    </row>
    <row r="11" spans="2:31" ht="16.8">
      <c r="B11" s="293" t="s">
        <v>14</v>
      </c>
      <c r="C11" s="294"/>
      <c r="D11" s="16" t="s">
        <v>63</v>
      </c>
      <c r="E11" s="280">
        <v>70</v>
      </c>
      <c r="F11" s="280"/>
      <c r="G11" t="s">
        <v>12</v>
      </c>
      <c r="H11" s="81"/>
      <c r="J11" s="95"/>
      <c r="M11" s="81"/>
      <c r="O11" s="17"/>
      <c r="P11" s="17"/>
      <c r="Q11" s="203"/>
      <c r="R11" s="17"/>
      <c r="S11" s="17"/>
      <c r="W11" s="143" t="s">
        <v>500</v>
      </c>
      <c r="AA11" t="s">
        <v>511</v>
      </c>
    </row>
    <row r="12" spans="2:31" ht="17.399999999999999" thickBot="1">
      <c r="B12" s="326" t="s">
        <v>15</v>
      </c>
      <c r="C12" s="327"/>
      <c r="D12" s="216" t="s">
        <v>63</v>
      </c>
      <c r="E12" s="279">
        <v>51</v>
      </c>
      <c r="F12" s="279"/>
      <c r="G12" s="83" t="s">
        <v>12</v>
      </c>
      <c r="H12" s="102"/>
      <c r="J12" s="82"/>
      <c r="K12" s="83"/>
      <c r="L12" s="83"/>
      <c r="M12" s="102"/>
      <c r="O12" s="17"/>
      <c r="P12" s="17"/>
      <c r="Q12" s="17"/>
      <c r="R12" s="17"/>
      <c r="S12" s="17"/>
      <c r="W12" s="143" t="s">
        <v>501</v>
      </c>
      <c r="AA12" t="s">
        <v>512</v>
      </c>
      <c r="AB12" t="s">
        <v>528</v>
      </c>
    </row>
    <row r="13" spans="2:31" ht="13.8" thickBot="1">
      <c r="O13" s="17"/>
      <c r="W13" s="2" t="s">
        <v>459</v>
      </c>
      <c r="X13" s="2"/>
      <c r="Y13" s="2"/>
      <c r="Z13" s="2"/>
      <c r="AA13" s="2" t="s">
        <v>509</v>
      </c>
      <c r="AB13" s="2"/>
      <c r="AC13" s="2"/>
      <c r="AD13" s="2" t="s">
        <v>502</v>
      </c>
      <c r="AE13" s="2" t="s">
        <v>86</v>
      </c>
    </row>
    <row r="14" spans="2:31" ht="16.2" thickBot="1">
      <c r="B14" s="242" t="s">
        <v>421</v>
      </c>
      <c r="C14" s="93"/>
      <c r="D14" s="93"/>
      <c r="E14" s="93"/>
      <c r="F14" s="93"/>
      <c r="G14" s="93"/>
      <c r="H14" s="93"/>
      <c r="I14" s="94"/>
      <c r="W14" s="2" t="s">
        <v>460</v>
      </c>
      <c r="X14" s="2"/>
      <c r="Y14" s="2"/>
      <c r="Z14" s="2"/>
      <c r="AA14" s="2" t="s">
        <v>510</v>
      </c>
      <c r="AB14" s="2"/>
      <c r="AC14" s="2"/>
      <c r="AD14" s="2" t="s">
        <v>502</v>
      </c>
      <c r="AE14" s="2" t="s">
        <v>86</v>
      </c>
    </row>
    <row r="15" spans="2:31" ht="17.399999999999999" thickBot="1">
      <c r="B15" s="240" t="s">
        <v>441</v>
      </c>
      <c r="C15" s="83"/>
      <c r="D15" s="83"/>
      <c r="E15" s="83"/>
      <c r="F15" s="83"/>
      <c r="G15" s="248" t="s">
        <v>445</v>
      </c>
      <c r="H15" s="83"/>
      <c r="I15" s="241" t="s">
        <v>444</v>
      </c>
      <c r="O15" s="92" t="s">
        <v>54</v>
      </c>
      <c r="P15" s="93" t="s">
        <v>63</v>
      </c>
      <c r="Q15" s="290">
        <f>'Typcal Structural Glazing'!I19</f>
        <v>31.57</v>
      </c>
      <c r="R15" s="290"/>
      <c r="S15" s="94" t="s">
        <v>55</v>
      </c>
      <c r="W15" s="143" t="s">
        <v>515</v>
      </c>
      <c r="AA15" t="s">
        <v>517</v>
      </c>
    </row>
    <row r="16" spans="2:31" ht="16.8">
      <c r="O16" s="95" t="s">
        <v>56</v>
      </c>
      <c r="P16" t="s">
        <v>63</v>
      </c>
      <c r="Q16" s="280">
        <f>'Typcal Structural Glazing'!I20</f>
        <v>21.89</v>
      </c>
      <c r="R16" s="280"/>
      <c r="S16" s="81" t="s">
        <v>55</v>
      </c>
      <c r="W16" s="143" t="s">
        <v>516</v>
      </c>
      <c r="AA16" t="s">
        <v>518</v>
      </c>
    </row>
    <row r="17" spans="2:38" ht="16.8">
      <c r="B17" s="3" t="s">
        <v>121</v>
      </c>
      <c r="O17" s="95" t="s">
        <v>57</v>
      </c>
      <c r="P17" t="s">
        <v>63</v>
      </c>
      <c r="Q17" s="280">
        <f>'Typcal Structural Glazing'!I21</f>
        <v>8.3298153034300793</v>
      </c>
      <c r="R17" s="280"/>
      <c r="S17" s="81" t="s">
        <v>58</v>
      </c>
      <c r="U17" t="s">
        <v>219</v>
      </c>
      <c r="W17" t="s">
        <v>519</v>
      </c>
      <c r="AA17" t="s">
        <v>503</v>
      </c>
      <c r="AB17" t="s">
        <v>520</v>
      </c>
    </row>
    <row r="18" spans="2:38" ht="16.8">
      <c r="B18" s="14" t="s">
        <v>16</v>
      </c>
      <c r="O18" s="95" t="s">
        <v>59</v>
      </c>
      <c r="P18" t="s">
        <v>63</v>
      </c>
      <c r="Q18" s="280">
        <f>'Typcal Structural Glazing'!I22</f>
        <v>13.03</v>
      </c>
      <c r="R18" s="280"/>
      <c r="S18" s="81" t="s">
        <v>58</v>
      </c>
      <c r="U18" t="s">
        <v>223</v>
      </c>
      <c r="W18" t="s">
        <v>521</v>
      </c>
      <c r="AA18" t="s">
        <v>524</v>
      </c>
      <c r="AB18" s="143" t="s">
        <v>541</v>
      </c>
    </row>
    <row r="19" spans="2:38" ht="16.2" thickBot="1">
      <c r="O19" s="95" t="s">
        <v>53</v>
      </c>
      <c r="P19" t="s">
        <v>63</v>
      </c>
      <c r="Q19" s="280">
        <f>'Typcal Structural Glazing'!I23</f>
        <v>4.53</v>
      </c>
      <c r="R19" s="280"/>
      <c r="S19" s="81" t="s">
        <v>60</v>
      </c>
      <c r="U19" t="s">
        <v>525</v>
      </c>
      <c r="W19" t="s">
        <v>522</v>
      </c>
      <c r="AA19" t="s">
        <v>526</v>
      </c>
      <c r="AB19" s="143" t="s">
        <v>542</v>
      </c>
    </row>
    <row r="20" spans="2:38" ht="15.6">
      <c r="B20" s="204" t="s">
        <v>224</v>
      </c>
      <c r="C20" s="93"/>
      <c r="D20" s="93"/>
      <c r="E20" s="93"/>
      <c r="F20" s="93"/>
      <c r="G20" s="93"/>
      <c r="H20" s="93"/>
      <c r="I20" s="94"/>
      <c r="O20" s="95" t="s">
        <v>101</v>
      </c>
      <c r="P20" t="s">
        <v>63</v>
      </c>
      <c r="Q20" s="280">
        <f>'Typcal Structural Glazing'!I25</f>
        <v>2.6399043396943962</v>
      </c>
      <c r="R20" s="280"/>
      <c r="S20" s="81" t="s">
        <v>136</v>
      </c>
      <c r="U20" t="s">
        <v>237</v>
      </c>
      <c r="W20" t="s">
        <v>523</v>
      </c>
      <c r="AA20" t="s">
        <v>527</v>
      </c>
    </row>
    <row r="21" spans="2:38" ht="16.2" thickBot="1">
      <c r="B21" s="229" t="s">
        <v>225</v>
      </c>
      <c r="C21" s="83"/>
      <c r="D21" s="83"/>
      <c r="E21" s="83"/>
      <c r="F21" s="83"/>
      <c r="G21" s="83"/>
      <c r="H21" s="83"/>
      <c r="I21" s="102"/>
      <c r="O21" s="82" t="s">
        <v>102</v>
      </c>
      <c r="P21" s="83" t="s">
        <v>63</v>
      </c>
      <c r="Q21" s="279">
        <f>'Typcal Structural Glazing'!I26</f>
        <v>2.1982332862037075</v>
      </c>
      <c r="R21" s="279"/>
      <c r="S21" s="102" t="s">
        <v>136</v>
      </c>
      <c r="U21" t="s">
        <v>106</v>
      </c>
      <c r="W21" t="s">
        <v>529</v>
      </c>
      <c r="AA21" t="s">
        <v>530</v>
      </c>
    </row>
    <row r="22" spans="2:38">
      <c r="B22" s="95" t="s">
        <v>17</v>
      </c>
      <c r="D22" t="s">
        <v>63</v>
      </c>
      <c r="E22" s="294" t="s">
        <v>215</v>
      </c>
      <c r="F22" s="294"/>
      <c r="H22" s="294"/>
      <c r="I22" s="324"/>
      <c r="U22" t="s">
        <v>531</v>
      </c>
      <c r="W22" t="s">
        <v>52</v>
      </c>
      <c r="AA22" t="s">
        <v>532</v>
      </c>
    </row>
    <row r="23" spans="2:38" ht="16.2" thickBot="1">
      <c r="B23" s="82"/>
      <c r="C23" s="83"/>
      <c r="D23" s="206" t="s">
        <v>63</v>
      </c>
      <c r="E23" s="83">
        <v>96</v>
      </c>
      <c r="F23" s="83"/>
      <c r="G23" s="83" t="s">
        <v>12</v>
      </c>
      <c r="H23" s="83"/>
      <c r="I23" s="102"/>
      <c r="W23" t="s">
        <v>235</v>
      </c>
      <c r="AA23" t="s">
        <v>533</v>
      </c>
    </row>
    <row r="24" spans="2:38">
      <c r="B24" s="14" t="s">
        <v>18</v>
      </c>
      <c r="U24" s="356" t="s">
        <v>536</v>
      </c>
      <c r="W24" s="143" t="s">
        <v>535</v>
      </c>
      <c r="AA24" s="143" t="s">
        <v>537</v>
      </c>
    </row>
    <row r="25" spans="2:38" ht="13.8" thickBot="1">
      <c r="U25" s="143" t="s">
        <v>240</v>
      </c>
      <c r="W25" t="s">
        <v>538</v>
      </c>
      <c r="AA25" s="143" t="s">
        <v>539</v>
      </c>
      <c r="AB25" s="143" t="s">
        <v>540</v>
      </c>
    </row>
    <row r="26" spans="2:38">
      <c r="B26" s="207" t="s">
        <v>20</v>
      </c>
      <c r="C26" s="93"/>
      <c r="D26" s="93"/>
      <c r="E26" s="93"/>
      <c r="F26" s="93"/>
      <c r="G26" s="93"/>
      <c r="H26" s="94"/>
      <c r="I26" s="207" t="s">
        <v>263</v>
      </c>
      <c r="J26" s="93"/>
      <c r="K26" s="93"/>
      <c r="L26" s="93"/>
      <c r="M26" s="93"/>
      <c r="N26" s="93"/>
      <c r="O26" s="94"/>
      <c r="U26" s="2" t="s">
        <v>545</v>
      </c>
      <c r="V26" s="2"/>
      <c r="W26" s="359" t="s">
        <v>549</v>
      </c>
      <c r="X26" s="2"/>
      <c r="Y26" s="2"/>
      <c r="Z26" s="2"/>
      <c r="AA26" s="2" t="s">
        <v>543</v>
      </c>
      <c r="AB26" s="2" t="s">
        <v>544</v>
      </c>
      <c r="AC26" s="2"/>
      <c r="AE26" s="2"/>
      <c r="AF26" s="2"/>
      <c r="AG26" s="2"/>
      <c r="AH26" s="2"/>
      <c r="AI26" s="2"/>
      <c r="AJ26" s="2"/>
      <c r="AK26" s="2"/>
      <c r="AL26" s="2"/>
    </row>
    <row r="27" spans="2:38" ht="15.6">
      <c r="B27" s="95" t="s">
        <v>21</v>
      </c>
      <c r="D27" t="s">
        <v>63</v>
      </c>
      <c r="E27" s="325">
        <v>2630</v>
      </c>
      <c r="F27" s="325"/>
      <c r="G27" t="s">
        <v>86</v>
      </c>
      <c r="H27" s="81"/>
      <c r="I27" s="95" t="s">
        <v>101</v>
      </c>
      <c r="K27" t="s">
        <v>63</v>
      </c>
      <c r="L27" s="280">
        <f>Q20*10</f>
        <v>26.399043396943963</v>
      </c>
      <c r="M27" s="280"/>
      <c r="N27" t="s">
        <v>86</v>
      </c>
      <c r="O27" s="81"/>
      <c r="U27" s="2" t="s">
        <v>548</v>
      </c>
      <c r="V27" s="2"/>
      <c r="W27" s="2" t="s">
        <v>550</v>
      </c>
      <c r="X27" s="2"/>
      <c r="Y27" s="2"/>
      <c r="Z27" s="2"/>
      <c r="AA27" s="2" t="s">
        <v>546</v>
      </c>
      <c r="AB27" s="2" t="s">
        <v>547</v>
      </c>
      <c r="AC27" s="2"/>
    </row>
    <row r="28" spans="2:38" ht="16.2" thickBot="1">
      <c r="B28" s="82" t="s">
        <v>100</v>
      </c>
      <c r="C28" s="83"/>
      <c r="D28" s="83" t="s">
        <v>63</v>
      </c>
      <c r="E28" s="318">
        <v>2400</v>
      </c>
      <c r="F28" s="318"/>
      <c r="G28" s="83" t="s">
        <v>86</v>
      </c>
      <c r="H28" s="102"/>
      <c r="I28" s="82" t="s">
        <v>102</v>
      </c>
      <c r="J28" s="83"/>
      <c r="K28" s="83" t="s">
        <v>63</v>
      </c>
      <c r="L28" s="279">
        <f>Q21*10</f>
        <v>21.982332862037076</v>
      </c>
      <c r="M28" s="279"/>
      <c r="N28" s="83" t="s">
        <v>86</v>
      </c>
      <c r="O28" s="102"/>
      <c r="W28" s="143" t="s">
        <v>553</v>
      </c>
      <c r="AA28" s="143" t="s">
        <v>551</v>
      </c>
      <c r="AC28" t="s">
        <v>552</v>
      </c>
    </row>
    <row r="29" spans="2:38">
      <c r="B29" s="143" t="s">
        <v>424</v>
      </c>
      <c r="W29" t="s">
        <v>554</v>
      </c>
      <c r="AA29" s="143" t="s">
        <v>555</v>
      </c>
      <c r="AB29" s="143" t="s">
        <v>556</v>
      </c>
    </row>
    <row r="30" spans="2:38" ht="13.8" thickBot="1">
      <c r="B30" s="18"/>
      <c r="I30" s="18" t="s">
        <v>181</v>
      </c>
      <c r="AE30" s="359"/>
    </row>
    <row r="31" spans="2:38" ht="15.6">
      <c r="B31" s="92" t="s">
        <v>216</v>
      </c>
      <c r="C31" s="93"/>
      <c r="D31" s="93" t="s">
        <v>63</v>
      </c>
      <c r="E31" s="290">
        <v>0.85</v>
      </c>
      <c r="F31" s="319"/>
      <c r="I31" s="320" t="s">
        <v>178</v>
      </c>
      <c r="J31" s="321"/>
      <c r="K31" s="93" t="s">
        <v>63</v>
      </c>
      <c r="L31" s="322">
        <f>E31*E27/L27</f>
        <v>84.681098719614539</v>
      </c>
      <c r="M31" s="323"/>
      <c r="O31" s="217" t="s">
        <v>85</v>
      </c>
      <c r="P31" s="274" t="s">
        <v>63</v>
      </c>
      <c r="Q31" s="309">
        <f>MAX(L31,L32)</f>
        <v>92.801797370788961</v>
      </c>
      <c r="R31" s="310"/>
      <c r="AE31" s="2"/>
    </row>
    <row r="32" spans="2:38" ht="16.2" thickBot="1">
      <c r="B32" s="82" t="s">
        <v>217</v>
      </c>
      <c r="C32" s="83"/>
      <c r="D32" s="83" t="s">
        <v>63</v>
      </c>
      <c r="E32" s="279">
        <v>0.85</v>
      </c>
      <c r="F32" s="313"/>
      <c r="I32" s="314" t="s">
        <v>179</v>
      </c>
      <c r="J32" s="315"/>
      <c r="K32" s="83" t="s">
        <v>63</v>
      </c>
      <c r="L32" s="316">
        <f>E32*E28/L28</f>
        <v>92.801797370788961</v>
      </c>
      <c r="M32" s="317"/>
      <c r="O32" s="215" t="s">
        <v>180</v>
      </c>
      <c r="P32" s="295"/>
      <c r="Q32" s="311"/>
      <c r="R32" s="312"/>
    </row>
    <row r="33" spans="2:23" ht="13.8" thickBot="1"/>
    <row r="34" spans="2:23" ht="14.4" thickBot="1">
      <c r="B34" s="218" t="s">
        <v>218</v>
      </c>
      <c r="C34" s="219" t="s">
        <v>219</v>
      </c>
      <c r="D34" s="220" t="s">
        <v>220</v>
      </c>
      <c r="E34" s="221"/>
      <c r="F34" s="222">
        <f>Q31</f>
        <v>92.801797370788961</v>
      </c>
      <c r="H34" s="9" t="s">
        <v>221</v>
      </c>
    </row>
    <row r="35" spans="2:23" ht="13.8">
      <c r="C35" s="124"/>
      <c r="D35" s="125"/>
      <c r="H35" s="9"/>
    </row>
    <row r="36" spans="2:23" ht="14.4" thickBot="1">
      <c r="B36" s="9" t="s">
        <v>222</v>
      </c>
      <c r="C36" s="124"/>
      <c r="D36" s="125"/>
      <c r="H36" s="9"/>
    </row>
    <row r="37" spans="2:23" ht="14.4" thickBot="1">
      <c r="B37" s="223" t="s">
        <v>223</v>
      </c>
      <c r="C37" s="224" t="s">
        <v>220</v>
      </c>
      <c r="D37" s="357">
        <v>85</v>
      </c>
      <c r="E37" s="221" t="s">
        <v>256</v>
      </c>
      <c r="F37" s="226"/>
      <c r="H37" s="9"/>
    </row>
    <row r="38" spans="2:23">
      <c r="E38" s="294"/>
      <c r="F38" s="294"/>
    </row>
    <row r="40" spans="2:23">
      <c r="B40" s="14" t="s">
        <v>182</v>
      </c>
    </row>
    <row r="42" spans="2:23" ht="13.8" thickBot="1">
      <c r="B42" s="9" t="s">
        <v>226</v>
      </c>
    </row>
    <row r="43" spans="2:23">
      <c r="B43" s="204" t="s">
        <v>227</v>
      </c>
      <c r="C43" s="93">
        <v>1</v>
      </c>
      <c r="D43" s="93"/>
      <c r="E43" s="227" t="s">
        <v>229</v>
      </c>
      <c r="F43" s="93"/>
      <c r="G43" s="93"/>
      <c r="H43" s="93"/>
      <c r="I43" s="228"/>
      <c r="J43" s="94"/>
      <c r="O43" s="18"/>
    </row>
    <row r="44" spans="2:23" ht="13.8" thickBot="1">
      <c r="B44" s="229" t="s">
        <v>228</v>
      </c>
      <c r="C44" s="83">
        <v>1</v>
      </c>
      <c r="D44" s="83"/>
      <c r="E44" s="283"/>
      <c r="F44" s="283"/>
      <c r="G44" s="83"/>
      <c r="H44" s="83"/>
      <c r="I44" s="83"/>
      <c r="J44" s="102"/>
      <c r="K44" s="307"/>
      <c r="L44" s="307"/>
      <c r="Q44" s="308"/>
      <c r="R44" s="308"/>
    </row>
    <row r="45" spans="2:23">
      <c r="B45" s="9"/>
      <c r="E45" s="123"/>
      <c r="F45" s="123"/>
      <c r="K45" s="163"/>
      <c r="L45" s="163"/>
      <c r="Q45" s="169"/>
      <c r="R45" s="169"/>
    </row>
    <row r="46" spans="2:23" ht="13.8" thickBot="1">
      <c r="E46" s="282"/>
      <c r="F46" s="282"/>
      <c r="K46" s="307"/>
      <c r="L46" s="307"/>
      <c r="Q46" s="308"/>
      <c r="R46" s="308"/>
    </row>
    <row r="47" spans="2:23">
      <c r="B47" s="204" t="s">
        <v>230</v>
      </c>
      <c r="C47" s="93">
        <f>E28*C43*C44*F47</f>
        <v>2400</v>
      </c>
      <c r="D47" s="93"/>
      <c r="E47" s="93"/>
      <c r="F47" s="93">
        <v>1</v>
      </c>
      <c r="G47" s="227" t="s">
        <v>231</v>
      </c>
      <c r="H47" s="93"/>
      <c r="I47" s="227"/>
      <c r="J47" s="93"/>
      <c r="K47" s="94"/>
    </row>
    <row r="48" spans="2:23">
      <c r="B48" s="230" t="s">
        <v>232</v>
      </c>
      <c r="F48" t="s">
        <v>63</v>
      </c>
      <c r="G48">
        <f>Y50</f>
        <v>58</v>
      </c>
      <c r="H48" s="9" t="s">
        <v>86</v>
      </c>
      <c r="I48" s="18"/>
      <c r="K48" s="81"/>
      <c r="O48" s="18"/>
      <c r="W48" t="s">
        <v>105</v>
      </c>
    </row>
    <row r="49" spans="2:33">
      <c r="B49" s="230" t="s">
        <v>233</v>
      </c>
      <c r="F49" t="s">
        <v>63</v>
      </c>
      <c r="G49">
        <f>Y49</f>
        <v>64</v>
      </c>
      <c r="H49" s="9" t="s">
        <v>86</v>
      </c>
      <c r="K49" s="231"/>
      <c r="L49" s="33"/>
      <c r="M49" s="33"/>
      <c r="O49" s="294"/>
      <c r="P49" s="294"/>
      <c r="Q49" s="294"/>
      <c r="S49" s="33"/>
      <c r="T49" s="33"/>
      <c r="W49" t="s">
        <v>106</v>
      </c>
      <c r="X49" t="s">
        <v>63</v>
      </c>
      <c r="Y49" s="36">
        <v>64</v>
      </c>
      <c r="Z49" t="s">
        <v>107</v>
      </c>
      <c r="AA49" t="s">
        <v>63</v>
      </c>
      <c r="AB49" s="36">
        <v>1.7</v>
      </c>
      <c r="AD49" t="s">
        <v>108</v>
      </c>
      <c r="AE49" t="s">
        <v>63</v>
      </c>
      <c r="AF49" s="292">
        <f>2*AB49*AB50*(Y49-AB50)^2*(Y50-AB49)^2/(Y49*AB50+Y50*AB49-AB50^2-AB49^2)</f>
        <v>352685.09899106226</v>
      </c>
      <c r="AG49" s="292"/>
    </row>
    <row r="50" spans="2:33">
      <c r="B50" s="205" t="s">
        <v>234</v>
      </c>
      <c r="E50" s="280"/>
      <c r="F50" s="282"/>
      <c r="K50" s="81"/>
      <c r="O50" s="294"/>
      <c r="P50" s="294"/>
      <c r="Q50" s="294"/>
      <c r="S50" s="33"/>
      <c r="T50" s="33"/>
      <c r="W50" t="s">
        <v>52</v>
      </c>
      <c r="X50" t="s">
        <v>63</v>
      </c>
      <c r="Y50" s="36">
        <v>58</v>
      </c>
      <c r="Z50" t="s">
        <v>109</v>
      </c>
      <c r="AA50" t="s">
        <v>63</v>
      </c>
      <c r="AB50" s="36">
        <v>1.7</v>
      </c>
    </row>
    <row r="51" spans="2:33">
      <c r="B51" s="205" t="s">
        <v>235</v>
      </c>
      <c r="F51" t="s">
        <v>63</v>
      </c>
      <c r="G51">
        <f>G49/G48</f>
        <v>1.103448275862069</v>
      </c>
      <c r="K51" s="81"/>
    </row>
    <row r="52" spans="2:33">
      <c r="B52" s="236" t="s">
        <v>534</v>
      </c>
      <c r="F52" t="s">
        <v>63</v>
      </c>
      <c r="G52" s="33">
        <v>1</v>
      </c>
      <c r="K52" s="81"/>
    </row>
    <row r="53" spans="2:33">
      <c r="B53" s="205" t="s">
        <v>264</v>
      </c>
      <c r="K53" s="81"/>
    </row>
    <row r="54" spans="2:33">
      <c r="B54" s="205" t="s">
        <v>237</v>
      </c>
      <c r="F54" t="s">
        <v>63</v>
      </c>
      <c r="G54" s="33">
        <v>1.2</v>
      </c>
      <c r="J54" s="143" t="s">
        <v>425</v>
      </c>
      <c r="K54" s="81"/>
    </row>
    <row r="55" spans="2:33" ht="13.8" thickBot="1">
      <c r="B55" s="229" t="s">
        <v>238</v>
      </c>
      <c r="C55" s="83"/>
      <c r="D55" s="83"/>
      <c r="E55" s="83"/>
      <c r="F55" s="83"/>
      <c r="G55" s="83"/>
      <c r="H55" s="83"/>
      <c r="I55" s="83"/>
      <c r="J55" s="83"/>
      <c r="K55" s="102"/>
    </row>
    <row r="56" spans="2:33" ht="14.4" thickBot="1">
      <c r="B56" s="218" t="s">
        <v>239</v>
      </c>
      <c r="C56" s="221"/>
      <c r="D56" s="221"/>
      <c r="E56" s="221"/>
      <c r="F56" s="219" t="s">
        <v>240</v>
      </c>
      <c r="G56" s="225">
        <f>G54*(SQRT(C47/Y50))</f>
        <v>7.7192102508321225</v>
      </c>
      <c r="H56" s="232" t="s">
        <v>285</v>
      </c>
      <c r="I56" s="221"/>
      <c r="J56" s="221"/>
      <c r="K56" s="226"/>
    </row>
    <row r="57" spans="2:33" ht="13.8" thickBot="1"/>
    <row r="58" spans="2:33" ht="14.4" thickBot="1">
      <c r="B58" s="239" t="s">
        <v>218</v>
      </c>
      <c r="C58" s="219" t="s">
        <v>240</v>
      </c>
      <c r="D58" s="225">
        <f>G56</f>
        <v>7.7192102508321225</v>
      </c>
      <c r="E58" s="232" t="s">
        <v>242</v>
      </c>
      <c r="F58" s="221"/>
      <c r="G58" s="232" t="s">
        <v>243</v>
      </c>
      <c r="H58" s="226"/>
      <c r="L58" s="14"/>
    </row>
    <row r="59" spans="2:33" ht="13.8" thickBot="1">
      <c r="B59" s="229" t="s">
        <v>244</v>
      </c>
      <c r="C59" s="233"/>
      <c r="D59" s="234">
        <v>96</v>
      </c>
      <c r="E59" s="83" t="s">
        <v>256</v>
      </c>
      <c r="F59" s="235"/>
      <c r="G59" s="83"/>
      <c r="H59" s="102"/>
      <c r="L59" s="10"/>
      <c r="M59" s="10"/>
      <c r="N59" s="10"/>
      <c r="O59" s="281"/>
      <c r="P59" s="281"/>
    </row>
    <row r="61" spans="2:33" ht="13.8" thickBot="1">
      <c r="B61" s="14" t="s">
        <v>245</v>
      </c>
    </row>
    <row r="62" spans="2:33" ht="13.8" thickBot="1">
      <c r="B62" s="223" t="s">
        <v>246</v>
      </c>
      <c r="C62" s="221"/>
      <c r="D62" s="221"/>
      <c r="E62" s="221"/>
      <c r="F62" s="221"/>
      <c r="G62" s="221"/>
      <c r="H62" s="221"/>
      <c r="I62" s="221"/>
      <c r="J62" s="221"/>
      <c r="K62" s="221"/>
      <c r="L62" s="221"/>
      <c r="M62" s="226"/>
    </row>
    <row r="63" spans="2:33" hidden="1">
      <c r="B63" s="230" t="s">
        <v>183</v>
      </c>
      <c r="I63" s="18" t="s">
        <v>184</v>
      </c>
      <c r="L63" s="33"/>
      <c r="M63" s="231"/>
    </row>
    <row r="64" spans="2:33" ht="15.6" hidden="1">
      <c r="B64" s="236" t="s">
        <v>248</v>
      </c>
      <c r="D64" t="s">
        <v>63</v>
      </c>
      <c r="E64" s="303">
        <v>96</v>
      </c>
      <c r="F64" s="303"/>
      <c r="G64" t="s">
        <v>86</v>
      </c>
      <c r="I64" t="s">
        <v>42</v>
      </c>
      <c r="K64" t="s">
        <v>63</v>
      </c>
      <c r="L64" s="303">
        <f>AB49</f>
        <v>1.7</v>
      </c>
      <c r="M64" s="304"/>
      <c r="N64" t="s">
        <v>86</v>
      </c>
    </row>
    <row r="65" spans="2:18" ht="15.6" hidden="1">
      <c r="B65" s="236" t="s">
        <v>52</v>
      </c>
      <c r="D65" t="s">
        <v>63</v>
      </c>
      <c r="E65" s="303">
        <v>63</v>
      </c>
      <c r="F65" s="303"/>
      <c r="G65" t="s">
        <v>86</v>
      </c>
      <c r="I65" t="s">
        <v>43</v>
      </c>
      <c r="K65" t="s">
        <v>63</v>
      </c>
      <c r="L65" s="303">
        <f>AB50</f>
        <v>1.7</v>
      </c>
      <c r="M65" s="304"/>
      <c r="N65" t="s">
        <v>86</v>
      </c>
    </row>
    <row r="66" spans="2:18" hidden="1">
      <c r="B66" s="95"/>
      <c r="M66" s="81"/>
    </row>
    <row r="67" spans="2:18" hidden="1">
      <c r="B67" s="230" t="s">
        <v>247</v>
      </c>
      <c r="D67" t="s">
        <v>63</v>
      </c>
      <c r="E67">
        <f>E64/L64</f>
        <v>56.470588235294116</v>
      </c>
      <c r="I67" s="18"/>
      <c r="M67" s="81"/>
    </row>
    <row r="68" spans="2:18" hidden="1">
      <c r="B68" s="205" t="s">
        <v>249</v>
      </c>
      <c r="D68" s="125">
        <f>E65/E64</f>
        <v>0.65625</v>
      </c>
      <c r="E68" s="9" t="s">
        <v>250</v>
      </c>
      <c r="I68" s="18"/>
      <c r="M68" s="237"/>
    </row>
    <row r="69" spans="2:18" hidden="1">
      <c r="B69" s="205" t="s">
        <v>251</v>
      </c>
      <c r="D69" s="9" t="s">
        <v>63</v>
      </c>
      <c r="E69" s="33">
        <v>82.62</v>
      </c>
      <c r="G69" s="9" t="s">
        <v>252</v>
      </c>
      <c r="L69" s="305"/>
      <c r="M69" s="306"/>
    </row>
    <row r="70" spans="2:18" hidden="1">
      <c r="B70" s="95"/>
      <c r="M70" s="81"/>
    </row>
    <row r="71" spans="2:18" hidden="1">
      <c r="B71" s="205" t="s">
        <v>253</v>
      </c>
      <c r="D71" s="9" t="s">
        <v>63</v>
      </c>
      <c r="E71" s="33">
        <v>154</v>
      </c>
      <c r="G71" s="9" t="s">
        <v>254</v>
      </c>
      <c r="M71" s="81"/>
    </row>
    <row r="72" spans="2:18">
      <c r="B72" s="236" t="s">
        <v>434</v>
      </c>
      <c r="M72" s="81"/>
    </row>
    <row r="73" spans="2:18" ht="13.8" thickBot="1">
      <c r="B73" s="229" t="s">
        <v>255</v>
      </c>
      <c r="C73" s="83"/>
      <c r="D73" s="83"/>
      <c r="E73" s="238">
        <v>41</v>
      </c>
      <c r="F73" s="235" t="s">
        <v>256</v>
      </c>
      <c r="G73" s="83"/>
      <c r="H73" s="83"/>
      <c r="I73" s="83"/>
      <c r="J73" s="83"/>
      <c r="K73" s="83"/>
      <c r="L73" s="83"/>
      <c r="M73" s="102"/>
    </row>
    <row r="75" spans="2:18">
      <c r="B75" s="3" t="s">
        <v>33</v>
      </c>
      <c r="I75" s="17"/>
      <c r="J75" s="17"/>
    </row>
    <row r="76" spans="2:18" ht="13.8" thickBot="1">
      <c r="B76" s="18" t="s">
        <v>49</v>
      </c>
      <c r="I76" s="17"/>
      <c r="J76" s="17"/>
    </row>
    <row r="77" spans="2:18">
      <c r="B77" s="92"/>
      <c r="C77" s="93"/>
      <c r="D77" s="93"/>
      <c r="E77" s="93"/>
      <c r="F77" s="93"/>
      <c r="G77" s="93"/>
      <c r="H77" s="93"/>
      <c r="I77" s="209"/>
      <c r="J77" s="209"/>
      <c r="K77" s="93"/>
      <c r="L77" s="93"/>
      <c r="M77" s="93"/>
      <c r="N77" s="93"/>
      <c r="O77" s="93"/>
      <c r="P77" s="93"/>
      <c r="Q77" s="93"/>
      <c r="R77" s="94"/>
    </row>
    <row r="78" spans="2:18" ht="15.6">
      <c r="B78" s="358" t="s">
        <v>268</v>
      </c>
      <c r="C78" s="299"/>
      <c r="D78" s="300" t="s">
        <v>34</v>
      </c>
      <c r="E78" s="333" t="s">
        <v>265</v>
      </c>
      <c r="F78" s="294"/>
      <c r="G78" s="300" t="s">
        <v>34</v>
      </c>
      <c r="H78" s="294" t="s">
        <v>28</v>
      </c>
      <c r="I78" s="294"/>
      <c r="J78" s="300" t="s">
        <v>63</v>
      </c>
      <c r="K78" s="301">
        <f>I99</f>
        <v>1.7483443708609272</v>
      </c>
      <c r="L78" s="301"/>
      <c r="M78" s="300" t="s">
        <v>34</v>
      </c>
      <c r="N78" s="292">
        <f>I110</f>
        <v>92.799176433322771</v>
      </c>
      <c r="O78" s="292"/>
      <c r="P78" s="300" t="s">
        <v>34</v>
      </c>
      <c r="Q78" s="292">
        <f>I111</f>
        <v>0</v>
      </c>
      <c r="R78" s="302"/>
    </row>
    <row r="79" spans="2:18" ht="15.6">
      <c r="B79" s="298" t="s">
        <v>266</v>
      </c>
      <c r="C79" s="294"/>
      <c r="D79" s="300"/>
      <c r="E79" s="299" t="s">
        <v>267</v>
      </c>
      <c r="F79" s="294"/>
      <c r="G79" s="300"/>
      <c r="H79" s="294" t="s">
        <v>19</v>
      </c>
      <c r="I79" s="294"/>
      <c r="J79" s="300"/>
      <c r="K79" s="292">
        <f>D37</f>
        <v>85</v>
      </c>
      <c r="L79" s="292"/>
      <c r="M79" s="300"/>
      <c r="N79" s="292">
        <f>D59</f>
        <v>96</v>
      </c>
      <c r="O79" s="292"/>
      <c r="P79" s="300"/>
      <c r="Q79" s="292">
        <f>E23</f>
        <v>96</v>
      </c>
      <c r="R79" s="302"/>
    </row>
    <row r="80" spans="2:18" ht="13.8" thickBot="1">
      <c r="B80" s="82"/>
      <c r="C80" s="83"/>
      <c r="D80" s="83"/>
      <c r="E80" s="83"/>
      <c r="F80" s="83"/>
      <c r="G80" s="83"/>
      <c r="H80" s="83"/>
      <c r="I80" s="208"/>
      <c r="J80" s="208"/>
      <c r="K80" s="83"/>
      <c r="L80" s="83"/>
      <c r="M80" s="83"/>
      <c r="N80" s="83"/>
      <c r="O80" s="83"/>
      <c r="P80" s="83"/>
      <c r="Q80" s="83"/>
      <c r="R80" s="102"/>
    </row>
    <row r="81" spans="2:19">
      <c r="B81" s="92"/>
      <c r="C81" s="93"/>
      <c r="D81" s="93"/>
      <c r="E81" s="93"/>
      <c r="F81" s="93"/>
      <c r="G81" s="93"/>
      <c r="H81" s="93"/>
      <c r="I81" s="209"/>
      <c r="J81" s="274" t="s">
        <v>63</v>
      </c>
      <c r="K81" s="296">
        <f>K78/K79+N78/N79+Q78/Q79</f>
        <v>0.98722684515135839</v>
      </c>
      <c r="L81" s="296"/>
      <c r="M81" s="274" t="str">
        <f>IF(K81&lt;N81,"&lt;","&gt;")</f>
        <v>&lt;</v>
      </c>
      <c r="N81" s="274">
        <v>1</v>
      </c>
      <c r="O81" s="274"/>
      <c r="P81" s="93"/>
      <c r="Q81" s="93"/>
      <c r="R81" s="94"/>
    </row>
    <row r="82" spans="2:19" ht="13.8" thickBot="1">
      <c r="B82" s="82"/>
      <c r="C82" s="83"/>
      <c r="D82" s="83"/>
      <c r="E82" s="83"/>
      <c r="F82" s="83"/>
      <c r="G82" s="83"/>
      <c r="H82" s="83"/>
      <c r="I82" s="208"/>
      <c r="J82" s="295"/>
      <c r="K82" s="297"/>
      <c r="L82" s="297"/>
      <c r="M82" s="295"/>
      <c r="N82" s="295"/>
      <c r="O82" s="295"/>
      <c r="P82" s="83"/>
      <c r="Q82" s="83"/>
      <c r="R82" s="102"/>
    </row>
    <row r="83" spans="2:19" ht="13.8" thickBot="1">
      <c r="B83" s="18" t="s">
        <v>50</v>
      </c>
      <c r="I83" s="17"/>
      <c r="J83" s="17"/>
    </row>
    <row r="84" spans="2:19">
      <c r="B84" s="92"/>
      <c r="C84" s="93"/>
      <c r="D84" s="93"/>
      <c r="E84" s="93"/>
      <c r="F84" s="93"/>
      <c r="G84" s="93"/>
      <c r="H84" s="93"/>
      <c r="I84" s="209"/>
      <c r="J84" s="209"/>
      <c r="K84" s="93"/>
      <c r="L84" s="93"/>
      <c r="M84" s="93"/>
      <c r="N84" s="93"/>
      <c r="O84" s="93"/>
      <c r="P84" s="93"/>
      <c r="Q84" s="93"/>
      <c r="R84" s="94"/>
    </row>
    <row r="85" spans="2:19" ht="15.6">
      <c r="B85" s="298" t="s">
        <v>45</v>
      </c>
      <c r="C85" s="299"/>
      <c r="D85" s="300" t="s">
        <v>34</v>
      </c>
      <c r="E85" s="294" t="s">
        <v>46</v>
      </c>
      <c r="F85" s="294"/>
      <c r="I85" s="17"/>
      <c r="J85" s="300" t="s">
        <v>63</v>
      </c>
      <c r="K85" s="301">
        <f>I126</f>
        <v>9.7068530382450007</v>
      </c>
      <c r="L85" s="301"/>
      <c r="M85" s="300" t="s">
        <v>34</v>
      </c>
      <c r="N85" s="292">
        <f>I127</f>
        <v>0</v>
      </c>
      <c r="O85" s="292"/>
      <c r="R85" s="81"/>
    </row>
    <row r="86" spans="2:19" ht="15.6">
      <c r="B86" s="293" t="s">
        <v>51</v>
      </c>
      <c r="C86" s="294"/>
      <c r="D86" s="300"/>
      <c r="E86" s="294" t="s">
        <v>15</v>
      </c>
      <c r="F86" s="294"/>
      <c r="J86" s="300"/>
      <c r="K86" s="292">
        <f>E73</f>
        <v>41</v>
      </c>
      <c r="L86" s="292"/>
      <c r="M86" s="300"/>
      <c r="N86" s="292">
        <f>E73</f>
        <v>41</v>
      </c>
      <c r="O86" s="292"/>
      <c r="R86" s="81"/>
    </row>
    <row r="87" spans="2:19" ht="13.8" thickBot="1">
      <c r="B87" s="95"/>
      <c r="R87" s="81"/>
    </row>
    <row r="88" spans="2:19">
      <c r="B88" s="92"/>
      <c r="C88" s="93"/>
      <c r="D88" s="93"/>
      <c r="E88" s="93"/>
      <c r="F88" s="93"/>
      <c r="G88" s="93"/>
      <c r="H88" s="93"/>
      <c r="I88" s="93"/>
      <c r="J88" s="274" t="s">
        <v>63</v>
      </c>
      <c r="K88" s="296">
        <f>K85/K86+N85/N86</f>
        <v>0.23675251312792683</v>
      </c>
      <c r="L88" s="296"/>
      <c r="M88" s="274" t="str">
        <f>IF(K88&lt;N88,"&lt;","&gt;")</f>
        <v>&lt;</v>
      </c>
      <c r="N88" s="274">
        <v>1</v>
      </c>
      <c r="O88" s="274"/>
      <c r="P88" s="93"/>
      <c r="Q88" s="93"/>
      <c r="R88" s="94"/>
    </row>
    <row r="89" spans="2:19" ht="13.8" thickBot="1">
      <c r="B89" s="82"/>
      <c r="C89" s="83"/>
      <c r="D89" s="83"/>
      <c r="E89" s="83"/>
      <c r="F89" s="83"/>
      <c r="G89" s="83"/>
      <c r="H89" s="83"/>
      <c r="I89" s="83"/>
      <c r="J89" s="295"/>
      <c r="K89" s="297"/>
      <c r="L89" s="297"/>
      <c r="M89" s="295"/>
      <c r="N89" s="295"/>
      <c r="O89" s="295"/>
      <c r="P89" s="83"/>
      <c r="Q89" s="83"/>
      <c r="R89" s="102"/>
    </row>
    <row r="90" spans="2:19" ht="13.8" thickBot="1">
      <c r="J90" s="173"/>
      <c r="K90" s="170"/>
      <c r="L90" s="170"/>
      <c r="M90" s="173"/>
      <c r="N90" s="173"/>
      <c r="O90" s="173"/>
    </row>
    <row r="91" spans="2:19" ht="15.6">
      <c r="B91" s="284" t="s">
        <v>356</v>
      </c>
      <c r="C91" s="285"/>
      <c r="D91" s="285"/>
      <c r="E91" s="285"/>
      <c r="F91" s="285"/>
      <c r="G91" s="285"/>
      <c r="H91" s="285"/>
      <c r="I91" s="285"/>
      <c r="J91" s="285"/>
      <c r="K91" s="285"/>
      <c r="L91" s="285"/>
      <c r="M91" s="285"/>
      <c r="N91" s="285"/>
      <c r="O91" s="285"/>
      <c r="P91" s="285"/>
      <c r="Q91" s="285"/>
      <c r="R91" s="285"/>
      <c r="S91" s="286"/>
    </row>
    <row r="92" spans="2:19" ht="16.2" thickBot="1">
      <c r="B92" s="287" t="s">
        <v>355</v>
      </c>
      <c r="C92" s="288"/>
      <c r="D92" s="288"/>
      <c r="E92" s="288"/>
      <c r="F92" s="288"/>
      <c r="G92" s="288"/>
      <c r="H92" s="288"/>
      <c r="I92" s="288"/>
      <c r="J92" s="288"/>
      <c r="K92" s="288"/>
      <c r="L92" s="288"/>
      <c r="M92" s="288"/>
      <c r="N92" s="288"/>
      <c r="O92" s="288"/>
      <c r="P92" s="288"/>
      <c r="Q92" s="288"/>
      <c r="R92" s="288"/>
      <c r="S92" s="289"/>
    </row>
    <row r="95" spans="2:19">
      <c r="B95" s="3" t="s">
        <v>122</v>
      </c>
      <c r="Q95" s="33"/>
      <c r="R95" s="33"/>
    </row>
    <row r="96" spans="2:19" ht="13.8" thickBot="1">
      <c r="Q96" s="33"/>
      <c r="R96" s="33"/>
    </row>
    <row r="97" spans="2:18">
      <c r="B97" s="92" t="s">
        <v>124</v>
      </c>
      <c r="C97" s="93"/>
      <c r="D97" s="93"/>
      <c r="E97" s="93"/>
      <c r="F97" s="93"/>
      <c r="G97" s="93"/>
      <c r="H97" s="201" t="s">
        <v>63</v>
      </c>
      <c r="I97" s="290">
        <f>'Typcal Structural Glazing'!I91</f>
        <v>0.79200000000000004</v>
      </c>
      <c r="J97" s="291"/>
      <c r="K97" s="93" t="s">
        <v>82</v>
      </c>
      <c r="L97" s="93"/>
      <c r="M97" s="93" t="s">
        <v>123</v>
      </c>
      <c r="N97" s="93"/>
      <c r="O97" s="93"/>
      <c r="P97" s="93"/>
      <c r="Q97" s="246"/>
      <c r="R97" s="33"/>
    </row>
    <row r="98" spans="2:18" ht="15.6">
      <c r="B98" s="95" t="s">
        <v>125</v>
      </c>
      <c r="H98" s="16" t="s">
        <v>63</v>
      </c>
      <c r="I98" s="280">
        <f>'Typcal Structural Glazing'!I23*100</f>
        <v>453</v>
      </c>
      <c r="J98" s="280"/>
      <c r="K98" t="s">
        <v>126</v>
      </c>
      <c r="M98" s="143" t="s">
        <v>442</v>
      </c>
      <c r="Q98" s="231"/>
      <c r="R98" s="33"/>
    </row>
    <row r="99" spans="2:18" ht="17.399999999999999" thickBot="1">
      <c r="B99" s="240" t="s">
        <v>120</v>
      </c>
      <c r="C99" s="83"/>
      <c r="D99" s="83"/>
      <c r="E99" s="83"/>
      <c r="F99" s="83"/>
      <c r="G99" s="83"/>
      <c r="H99" s="216" t="s">
        <v>63</v>
      </c>
      <c r="I99" s="279">
        <f>I97*1000/I98</f>
        <v>1.7483443708609272</v>
      </c>
      <c r="J99" s="279"/>
      <c r="K99" s="83" t="s">
        <v>12</v>
      </c>
      <c r="L99" s="83"/>
      <c r="M99" s="83" t="s">
        <v>30</v>
      </c>
      <c r="N99" s="83"/>
      <c r="O99" s="83"/>
      <c r="P99" s="83"/>
      <c r="Q99" s="247"/>
      <c r="R99" s="33"/>
    </row>
    <row r="100" spans="2:18" ht="15.75" customHeight="1" thickBot="1">
      <c r="Q100" s="280"/>
      <c r="R100" s="280"/>
    </row>
    <row r="101" spans="2:18" ht="15.75" customHeight="1">
      <c r="B101" s="92" t="s">
        <v>127</v>
      </c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246"/>
      <c r="R101" s="33"/>
    </row>
    <row r="102" spans="2:18" ht="15.6">
      <c r="B102" s="95" t="s">
        <v>128</v>
      </c>
      <c r="H102" s="16" t="s">
        <v>63</v>
      </c>
      <c r="I102" s="280">
        <f>'Typcal Structural Glazing'!M104</f>
        <v>0.77300000000000002</v>
      </c>
      <c r="J102" s="280"/>
      <c r="K102" t="s">
        <v>81</v>
      </c>
      <c r="M102" t="s">
        <v>123</v>
      </c>
      <c r="Q102" s="81"/>
    </row>
    <row r="103" spans="2:18" ht="16.2" thickBot="1">
      <c r="B103" s="82" t="s">
        <v>129</v>
      </c>
      <c r="C103" s="83"/>
      <c r="D103" s="83"/>
      <c r="E103" s="83"/>
      <c r="F103" s="83"/>
      <c r="G103" s="83"/>
      <c r="H103" s="216" t="s">
        <v>63</v>
      </c>
      <c r="I103" s="279">
        <v>0</v>
      </c>
      <c r="J103" s="279"/>
      <c r="K103" s="83" t="s">
        <v>81</v>
      </c>
      <c r="L103" s="83"/>
      <c r="M103" s="83"/>
      <c r="N103" s="83"/>
      <c r="O103" s="83"/>
      <c r="P103" s="83"/>
      <c r="Q103" s="102"/>
    </row>
    <row r="104" spans="2:18" ht="13.8" thickBot="1">
      <c r="H104" s="16"/>
      <c r="I104" s="17"/>
      <c r="J104" s="17"/>
    </row>
    <row r="105" spans="2:18" ht="15.75" customHeight="1">
      <c r="B105" s="92" t="s">
        <v>130</v>
      </c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4"/>
    </row>
    <row r="106" spans="2:18" ht="15.75" customHeight="1">
      <c r="B106" s="95" t="s">
        <v>131</v>
      </c>
      <c r="H106" t="s">
        <v>63</v>
      </c>
      <c r="I106" s="280">
        <f>'Typcal Structural Glazing'!I21*1000</f>
        <v>8329.8153034300794</v>
      </c>
      <c r="J106" s="282"/>
      <c r="K106" t="s">
        <v>133</v>
      </c>
      <c r="M106" s="143" t="s">
        <v>443</v>
      </c>
      <c r="Q106" s="81"/>
    </row>
    <row r="107" spans="2:18" ht="17.399999999999999" thickBot="1">
      <c r="B107" s="82" t="s">
        <v>132</v>
      </c>
      <c r="C107" s="83"/>
      <c r="D107" s="83"/>
      <c r="E107" s="83"/>
      <c r="F107" s="83"/>
      <c r="G107" s="83"/>
      <c r="H107" s="83" t="s">
        <v>63</v>
      </c>
      <c r="I107" s="279">
        <f>'Typcal Structural Glazing'!I22*1000</f>
        <v>13030</v>
      </c>
      <c r="J107" s="283"/>
      <c r="K107" s="83" t="s">
        <v>133</v>
      </c>
      <c r="L107" s="83"/>
      <c r="M107" s="83"/>
      <c r="N107" s="83"/>
      <c r="O107" s="83"/>
      <c r="P107" s="83"/>
      <c r="Q107" s="102"/>
    </row>
    <row r="108" spans="2:18" ht="13.8" thickBot="1">
      <c r="I108" s="17"/>
      <c r="J108" s="123"/>
    </row>
    <row r="109" spans="2:18" ht="15.75" customHeight="1">
      <c r="B109" s="92" t="s">
        <v>29</v>
      </c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4"/>
    </row>
    <row r="110" spans="2:18" ht="16.8">
      <c r="B110" s="236" t="s">
        <v>27</v>
      </c>
      <c r="H110" t="s">
        <v>63</v>
      </c>
      <c r="I110" s="280">
        <f>I102*1000000/I106</f>
        <v>92.799176433322771</v>
      </c>
      <c r="J110" s="280"/>
      <c r="K110" t="s">
        <v>12</v>
      </c>
      <c r="M110" t="s">
        <v>31</v>
      </c>
      <c r="Q110" s="81"/>
    </row>
    <row r="111" spans="2:18" ht="15.75" customHeight="1" thickBot="1">
      <c r="B111" s="82" t="s">
        <v>28</v>
      </c>
      <c r="C111" s="83"/>
      <c r="D111" s="83"/>
      <c r="E111" s="83"/>
      <c r="F111" s="83"/>
      <c r="G111" s="83"/>
      <c r="H111" s="83" t="s">
        <v>63</v>
      </c>
      <c r="I111" s="279">
        <f>I103*10^6/I107</f>
        <v>0</v>
      </c>
      <c r="J111" s="279"/>
      <c r="K111" s="83" t="s">
        <v>12</v>
      </c>
      <c r="L111" s="83"/>
      <c r="M111" s="83" t="s">
        <v>32</v>
      </c>
      <c r="N111" s="83"/>
      <c r="O111" s="83"/>
      <c r="P111" s="83"/>
      <c r="Q111" s="102"/>
    </row>
    <row r="112" spans="2:18" ht="15.75" customHeight="1" thickBot="1">
      <c r="I112" s="17"/>
      <c r="J112" s="17"/>
    </row>
    <row r="113" spans="2:18">
      <c r="B113" s="92" t="s">
        <v>35</v>
      </c>
      <c r="C113" s="93"/>
      <c r="D113" s="93"/>
      <c r="E113" s="93"/>
      <c r="F113" s="93"/>
      <c r="G113" s="93"/>
      <c r="H113" s="93"/>
      <c r="I113" s="209"/>
      <c r="J113" s="209"/>
      <c r="K113" s="93"/>
      <c r="L113" s="93"/>
      <c r="M113" s="93"/>
      <c r="N113" s="93"/>
      <c r="O113" s="93"/>
      <c r="P113" s="93"/>
      <c r="Q113" s="94"/>
    </row>
    <row r="114" spans="2:18" ht="15.75" customHeight="1">
      <c r="B114" s="95" t="s">
        <v>37</v>
      </c>
      <c r="H114" t="s">
        <v>63</v>
      </c>
      <c r="I114" s="280">
        <f>'Typcal Structural Glazing'!I90</f>
        <v>2</v>
      </c>
      <c r="J114" s="280"/>
      <c r="K114" t="s">
        <v>82</v>
      </c>
      <c r="M114" t="s">
        <v>123</v>
      </c>
      <c r="Q114" s="244"/>
      <c r="R114" s="243"/>
    </row>
    <row r="115" spans="2:18" ht="16.2" thickBot="1">
      <c r="B115" s="82" t="s">
        <v>36</v>
      </c>
      <c r="C115" s="83"/>
      <c r="D115" s="83"/>
      <c r="E115" s="83"/>
      <c r="F115" s="83"/>
      <c r="G115" s="83"/>
      <c r="H115" s="83" t="s">
        <v>63</v>
      </c>
      <c r="I115" s="279">
        <v>0</v>
      </c>
      <c r="J115" s="279"/>
      <c r="K115" s="83" t="s">
        <v>82</v>
      </c>
      <c r="L115" s="83"/>
      <c r="M115" s="83"/>
      <c r="N115" s="83"/>
      <c r="O115" s="83"/>
      <c r="P115" s="83"/>
      <c r="Q115" s="245"/>
      <c r="R115" s="243"/>
    </row>
    <row r="116" spans="2:18" ht="13.8" thickBot="1">
      <c r="I116" s="17"/>
      <c r="J116" s="17"/>
      <c r="Q116" s="170"/>
      <c r="R116" s="170"/>
    </row>
    <row r="117" spans="2:18">
      <c r="B117" s="92" t="s">
        <v>38</v>
      </c>
      <c r="C117" s="93"/>
      <c r="D117" s="93"/>
      <c r="E117" s="93"/>
      <c r="F117" s="93"/>
      <c r="G117" s="93"/>
      <c r="H117" s="93"/>
      <c r="I117" s="209"/>
      <c r="J117" s="209"/>
      <c r="K117" s="93"/>
      <c r="L117" s="93"/>
      <c r="M117" s="93"/>
      <c r="N117" s="93"/>
      <c r="O117" s="93"/>
      <c r="P117" s="93"/>
      <c r="Q117" s="94"/>
    </row>
    <row r="118" spans="2:18" ht="15.6">
      <c r="B118" s="95" t="s">
        <v>39</v>
      </c>
      <c r="H118" t="s">
        <v>63</v>
      </c>
      <c r="I118" s="280">
        <f>Y49-2*I122</f>
        <v>60.6</v>
      </c>
      <c r="J118" s="280"/>
      <c r="K118" t="s">
        <v>86</v>
      </c>
      <c r="Q118" s="81"/>
    </row>
    <row r="119" spans="2:18" ht="16.2" thickBot="1">
      <c r="B119" s="82" t="s">
        <v>40</v>
      </c>
      <c r="C119" s="83"/>
      <c r="D119" s="83"/>
      <c r="E119" s="83"/>
      <c r="F119" s="83"/>
      <c r="G119" s="83"/>
      <c r="H119" s="83" t="s">
        <v>63</v>
      </c>
      <c r="I119" s="279">
        <f>Y50-2*I123</f>
        <v>54.6</v>
      </c>
      <c r="J119" s="279"/>
      <c r="K119" s="83" t="s">
        <v>86</v>
      </c>
      <c r="L119" s="83"/>
      <c r="M119" s="83"/>
      <c r="N119" s="83"/>
      <c r="O119" s="83"/>
      <c r="P119" s="83"/>
      <c r="Q119" s="102"/>
    </row>
    <row r="120" spans="2:18" ht="13.8" thickBot="1">
      <c r="I120" s="17"/>
      <c r="J120" s="17"/>
    </row>
    <row r="121" spans="2:18">
      <c r="B121" s="92" t="s">
        <v>41</v>
      </c>
      <c r="C121" s="93"/>
      <c r="D121" s="93"/>
      <c r="E121" s="93"/>
      <c r="F121" s="93"/>
      <c r="G121" s="93"/>
      <c r="H121" s="93"/>
      <c r="I121" s="209"/>
      <c r="J121" s="209"/>
      <c r="K121" s="93"/>
      <c r="L121" s="93"/>
      <c r="M121" s="93"/>
      <c r="N121" s="93"/>
      <c r="O121" s="93"/>
      <c r="P121" s="93"/>
      <c r="Q121" s="94"/>
    </row>
    <row r="122" spans="2:18" ht="15.6">
      <c r="B122" s="95" t="s">
        <v>42</v>
      </c>
      <c r="H122" t="s">
        <v>63</v>
      </c>
      <c r="I122" s="280">
        <f>L64</f>
        <v>1.7</v>
      </c>
      <c r="J122" s="280"/>
      <c r="K122" t="s">
        <v>86</v>
      </c>
      <c r="Q122" s="81"/>
    </row>
    <row r="123" spans="2:18" ht="16.2" thickBot="1">
      <c r="B123" s="82" t="s">
        <v>43</v>
      </c>
      <c r="C123" s="83"/>
      <c r="D123" s="83"/>
      <c r="E123" s="83"/>
      <c r="F123" s="83"/>
      <c r="G123" s="83"/>
      <c r="H123" s="83" t="s">
        <v>63</v>
      </c>
      <c r="I123" s="279">
        <f>L65</f>
        <v>1.7</v>
      </c>
      <c r="J123" s="279"/>
      <c r="K123" s="83" t="s">
        <v>86</v>
      </c>
      <c r="L123" s="83"/>
      <c r="M123" s="83"/>
      <c r="N123" s="83"/>
      <c r="O123" s="83"/>
      <c r="P123" s="83"/>
      <c r="Q123" s="102"/>
    </row>
    <row r="124" spans="2:18" ht="13.8" thickBot="1">
      <c r="I124" s="17"/>
      <c r="J124" s="17"/>
    </row>
    <row r="125" spans="2:18">
      <c r="B125" s="92" t="s">
        <v>44</v>
      </c>
      <c r="C125" s="93"/>
      <c r="D125" s="93"/>
      <c r="E125" s="93"/>
      <c r="F125" s="93"/>
      <c r="G125" s="93"/>
      <c r="H125" s="93"/>
      <c r="I125" s="209"/>
      <c r="J125" s="209"/>
      <c r="K125" s="93"/>
      <c r="L125" s="93"/>
      <c r="M125" s="93"/>
      <c r="N125" s="93"/>
      <c r="O125" s="93"/>
      <c r="P125" s="93"/>
      <c r="Q125" s="94"/>
    </row>
    <row r="126" spans="2:18" ht="16.8">
      <c r="B126" s="95" t="s">
        <v>45</v>
      </c>
      <c r="H126" t="s">
        <v>63</v>
      </c>
      <c r="I126" s="280">
        <f>I114*1000/(2*I118*I122)</f>
        <v>9.7068530382450007</v>
      </c>
      <c r="J126" s="280"/>
      <c r="K126" t="s">
        <v>12</v>
      </c>
      <c r="M126" t="s">
        <v>48</v>
      </c>
      <c r="Q126" s="81"/>
    </row>
    <row r="127" spans="2:18" ht="17.399999999999999" thickBot="1">
      <c r="B127" s="82" t="s">
        <v>46</v>
      </c>
      <c r="C127" s="83"/>
      <c r="D127" s="83"/>
      <c r="E127" s="83"/>
      <c r="F127" s="83"/>
      <c r="G127" s="83"/>
      <c r="H127" s="83" t="s">
        <v>63</v>
      </c>
      <c r="I127" s="279">
        <f>I115*1000/(I119*I123*2)</f>
        <v>0</v>
      </c>
      <c r="J127" s="279"/>
      <c r="K127" s="83" t="s">
        <v>12</v>
      </c>
      <c r="L127" s="83"/>
      <c r="M127" s="83" t="s">
        <v>47</v>
      </c>
      <c r="N127" s="83"/>
      <c r="O127" s="83"/>
      <c r="P127" s="83"/>
      <c r="Q127" s="102"/>
    </row>
    <row r="128" spans="2:18">
      <c r="B128" s="10"/>
      <c r="C128" s="10"/>
      <c r="D128" s="10"/>
      <c r="E128" s="281"/>
      <c r="F128" s="281"/>
    </row>
  </sheetData>
  <mergeCells count="109">
    <mergeCell ref="B11:C11"/>
    <mergeCell ref="E11:F11"/>
    <mergeCell ref="B8:C8"/>
    <mergeCell ref="E8:F8"/>
    <mergeCell ref="B9:C9"/>
    <mergeCell ref="E9:F9"/>
    <mergeCell ref="B6:C6"/>
    <mergeCell ref="E6:F6"/>
    <mergeCell ref="B7:C7"/>
    <mergeCell ref="E7:F7"/>
    <mergeCell ref="B10:C10"/>
    <mergeCell ref="E10:F10"/>
    <mergeCell ref="Q19:R19"/>
    <mergeCell ref="Q20:R20"/>
    <mergeCell ref="Q21:R21"/>
    <mergeCell ref="E22:F22"/>
    <mergeCell ref="H22:I22"/>
    <mergeCell ref="E27:F27"/>
    <mergeCell ref="L27:M27"/>
    <mergeCell ref="B12:C12"/>
    <mergeCell ref="E12:F12"/>
    <mergeCell ref="Q15:R15"/>
    <mergeCell ref="Q16:R16"/>
    <mergeCell ref="Q17:R17"/>
    <mergeCell ref="Q18:R18"/>
    <mergeCell ref="Q31:R32"/>
    <mergeCell ref="E32:F32"/>
    <mergeCell ref="I32:J32"/>
    <mergeCell ref="L32:M32"/>
    <mergeCell ref="E38:F38"/>
    <mergeCell ref="E44:F44"/>
    <mergeCell ref="K44:L44"/>
    <mergeCell ref="Q44:R44"/>
    <mergeCell ref="E28:F28"/>
    <mergeCell ref="L28:M28"/>
    <mergeCell ref="E31:F31"/>
    <mergeCell ref="I31:J31"/>
    <mergeCell ref="L31:M31"/>
    <mergeCell ref="P31:P32"/>
    <mergeCell ref="AF49:AG49"/>
    <mergeCell ref="E50:F50"/>
    <mergeCell ref="O50:Q50"/>
    <mergeCell ref="O59:P59"/>
    <mergeCell ref="E64:F64"/>
    <mergeCell ref="L64:M64"/>
    <mergeCell ref="E46:F46"/>
    <mergeCell ref="K46:L46"/>
    <mergeCell ref="Q46:R46"/>
    <mergeCell ref="O49:Q49"/>
    <mergeCell ref="E65:F65"/>
    <mergeCell ref="L65:M65"/>
    <mergeCell ref="L69:M69"/>
    <mergeCell ref="B78:C78"/>
    <mergeCell ref="D78:D79"/>
    <mergeCell ref="E78:F78"/>
    <mergeCell ref="G78:G79"/>
    <mergeCell ref="H78:I78"/>
    <mergeCell ref="J78:J79"/>
    <mergeCell ref="K78:L78"/>
    <mergeCell ref="M78:M79"/>
    <mergeCell ref="N78:O78"/>
    <mergeCell ref="P78:P79"/>
    <mergeCell ref="Q78:R78"/>
    <mergeCell ref="B79:C79"/>
    <mergeCell ref="E79:F79"/>
    <mergeCell ref="H79:I79"/>
    <mergeCell ref="K79:L79"/>
    <mergeCell ref="N79:O79"/>
    <mergeCell ref="Q79:R79"/>
    <mergeCell ref="J81:J82"/>
    <mergeCell ref="K81:L82"/>
    <mergeCell ref="M81:M82"/>
    <mergeCell ref="N81:O82"/>
    <mergeCell ref="B85:C85"/>
    <mergeCell ref="D85:D86"/>
    <mergeCell ref="E85:F85"/>
    <mergeCell ref="J85:J86"/>
    <mergeCell ref="K85:L85"/>
    <mergeCell ref="M85:M86"/>
    <mergeCell ref="B91:S91"/>
    <mergeCell ref="B92:S92"/>
    <mergeCell ref="I97:J97"/>
    <mergeCell ref="N85:O85"/>
    <mergeCell ref="B86:C86"/>
    <mergeCell ref="E86:F86"/>
    <mergeCell ref="K86:L86"/>
    <mergeCell ref="N86:O86"/>
    <mergeCell ref="J88:J89"/>
    <mergeCell ref="K88:L89"/>
    <mergeCell ref="M88:M89"/>
    <mergeCell ref="N88:O89"/>
    <mergeCell ref="I102:J102"/>
    <mergeCell ref="I103:J103"/>
    <mergeCell ref="I106:J106"/>
    <mergeCell ref="I107:J107"/>
    <mergeCell ref="I110:J110"/>
    <mergeCell ref="I111:J111"/>
    <mergeCell ref="I98:J98"/>
    <mergeCell ref="I99:J99"/>
    <mergeCell ref="Q100:R100"/>
    <mergeCell ref="I123:J123"/>
    <mergeCell ref="I126:J126"/>
    <mergeCell ref="I127:J127"/>
    <mergeCell ref="E128:F128"/>
    <mergeCell ref="I114:J114"/>
    <mergeCell ref="I115:J115"/>
    <mergeCell ref="I118:J118"/>
    <mergeCell ref="I119:J119"/>
    <mergeCell ref="I122:J122"/>
  </mergeCells>
  <pageMargins left="0.44685039399999998" right="0.196850393700787" top="0.39370078740157499" bottom="0.196850393700787" header="0.511811023622047" footer="0.511811023622047"/>
  <pageSetup paperSize="9" orientation="portrait" blackAndWhite="1" horizontalDpi="300" verticalDpi="300" r:id="rId1"/>
  <headerFooter alignWithMargins="0"/>
  <rowBreaks count="2" manualBreakCount="2">
    <brk id="45" max="18" man="1"/>
    <brk id="93" max="18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S107"/>
  <sheetViews>
    <sheetView view="pageBreakPreview" topLeftCell="A70" zoomScale="115" zoomScaleSheetLayoutView="115" workbookViewId="0">
      <selection activeCell="O110" sqref="O110"/>
    </sheetView>
  </sheetViews>
  <sheetFormatPr defaultRowHeight="13.2"/>
  <cols>
    <col min="1" max="1" width="2.6640625" customWidth="1"/>
    <col min="2" max="5" width="4.5546875" customWidth="1"/>
    <col min="6" max="6" width="6" customWidth="1"/>
    <col min="7" max="7" width="5.6640625" customWidth="1"/>
    <col min="8" max="8" width="4.5546875" customWidth="1"/>
    <col min="9" max="9" width="3.88671875" customWidth="1"/>
    <col min="10" max="11" width="4.5546875" customWidth="1"/>
    <col min="12" max="12" width="5.88671875" customWidth="1"/>
    <col min="13" max="13" width="6.33203125" customWidth="1"/>
    <col min="14" max="19" width="4.44140625" customWidth="1"/>
  </cols>
  <sheetData>
    <row r="2" spans="2:19" ht="21">
      <c r="B2" s="15" t="s">
        <v>419</v>
      </c>
    </row>
    <row r="3" spans="2:19">
      <c r="B3" s="5" t="s">
        <v>391</v>
      </c>
    </row>
    <row r="5" spans="2:19">
      <c r="B5" s="14" t="s">
        <v>6</v>
      </c>
    </row>
    <row r="7" spans="2:19">
      <c r="B7" s="343"/>
      <c r="C7" s="344"/>
      <c r="D7" s="31"/>
      <c r="E7" s="345"/>
      <c r="F7" s="345"/>
      <c r="G7" s="19"/>
      <c r="H7" s="13"/>
      <c r="J7" s="26"/>
      <c r="K7" s="31"/>
      <c r="L7" s="131"/>
      <c r="M7" s="13"/>
      <c r="O7" s="26"/>
      <c r="P7" s="31"/>
      <c r="Q7" s="342"/>
      <c r="R7" s="342"/>
      <c r="S7" s="13"/>
    </row>
    <row r="8" spans="2:19" ht="15.6">
      <c r="B8" s="346"/>
      <c r="C8" s="294"/>
      <c r="D8" s="16"/>
      <c r="E8" s="280"/>
      <c r="F8" s="280"/>
      <c r="H8" s="20"/>
      <c r="J8" s="158" t="s">
        <v>257</v>
      </c>
      <c r="K8" s="16" t="s">
        <v>63</v>
      </c>
      <c r="L8" s="163">
        <v>150</v>
      </c>
      <c r="M8" s="20" t="s">
        <v>12</v>
      </c>
      <c r="O8" s="27"/>
      <c r="P8" s="16"/>
      <c r="Q8" s="280"/>
      <c r="R8" s="280"/>
      <c r="S8" s="20"/>
    </row>
    <row r="9" spans="2:19" ht="15.6">
      <c r="B9" s="346"/>
      <c r="C9" s="294"/>
      <c r="D9" s="16"/>
      <c r="E9" s="280"/>
      <c r="F9" s="280"/>
      <c r="H9" s="20"/>
      <c r="J9" s="158" t="s">
        <v>258</v>
      </c>
      <c r="K9" s="157" t="s">
        <v>63</v>
      </c>
      <c r="L9" s="163">
        <v>165</v>
      </c>
      <c r="M9" s="20" t="s">
        <v>12</v>
      </c>
      <c r="O9" s="27"/>
      <c r="P9" s="16"/>
      <c r="Q9" s="280"/>
      <c r="R9" s="280"/>
      <c r="S9" s="20"/>
    </row>
    <row r="10" spans="2:19" ht="15.6">
      <c r="B10" s="346"/>
      <c r="C10" s="294"/>
      <c r="D10" s="16"/>
      <c r="E10" s="280"/>
      <c r="F10" s="280"/>
      <c r="H10" s="20"/>
      <c r="J10" s="158" t="s">
        <v>269</v>
      </c>
      <c r="K10" s="157" t="s">
        <v>63</v>
      </c>
      <c r="L10" s="163">
        <v>112.5</v>
      </c>
      <c r="M10" s="159" t="s">
        <v>12</v>
      </c>
      <c r="O10" s="29"/>
      <c r="P10" s="16"/>
      <c r="Q10" s="280"/>
      <c r="R10" s="280"/>
      <c r="S10" s="20"/>
    </row>
    <row r="11" spans="2:19">
      <c r="B11" s="346"/>
      <c r="C11" s="294"/>
      <c r="D11" s="16"/>
      <c r="E11" s="280"/>
      <c r="F11" s="280"/>
      <c r="H11" s="20"/>
      <c r="J11" s="27"/>
      <c r="K11" s="16"/>
      <c r="L11" s="17"/>
      <c r="M11" s="20"/>
      <c r="O11" s="29"/>
      <c r="P11" s="16"/>
      <c r="Q11" s="280"/>
      <c r="R11" s="280"/>
      <c r="S11" s="20"/>
    </row>
    <row r="12" spans="2:19">
      <c r="B12" s="346"/>
      <c r="C12" s="294"/>
      <c r="D12" s="16"/>
      <c r="E12" s="280"/>
      <c r="F12" s="280"/>
      <c r="H12" s="20"/>
      <c r="J12" s="28"/>
      <c r="M12" s="20"/>
      <c r="O12" s="29"/>
      <c r="P12" s="16"/>
      <c r="Q12" s="280"/>
      <c r="R12" s="280"/>
      <c r="S12" s="20"/>
    </row>
    <row r="13" spans="2:19">
      <c r="B13" s="339"/>
      <c r="C13" s="340"/>
      <c r="D13" s="32"/>
      <c r="E13" s="341"/>
      <c r="F13" s="341"/>
      <c r="G13" s="21"/>
      <c r="H13" s="22"/>
      <c r="J13" s="23"/>
      <c r="K13" s="21"/>
      <c r="L13" s="21"/>
      <c r="M13" s="22"/>
      <c r="O13" s="30"/>
      <c r="P13" s="21"/>
      <c r="Q13" s="21"/>
      <c r="R13" s="21"/>
      <c r="S13" s="22"/>
    </row>
    <row r="14" spans="2:19">
      <c r="O14" s="17"/>
    </row>
    <row r="15" spans="2:19" ht="15.6">
      <c r="B15" s="6" t="s">
        <v>392</v>
      </c>
    </row>
    <row r="16" spans="2:19" ht="16.8">
      <c r="B16" s="143" t="s">
        <v>423</v>
      </c>
      <c r="O16" s="34" t="s">
        <v>54</v>
      </c>
      <c r="P16" s="19" t="s">
        <v>63</v>
      </c>
      <c r="Q16" s="342">
        <f>'Typcal Structural Glazing'!I30</f>
        <v>0</v>
      </c>
      <c r="R16" s="342"/>
      <c r="S16" s="13" t="s">
        <v>55</v>
      </c>
    </row>
    <row r="17" spans="2:19" ht="16.8">
      <c r="O17" s="28" t="s">
        <v>56</v>
      </c>
      <c r="P17" t="s">
        <v>63</v>
      </c>
      <c r="Q17" s="280">
        <f>'Typcal Structural Glazing'!I31</f>
        <v>0</v>
      </c>
      <c r="R17" s="280"/>
      <c r="S17" s="20" t="s">
        <v>55</v>
      </c>
    </row>
    <row r="18" spans="2:19" ht="16.8">
      <c r="B18" s="3" t="s">
        <v>121</v>
      </c>
      <c r="O18" s="28" t="s">
        <v>57</v>
      </c>
      <c r="P18" t="s">
        <v>63</v>
      </c>
      <c r="Q18" s="280">
        <f>'Typcal Structural Glazing'!I32</f>
        <v>0</v>
      </c>
      <c r="R18" s="280"/>
      <c r="S18" s="20" t="s">
        <v>58</v>
      </c>
    </row>
    <row r="19" spans="2:19" ht="16.8">
      <c r="O19" s="28" t="s">
        <v>59</v>
      </c>
      <c r="P19" t="s">
        <v>63</v>
      </c>
      <c r="Q19" s="280">
        <f>'Typcal Structural Glazing'!I33</f>
        <v>0</v>
      </c>
      <c r="R19" s="280"/>
      <c r="S19" s="20" t="s">
        <v>58</v>
      </c>
    </row>
    <row r="20" spans="2:19" ht="15.6">
      <c r="B20" s="14" t="s">
        <v>16</v>
      </c>
      <c r="O20" s="28" t="s">
        <v>53</v>
      </c>
      <c r="P20" t="s">
        <v>63</v>
      </c>
      <c r="Q20" s="280">
        <f>'Typcal Structural Glazing'!I34</f>
        <v>16.829999999999998</v>
      </c>
      <c r="R20" s="280"/>
      <c r="S20" s="20" t="s">
        <v>60</v>
      </c>
    </row>
    <row r="21" spans="2:19" ht="15.6">
      <c r="B21" s="143" t="s">
        <v>224</v>
      </c>
      <c r="O21" s="28" t="s">
        <v>101</v>
      </c>
      <c r="P21" t="s">
        <v>63</v>
      </c>
      <c r="Q21" s="280">
        <f>'Typcal Structural Glazing'!I36</f>
        <v>0</v>
      </c>
      <c r="R21" s="280"/>
      <c r="S21" s="20" t="s">
        <v>136</v>
      </c>
    </row>
    <row r="22" spans="2:19" ht="15.6">
      <c r="B22" s="143" t="s">
        <v>393</v>
      </c>
      <c r="O22" s="23" t="s">
        <v>102</v>
      </c>
      <c r="P22" s="21" t="s">
        <v>63</v>
      </c>
      <c r="Q22" s="341">
        <f>'Typcal Structural Glazing'!I37</f>
        <v>0</v>
      </c>
      <c r="R22" s="341"/>
      <c r="S22" s="22" t="s">
        <v>136</v>
      </c>
    </row>
    <row r="23" spans="2:19">
      <c r="B23" s="143" t="s">
        <v>394</v>
      </c>
      <c r="H23" s="294" t="s">
        <v>205</v>
      </c>
      <c r="I23" s="294"/>
      <c r="J23" s="143" t="s">
        <v>395</v>
      </c>
      <c r="K23" s="143" t="s">
        <v>396</v>
      </c>
    </row>
    <row r="24" spans="2:19">
      <c r="B24" s="143"/>
      <c r="H24" s="16"/>
      <c r="I24" s="16"/>
      <c r="J24" s="143"/>
      <c r="K24" s="143"/>
    </row>
    <row r="25" spans="2:19">
      <c r="B25" s="14" t="s">
        <v>397</v>
      </c>
      <c r="H25" s="16"/>
      <c r="I25" s="16"/>
      <c r="J25" s="143"/>
      <c r="K25" s="143"/>
    </row>
    <row r="26" spans="2:19">
      <c r="B26" s="143" t="s">
        <v>398</v>
      </c>
      <c r="H26" s="16"/>
      <c r="I26" s="16"/>
      <c r="J26" s="143"/>
      <c r="K26" s="143"/>
    </row>
    <row r="27" spans="2:19">
      <c r="B27" s="143" t="s">
        <v>393</v>
      </c>
      <c r="H27" s="16"/>
      <c r="I27" s="16"/>
      <c r="J27" s="143"/>
      <c r="K27" s="143"/>
    </row>
    <row r="28" spans="2:19">
      <c r="B28" s="143" t="s">
        <v>399</v>
      </c>
      <c r="H28" s="333" t="s">
        <v>203</v>
      </c>
      <c r="I28" s="294"/>
      <c r="J28" s="143" t="s">
        <v>187</v>
      </c>
      <c r="K28" s="143">
        <v>150</v>
      </c>
      <c r="L28" t="s">
        <v>256</v>
      </c>
    </row>
    <row r="30" spans="2:19">
      <c r="B30" s="14" t="s">
        <v>18</v>
      </c>
    </row>
    <row r="32" spans="2:19">
      <c r="B32" s="18" t="s">
        <v>20</v>
      </c>
      <c r="I32" s="18" t="s">
        <v>263</v>
      </c>
    </row>
    <row r="33" spans="2:18" ht="15.6">
      <c r="E33" s="325"/>
      <c r="F33" s="325"/>
      <c r="I33" t="s">
        <v>101</v>
      </c>
      <c r="K33" t="s">
        <v>63</v>
      </c>
      <c r="L33" s="280">
        <f>Q21*10</f>
        <v>0</v>
      </c>
      <c r="M33" s="280"/>
      <c r="N33" t="s">
        <v>86</v>
      </c>
    </row>
    <row r="34" spans="2:18" ht="15.6">
      <c r="B34" t="s">
        <v>100</v>
      </c>
      <c r="D34" t="s">
        <v>63</v>
      </c>
      <c r="E34" s="325">
        <v>1000</v>
      </c>
      <c r="F34" s="325"/>
      <c r="G34" t="s">
        <v>86</v>
      </c>
      <c r="I34" t="s">
        <v>102</v>
      </c>
      <c r="K34" t="s">
        <v>63</v>
      </c>
      <c r="L34" s="280">
        <f>Q22*10</f>
        <v>0</v>
      </c>
      <c r="M34" s="280"/>
      <c r="N34" t="s">
        <v>86</v>
      </c>
    </row>
    <row r="35" spans="2:18">
      <c r="B35" s="143"/>
    </row>
    <row r="36" spans="2:18">
      <c r="B36" s="18"/>
      <c r="I36" s="18" t="s">
        <v>181</v>
      </c>
    </row>
    <row r="37" spans="2:18">
      <c r="E37" s="280"/>
      <c r="F37" s="280"/>
      <c r="I37" s="264"/>
      <c r="J37" s="264"/>
      <c r="L37" s="305"/>
      <c r="M37" s="305"/>
      <c r="O37" s="160" t="s">
        <v>85</v>
      </c>
      <c r="P37" s="338" t="s">
        <v>63</v>
      </c>
      <c r="Q37" s="335" t="e">
        <f>MAX(L37,L38)</f>
        <v>#DIV/0!</v>
      </c>
      <c r="R37" s="336"/>
    </row>
    <row r="38" spans="2:18" ht="15.6">
      <c r="E38" s="280"/>
      <c r="F38" s="282"/>
      <c r="I38" s="264" t="s">
        <v>400</v>
      </c>
      <c r="J38" s="264"/>
      <c r="K38" t="s">
        <v>63</v>
      </c>
      <c r="L38" s="305" t="e">
        <f>E34/L34</f>
        <v>#DIV/0!</v>
      </c>
      <c r="M38" s="305"/>
      <c r="O38" s="25" t="s">
        <v>180</v>
      </c>
      <c r="P38" s="331"/>
      <c r="Q38" s="332"/>
      <c r="R38" s="337"/>
    </row>
    <row r="40" spans="2:18" ht="13.8">
      <c r="B40" t="s">
        <v>218</v>
      </c>
      <c r="C40" s="124" t="s">
        <v>219</v>
      </c>
      <c r="D40" s="161" t="s">
        <v>220</v>
      </c>
      <c r="F40" s="70" t="e">
        <f>Q37</f>
        <v>#DIV/0!</v>
      </c>
      <c r="H40" s="143" t="s">
        <v>401</v>
      </c>
    </row>
    <row r="41" spans="2:18" ht="13.8">
      <c r="C41" s="124"/>
      <c r="D41" s="161"/>
      <c r="H41" s="143"/>
    </row>
    <row r="42" spans="2:18" ht="13.8">
      <c r="B42" s="143" t="s">
        <v>222</v>
      </c>
      <c r="C42" s="124"/>
      <c r="D42" s="161"/>
      <c r="H42" s="143"/>
    </row>
    <row r="43" spans="2:18">
      <c r="B43" s="333" t="s">
        <v>402</v>
      </c>
      <c r="C43" s="294"/>
      <c r="D43" s="162">
        <v>98.5</v>
      </c>
      <c r="E43" t="s">
        <v>256</v>
      </c>
      <c r="H43" s="143"/>
    </row>
    <row r="44" spans="2:18">
      <c r="E44" s="294"/>
      <c r="F44" s="294"/>
    </row>
    <row r="46" spans="2:18">
      <c r="B46" s="14" t="s">
        <v>182</v>
      </c>
    </row>
    <row r="48" spans="2:18">
      <c r="B48" s="143" t="s">
        <v>403</v>
      </c>
      <c r="G48" s="143">
        <v>1000</v>
      </c>
    </row>
    <row r="49" spans="2:18">
      <c r="B49" s="143" t="s">
        <v>404</v>
      </c>
      <c r="E49" s="143"/>
      <c r="F49" s="143" t="s">
        <v>187</v>
      </c>
      <c r="G49" s="143">
        <v>1000</v>
      </c>
      <c r="I49" s="18"/>
      <c r="O49" s="18"/>
    </row>
    <row r="50" spans="2:18">
      <c r="E50" s="282"/>
      <c r="F50" s="282"/>
      <c r="K50" s="307"/>
      <c r="L50" s="307"/>
      <c r="Q50" s="308"/>
      <c r="R50" s="308"/>
    </row>
    <row r="51" spans="2:18">
      <c r="B51" t="s">
        <v>415</v>
      </c>
      <c r="C51">
        <v>157</v>
      </c>
      <c r="D51" s="143" t="s">
        <v>86</v>
      </c>
      <c r="I51" s="143"/>
    </row>
    <row r="52" spans="2:18">
      <c r="B52" t="s">
        <v>416</v>
      </c>
      <c r="C52">
        <v>8</v>
      </c>
      <c r="D52" t="s">
        <v>86</v>
      </c>
      <c r="H52" s="143"/>
      <c r="I52" s="18"/>
      <c r="O52" s="18"/>
    </row>
    <row r="53" spans="2:18">
      <c r="B53" s="143" t="s">
        <v>405</v>
      </c>
      <c r="C53" s="70" t="e">
        <f>L38</f>
        <v>#DIV/0!</v>
      </c>
    </row>
    <row r="54" spans="2:18">
      <c r="B54" s="143" t="s">
        <v>417</v>
      </c>
      <c r="C54">
        <f>C51/C52</f>
        <v>19.625</v>
      </c>
      <c r="G54" s="33"/>
    </row>
    <row r="55" spans="2:18" ht="13.8">
      <c r="B55" s="143" t="s">
        <v>402</v>
      </c>
      <c r="C55" s="143" t="s">
        <v>418</v>
      </c>
      <c r="F55" s="124"/>
      <c r="G55" s="70"/>
      <c r="H55" s="143"/>
    </row>
    <row r="56" spans="2:18" ht="13.8">
      <c r="B56" s="143" t="s">
        <v>187</v>
      </c>
      <c r="C56">
        <v>165</v>
      </c>
      <c r="D56" s="143" t="s">
        <v>256</v>
      </c>
      <c r="F56" s="124"/>
      <c r="G56" s="70"/>
      <c r="H56" s="143"/>
    </row>
    <row r="57" spans="2:18" ht="13.8">
      <c r="B57" s="143"/>
      <c r="F57" s="124"/>
      <c r="G57" s="70"/>
      <c r="H57" s="143"/>
    </row>
    <row r="58" spans="2:18">
      <c r="B58" s="143" t="s">
        <v>406</v>
      </c>
      <c r="I58">
        <f>C56</f>
        <v>165</v>
      </c>
      <c r="J58" t="s">
        <v>256</v>
      </c>
    </row>
    <row r="59" spans="2:18" ht="13.8">
      <c r="B59" s="10"/>
      <c r="C59" s="124"/>
      <c r="D59" s="70"/>
      <c r="E59" s="143"/>
      <c r="G59" s="143"/>
      <c r="L59" s="14"/>
    </row>
    <row r="60" spans="2:18">
      <c r="B60" s="14" t="s">
        <v>245</v>
      </c>
    </row>
    <row r="61" spans="2:18">
      <c r="B61" s="143" t="s">
        <v>407</v>
      </c>
    </row>
    <row r="62" spans="2:18">
      <c r="B62" s="143"/>
      <c r="D62" s="143"/>
      <c r="E62" s="143"/>
      <c r="I62" s="18"/>
      <c r="M62" s="18"/>
    </row>
    <row r="63" spans="2:18">
      <c r="B63" s="143" t="s">
        <v>408</v>
      </c>
      <c r="C63" s="143" t="s">
        <v>409</v>
      </c>
      <c r="D63" s="143"/>
      <c r="E63" s="33"/>
      <c r="G63" s="143"/>
      <c r="L63" s="305"/>
      <c r="M63" s="305"/>
    </row>
    <row r="64" spans="2:18">
      <c r="B64" s="143" t="s">
        <v>187</v>
      </c>
      <c r="C64" s="143">
        <v>100</v>
      </c>
      <c r="D64" s="143" t="s">
        <v>256</v>
      </c>
    </row>
    <row r="65" spans="2:18">
      <c r="B65" s="143"/>
      <c r="D65" s="143"/>
      <c r="E65" s="33"/>
      <c r="G65" s="143"/>
    </row>
    <row r="66" spans="2:18">
      <c r="I66" s="17"/>
      <c r="J66" s="17"/>
    </row>
    <row r="67" spans="2:18">
      <c r="B67" s="3" t="s">
        <v>33</v>
      </c>
      <c r="I67" s="17"/>
      <c r="J67" s="17"/>
    </row>
    <row r="68" spans="2:18">
      <c r="B68" s="18" t="s">
        <v>49</v>
      </c>
      <c r="I68" s="17"/>
      <c r="J68" s="17"/>
    </row>
    <row r="69" spans="2:18">
      <c r="I69" s="17"/>
      <c r="J69" s="17"/>
    </row>
    <row r="70" spans="2:18" ht="15.6">
      <c r="B70" s="333" t="s">
        <v>268</v>
      </c>
      <c r="C70" s="333"/>
      <c r="D70" s="300" t="s">
        <v>34</v>
      </c>
      <c r="E70" s="333" t="s">
        <v>265</v>
      </c>
      <c r="F70" s="294"/>
      <c r="G70" s="300" t="s">
        <v>34</v>
      </c>
      <c r="H70" s="294" t="s">
        <v>28</v>
      </c>
      <c r="I70" s="294"/>
      <c r="J70" s="300" t="s">
        <v>63</v>
      </c>
      <c r="K70" s="334">
        <f>I90</f>
        <v>0</v>
      </c>
      <c r="L70" s="334"/>
      <c r="M70" s="300" t="s">
        <v>34</v>
      </c>
      <c r="N70" s="292" t="e">
        <f>I99</f>
        <v>#DIV/0!</v>
      </c>
      <c r="O70" s="292"/>
      <c r="P70" s="300" t="s">
        <v>34</v>
      </c>
      <c r="Q70" s="292" t="e">
        <f>I100</f>
        <v>#DIV/0!</v>
      </c>
      <c r="R70" s="292"/>
    </row>
    <row r="71" spans="2:18" ht="15.6">
      <c r="B71" s="333" t="s">
        <v>266</v>
      </c>
      <c r="C71" s="294"/>
      <c r="D71" s="300"/>
      <c r="E71" s="333" t="s">
        <v>267</v>
      </c>
      <c r="F71" s="294"/>
      <c r="G71" s="300"/>
      <c r="H71" s="294" t="s">
        <v>19</v>
      </c>
      <c r="I71" s="294"/>
      <c r="J71" s="300"/>
      <c r="K71" s="292">
        <f>D43</f>
        <v>98.5</v>
      </c>
      <c r="L71" s="292"/>
      <c r="M71" s="300"/>
      <c r="N71" s="292">
        <f>I58</f>
        <v>165</v>
      </c>
      <c r="O71" s="292"/>
      <c r="P71" s="300"/>
      <c r="Q71" s="292">
        <f>K28</f>
        <v>150</v>
      </c>
      <c r="R71" s="292"/>
    </row>
    <row r="72" spans="2:18">
      <c r="I72" s="17"/>
      <c r="J72" s="17"/>
    </row>
    <row r="73" spans="2:18">
      <c r="I73" s="17"/>
      <c r="J73" s="300" t="s">
        <v>63</v>
      </c>
      <c r="K73" s="330" t="e">
        <f>K70/K71+N70/N71+Q70/Q71</f>
        <v>#DIV/0!</v>
      </c>
      <c r="L73" s="330"/>
      <c r="M73" s="300" t="e">
        <f>IF(K73&lt;N73,"&lt;","&gt;")</f>
        <v>#DIV/0!</v>
      </c>
      <c r="N73" s="300">
        <v>1.25</v>
      </c>
      <c r="O73" s="300"/>
    </row>
    <row r="74" spans="2:18">
      <c r="I74" s="17"/>
      <c r="J74" s="300"/>
      <c r="K74" s="330"/>
      <c r="L74" s="330"/>
      <c r="M74" s="300"/>
      <c r="N74" s="300"/>
      <c r="O74" s="300"/>
    </row>
    <row r="75" spans="2:18">
      <c r="B75" s="18" t="s">
        <v>50</v>
      </c>
      <c r="I75" s="17"/>
      <c r="J75" s="17"/>
    </row>
    <row r="76" spans="2:18">
      <c r="I76" s="17"/>
      <c r="J76" s="17"/>
    </row>
    <row r="77" spans="2:18" ht="15.6">
      <c r="B77" s="333" t="s">
        <v>45</v>
      </c>
      <c r="C77" s="333"/>
      <c r="D77" s="300" t="s">
        <v>34</v>
      </c>
      <c r="E77" s="294" t="s">
        <v>46</v>
      </c>
      <c r="F77" s="294"/>
      <c r="I77" s="17"/>
      <c r="J77" s="300" t="s">
        <v>63</v>
      </c>
      <c r="K77" s="334">
        <f>I105</f>
        <v>0</v>
      </c>
      <c r="L77" s="334"/>
      <c r="M77" s="300" t="s">
        <v>34</v>
      </c>
      <c r="N77" s="292">
        <f>I106</f>
        <v>0</v>
      </c>
      <c r="O77" s="292"/>
    </row>
    <row r="78" spans="2:18" ht="15.6">
      <c r="B78" s="294" t="s">
        <v>51</v>
      </c>
      <c r="C78" s="294"/>
      <c r="D78" s="300"/>
      <c r="E78" s="294" t="s">
        <v>15</v>
      </c>
      <c r="F78" s="294"/>
      <c r="J78" s="300"/>
      <c r="K78" s="292">
        <f>C64</f>
        <v>100</v>
      </c>
      <c r="L78" s="292"/>
      <c r="M78" s="300"/>
      <c r="N78" s="292">
        <f>C64</f>
        <v>100</v>
      </c>
      <c r="O78" s="292"/>
    </row>
    <row r="80" spans="2:18">
      <c r="J80" s="300" t="s">
        <v>63</v>
      </c>
      <c r="K80" s="330">
        <f>K77/K78+N77/N78</f>
        <v>0</v>
      </c>
      <c r="L80" s="330"/>
      <c r="M80" s="300" t="str">
        <f>IF(K80&lt;N80,"&lt;","&gt;")</f>
        <v>&lt;</v>
      </c>
      <c r="N80" s="300">
        <v>1.25</v>
      </c>
      <c r="O80" s="300"/>
    </row>
    <row r="81" spans="2:18">
      <c r="J81" s="331"/>
      <c r="K81" s="332"/>
      <c r="L81" s="332"/>
      <c r="M81" s="331"/>
      <c r="N81" s="331"/>
      <c r="O81" s="331"/>
    </row>
    <row r="82" spans="2:18" ht="15.75" customHeight="1">
      <c r="B82" s="347" t="e">
        <f>IF(MAX(K73,K80)&lt;1.25,"Since both the equations are satisfied","Since equations are not satisfied")</f>
        <v>#DIV/0!</v>
      </c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9"/>
    </row>
    <row r="83" spans="2:18" ht="15.75" customHeight="1">
      <c r="B83" s="350" t="e">
        <f>IF(MAX(K73,K80)&lt;1.33,"Section is Safe","Section is Unsafe")</f>
        <v>#DIV/0!</v>
      </c>
      <c r="C83" s="351"/>
      <c r="D83" s="351"/>
      <c r="E83" s="351"/>
      <c r="F83" s="351"/>
      <c r="G83" s="351"/>
      <c r="H83" s="351"/>
      <c r="I83" s="351"/>
      <c r="J83" s="351"/>
      <c r="K83" s="351"/>
      <c r="L83" s="351"/>
      <c r="M83" s="351"/>
      <c r="N83" s="351"/>
      <c r="O83" s="351"/>
      <c r="P83" s="351"/>
      <c r="Q83" s="352"/>
    </row>
    <row r="86" spans="2:18">
      <c r="B86" s="3" t="s">
        <v>122</v>
      </c>
      <c r="Q86" s="280"/>
      <c r="R86" s="280"/>
    </row>
    <row r="87" spans="2:18">
      <c r="Q87" s="280"/>
      <c r="R87" s="280"/>
    </row>
    <row r="88" spans="2:18">
      <c r="B88" t="s">
        <v>124</v>
      </c>
      <c r="H88" s="16" t="s">
        <v>63</v>
      </c>
      <c r="I88" s="280">
        <f>'Typcal Structural Glazing'!M111</f>
        <v>0</v>
      </c>
      <c r="J88" s="282"/>
      <c r="K88" t="s">
        <v>82</v>
      </c>
      <c r="M88" t="s">
        <v>123</v>
      </c>
      <c r="Q88" s="280"/>
      <c r="R88" s="280"/>
    </row>
    <row r="89" spans="2:18" ht="15.6">
      <c r="B89" t="s">
        <v>125</v>
      </c>
      <c r="H89" s="16" t="s">
        <v>63</v>
      </c>
      <c r="I89" s="280">
        <f>'Typcal Structural Glazing'!I34*100</f>
        <v>1682.9999999999998</v>
      </c>
      <c r="J89" s="280"/>
      <c r="K89" t="s">
        <v>126</v>
      </c>
      <c r="M89" s="143" t="s">
        <v>270</v>
      </c>
      <c r="Q89" s="280"/>
      <c r="R89" s="280"/>
    </row>
    <row r="90" spans="2:18" ht="16.8">
      <c r="B90" t="s">
        <v>410</v>
      </c>
      <c r="H90" s="16" t="s">
        <v>63</v>
      </c>
      <c r="I90" s="280">
        <f>I88*1000/I89</f>
        <v>0</v>
      </c>
      <c r="J90" s="280"/>
      <c r="K90" t="s">
        <v>12</v>
      </c>
      <c r="M90" t="s">
        <v>30</v>
      </c>
      <c r="Q90" s="280"/>
      <c r="R90" s="280"/>
    </row>
    <row r="91" spans="2:18">
      <c r="Q91" s="280"/>
      <c r="R91" s="280"/>
    </row>
    <row r="92" spans="2:18">
      <c r="B92" t="s">
        <v>127</v>
      </c>
      <c r="Q92" s="280"/>
      <c r="R92" s="280"/>
    </row>
    <row r="93" spans="2:18" ht="15.6">
      <c r="B93" t="s">
        <v>128</v>
      </c>
      <c r="H93" s="16" t="s">
        <v>63</v>
      </c>
      <c r="I93" s="280">
        <f>'Typcal Structural Glazing'!M105</f>
        <v>0</v>
      </c>
      <c r="J93" s="280"/>
      <c r="K93" t="s">
        <v>81</v>
      </c>
      <c r="M93" t="s">
        <v>123</v>
      </c>
    </row>
    <row r="94" spans="2:18" ht="15.6">
      <c r="B94" t="s">
        <v>129</v>
      </c>
      <c r="H94" s="16" t="s">
        <v>63</v>
      </c>
      <c r="I94" s="280">
        <v>0</v>
      </c>
      <c r="J94" s="280"/>
      <c r="K94" t="s">
        <v>81</v>
      </c>
    </row>
    <row r="95" spans="2:18">
      <c r="B95" t="s">
        <v>130</v>
      </c>
    </row>
    <row r="96" spans="2:18" ht="16.8">
      <c r="B96" t="s">
        <v>131</v>
      </c>
      <c r="H96" t="s">
        <v>63</v>
      </c>
      <c r="I96" s="280">
        <f>'Typcal Structural Glazing'!I32*1000</f>
        <v>0</v>
      </c>
      <c r="J96" s="282"/>
      <c r="K96" t="s">
        <v>133</v>
      </c>
      <c r="M96" s="143" t="s">
        <v>271</v>
      </c>
    </row>
    <row r="97" spans="2:18" ht="16.8">
      <c r="B97" t="s">
        <v>132</v>
      </c>
      <c r="H97" t="s">
        <v>63</v>
      </c>
      <c r="I97" s="280">
        <f>'Typcal Structural Glazing'!I33*1000</f>
        <v>0</v>
      </c>
      <c r="J97" s="282"/>
      <c r="K97" t="s">
        <v>133</v>
      </c>
    </row>
    <row r="98" spans="2:18">
      <c r="B98" t="s">
        <v>29</v>
      </c>
    </row>
    <row r="99" spans="2:18" ht="16.8">
      <c r="B99" t="s">
        <v>27</v>
      </c>
      <c r="H99" t="s">
        <v>63</v>
      </c>
      <c r="I99" s="280" t="e">
        <f>I93*1000000/I96</f>
        <v>#DIV/0!</v>
      </c>
      <c r="J99" s="280"/>
      <c r="K99" t="s">
        <v>12</v>
      </c>
      <c r="M99" t="s">
        <v>411</v>
      </c>
    </row>
    <row r="100" spans="2:18" ht="16.8">
      <c r="B100" t="s">
        <v>28</v>
      </c>
      <c r="H100" t="s">
        <v>63</v>
      </c>
      <c r="I100" s="280" t="e">
        <f>I94*10^6/I97</f>
        <v>#DIV/0!</v>
      </c>
      <c r="J100" s="280"/>
      <c r="K100" t="s">
        <v>12</v>
      </c>
      <c r="M100" t="s">
        <v>412</v>
      </c>
    </row>
    <row r="101" spans="2:18">
      <c r="B101" t="s">
        <v>35</v>
      </c>
      <c r="I101" s="17"/>
      <c r="J101" s="17"/>
    </row>
    <row r="102" spans="2:18" ht="15.6">
      <c r="B102" t="s">
        <v>37</v>
      </c>
      <c r="H102" t="s">
        <v>63</v>
      </c>
      <c r="I102" s="280">
        <f>'Typcal Structural Glazing'!M108</f>
        <v>0</v>
      </c>
      <c r="J102" s="280"/>
      <c r="K102" t="s">
        <v>82</v>
      </c>
      <c r="M102" t="s">
        <v>123</v>
      </c>
      <c r="Q102" s="330"/>
      <c r="R102" s="330"/>
    </row>
    <row r="103" spans="2:18" ht="15.6">
      <c r="B103" t="s">
        <v>36</v>
      </c>
      <c r="H103" t="s">
        <v>63</v>
      </c>
      <c r="I103" s="280">
        <v>0</v>
      </c>
      <c r="J103" s="280"/>
      <c r="K103" t="s">
        <v>82</v>
      </c>
      <c r="Q103" s="330"/>
      <c r="R103" s="330"/>
    </row>
    <row r="104" spans="2:18">
      <c r="B104" t="s">
        <v>44</v>
      </c>
      <c r="I104" s="17"/>
      <c r="J104" s="17"/>
    </row>
    <row r="105" spans="2:18" ht="16.8">
      <c r="B105" t="s">
        <v>45</v>
      </c>
      <c r="H105" t="s">
        <v>63</v>
      </c>
      <c r="I105" s="280">
        <f>I102*1000/(Q20*100)</f>
        <v>0</v>
      </c>
      <c r="J105" s="280"/>
      <c r="K105" t="s">
        <v>12</v>
      </c>
      <c r="M105" t="s">
        <v>413</v>
      </c>
    </row>
    <row r="106" spans="2:18" ht="16.8">
      <c r="B106" t="s">
        <v>46</v>
      </c>
      <c r="H106" t="s">
        <v>63</v>
      </c>
      <c r="I106" s="280">
        <f>I103*1000/(Q20*1000)</f>
        <v>0</v>
      </c>
      <c r="J106" s="280"/>
      <c r="K106" t="s">
        <v>12</v>
      </c>
      <c r="M106" t="s">
        <v>414</v>
      </c>
    </row>
    <row r="107" spans="2:18">
      <c r="B107" s="10"/>
      <c r="C107" s="10"/>
      <c r="D107" s="10"/>
      <c r="E107" s="281"/>
      <c r="F107" s="281"/>
    </row>
  </sheetData>
  <mergeCells count="107">
    <mergeCell ref="B7:C7"/>
    <mergeCell ref="E7:F7"/>
    <mergeCell ref="Q7:R7"/>
    <mergeCell ref="B8:C8"/>
    <mergeCell ref="E8:F8"/>
    <mergeCell ref="Q8:R8"/>
    <mergeCell ref="B82:Q82"/>
    <mergeCell ref="B83:Q83"/>
    <mergeCell ref="B11:C11"/>
    <mergeCell ref="E11:F11"/>
    <mergeCell ref="Q11:R11"/>
    <mergeCell ref="B12:C12"/>
    <mergeCell ref="E12:F12"/>
    <mergeCell ref="Q12:R12"/>
    <mergeCell ref="B9:C9"/>
    <mergeCell ref="E9:F9"/>
    <mergeCell ref="Q9:R9"/>
    <mergeCell ref="B10:C10"/>
    <mergeCell ref="E10:F10"/>
    <mergeCell ref="Q10:R10"/>
    <mergeCell ref="Q20:R20"/>
    <mergeCell ref="Q21:R21"/>
    <mergeCell ref="Q22:R22"/>
    <mergeCell ref="H23:I23"/>
    <mergeCell ref="H28:I28"/>
    <mergeCell ref="E33:F33"/>
    <mergeCell ref="L33:M33"/>
    <mergeCell ref="B13:C13"/>
    <mergeCell ref="E13:F13"/>
    <mergeCell ref="Q16:R16"/>
    <mergeCell ref="Q17:R17"/>
    <mergeCell ref="Q18:R18"/>
    <mergeCell ref="Q19:R19"/>
    <mergeCell ref="Q37:R38"/>
    <mergeCell ref="E38:F38"/>
    <mergeCell ref="I38:J38"/>
    <mergeCell ref="L38:M38"/>
    <mergeCell ref="B43:C43"/>
    <mergeCell ref="E44:F44"/>
    <mergeCell ref="E34:F34"/>
    <mergeCell ref="L34:M34"/>
    <mergeCell ref="E37:F37"/>
    <mergeCell ref="I37:J37"/>
    <mergeCell ref="L37:M37"/>
    <mergeCell ref="P37:P38"/>
    <mergeCell ref="E50:F50"/>
    <mergeCell ref="K50:L50"/>
    <mergeCell ref="Q50:R50"/>
    <mergeCell ref="L63:M63"/>
    <mergeCell ref="B70:C70"/>
    <mergeCell ref="D70:D71"/>
    <mergeCell ref="E70:F70"/>
    <mergeCell ref="G70:G71"/>
    <mergeCell ref="H70:I70"/>
    <mergeCell ref="B71:C71"/>
    <mergeCell ref="E71:F71"/>
    <mergeCell ref="H71:I71"/>
    <mergeCell ref="K71:L71"/>
    <mergeCell ref="N71:O71"/>
    <mergeCell ref="Q71:R71"/>
    <mergeCell ref="J70:J71"/>
    <mergeCell ref="K70:L70"/>
    <mergeCell ref="M70:M71"/>
    <mergeCell ref="N70:O70"/>
    <mergeCell ref="P70:P71"/>
    <mergeCell ref="Q70:R70"/>
    <mergeCell ref="J73:J74"/>
    <mergeCell ref="K73:L74"/>
    <mergeCell ref="M73:M74"/>
    <mergeCell ref="N73:O74"/>
    <mergeCell ref="B77:C77"/>
    <mergeCell ref="D77:D78"/>
    <mergeCell ref="E77:F77"/>
    <mergeCell ref="J77:J78"/>
    <mergeCell ref="K77:L77"/>
    <mergeCell ref="M77:M78"/>
    <mergeCell ref="Q86:R86"/>
    <mergeCell ref="Q87:R87"/>
    <mergeCell ref="I88:J88"/>
    <mergeCell ref="Q88:R88"/>
    <mergeCell ref="N77:O77"/>
    <mergeCell ref="B78:C78"/>
    <mergeCell ref="E78:F78"/>
    <mergeCell ref="K78:L78"/>
    <mergeCell ref="N78:O78"/>
    <mergeCell ref="J80:J81"/>
    <mergeCell ref="K80:L81"/>
    <mergeCell ref="M80:M81"/>
    <mergeCell ref="N80:O81"/>
    <mergeCell ref="I89:J89"/>
    <mergeCell ref="Q89:R89"/>
    <mergeCell ref="I90:J90"/>
    <mergeCell ref="Q90:R90"/>
    <mergeCell ref="Q91:R91"/>
    <mergeCell ref="Q92:R92"/>
    <mergeCell ref="I105:J105"/>
    <mergeCell ref="I106:J106"/>
    <mergeCell ref="E107:F107"/>
    <mergeCell ref="I102:J102"/>
    <mergeCell ref="Q102:R103"/>
    <mergeCell ref="I103:J103"/>
    <mergeCell ref="I93:J93"/>
    <mergeCell ref="I94:J94"/>
    <mergeCell ref="I96:J96"/>
    <mergeCell ref="I97:J97"/>
    <mergeCell ref="I99:J99"/>
    <mergeCell ref="I100:J100"/>
  </mergeCells>
  <pageMargins left="0.7" right="0.7" top="0.75" bottom="0.75" header="0.3" footer="0.3"/>
  <pageSetup paperSize="9" scale="94" orientation="portrait" r:id="rId1"/>
  <rowBreaks count="1" manualBreakCount="1">
    <brk id="5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1"/>
  <dimension ref="B1:AG134"/>
  <sheetViews>
    <sheetView view="pageBreakPreview" topLeftCell="A58" zoomScaleSheetLayoutView="100" workbookViewId="0">
      <selection activeCell="O110" sqref="O110"/>
    </sheetView>
  </sheetViews>
  <sheetFormatPr defaultColWidth="4.6640625" defaultRowHeight="13.2"/>
  <cols>
    <col min="1" max="1" width="1.88671875" customWidth="1"/>
    <col min="3" max="3" width="5" bestFit="1" customWidth="1"/>
    <col min="4" max="4" width="6.109375" customWidth="1"/>
    <col min="5" max="5" width="6.44140625" customWidth="1"/>
    <col min="6" max="6" width="5.33203125" customWidth="1"/>
    <col min="7" max="7" width="5.6640625" customWidth="1"/>
    <col min="9" max="9" width="4.6640625" customWidth="1"/>
    <col min="12" max="12" width="5.5546875" bestFit="1" customWidth="1"/>
    <col min="13" max="13" width="6.44140625" customWidth="1"/>
    <col min="17" max="17" width="4.88671875" customWidth="1"/>
    <col min="18" max="18" width="4.6640625" customWidth="1"/>
    <col min="20" max="20" width="5.33203125" customWidth="1"/>
    <col min="22" max="22" width="2.33203125" customWidth="1"/>
    <col min="23" max="23" width="8.109375" customWidth="1"/>
    <col min="32" max="32" width="7" bestFit="1" customWidth="1"/>
  </cols>
  <sheetData>
    <row r="1" spans="2:19" ht="21">
      <c r="B1" s="15" t="s">
        <v>83</v>
      </c>
    </row>
    <row r="2" spans="2:19">
      <c r="B2" s="5" t="s">
        <v>259</v>
      </c>
    </row>
    <row r="4" spans="2:19">
      <c r="B4" s="14" t="s">
        <v>6</v>
      </c>
    </row>
    <row r="6" spans="2:19">
      <c r="B6" s="343" t="s">
        <v>7</v>
      </c>
      <c r="C6" s="344"/>
      <c r="D6" s="31" t="s">
        <v>63</v>
      </c>
      <c r="E6" s="345" t="s">
        <v>11</v>
      </c>
      <c r="F6" s="345"/>
      <c r="G6" s="19"/>
      <c r="H6" s="13"/>
      <c r="J6" s="26"/>
      <c r="K6" s="31"/>
      <c r="L6" s="131"/>
      <c r="M6" s="13"/>
      <c r="O6" s="26"/>
      <c r="P6" s="31"/>
      <c r="Q6" s="342"/>
      <c r="R6" s="342"/>
      <c r="S6" s="13"/>
    </row>
    <row r="7" spans="2:19" ht="15.6">
      <c r="B7" s="346" t="s">
        <v>8</v>
      </c>
      <c r="C7" s="294"/>
      <c r="D7" s="16" t="s">
        <v>63</v>
      </c>
      <c r="E7" s="280">
        <v>65500</v>
      </c>
      <c r="F7" s="280"/>
      <c r="G7" t="s">
        <v>12</v>
      </c>
      <c r="H7" s="20"/>
      <c r="J7" s="127" t="s">
        <v>257</v>
      </c>
      <c r="K7" s="16" t="s">
        <v>63</v>
      </c>
      <c r="L7" s="17">
        <v>85</v>
      </c>
      <c r="M7" s="20" t="s">
        <v>12</v>
      </c>
      <c r="O7" s="27"/>
      <c r="P7" s="16"/>
      <c r="Q7" s="280"/>
      <c r="R7" s="280"/>
      <c r="S7" s="20"/>
    </row>
    <row r="8" spans="2:19" ht="16.8">
      <c r="B8" s="346" t="s">
        <v>9</v>
      </c>
      <c r="C8" s="294"/>
      <c r="D8" s="16" t="s">
        <v>63</v>
      </c>
      <c r="E8" s="280">
        <v>190</v>
      </c>
      <c r="F8" s="280"/>
      <c r="G8" t="s">
        <v>12</v>
      </c>
      <c r="H8" s="20"/>
      <c r="J8" s="127" t="s">
        <v>258</v>
      </c>
      <c r="K8" s="35" t="s">
        <v>63</v>
      </c>
      <c r="L8" s="17">
        <v>96</v>
      </c>
      <c r="M8" s="20" t="s">
        <v>12</v>
      </c>
      <c r="O8" s="27"/>
      <c r="P8" s="16"/>
      <c r="Q8" s="280"/>
      <c r="R8" s="280"/>
      <c r="S8" s="20"/>
    </row>
    <row r="9" spans="2:19" ht="16.8">
      <c r="B9" s="346" t="s">
        <v>10</v>
      </c>
      <c r="C9" s="294"/>
      <c r="D9" s="16" t="s">
        <v>63</v>
      </c>
      <c r="E9" s="280">
        <v>155</v>
      </c>
      <c r="F9" s="280"/>
      <c r="G9" t="s">
        <v>12</v>
      </c>
      <c r="H9" s="20"/>
      <c r="J9" s="127" t="s">
        <v>269</v>
      </c>
      <c r="K9" s="35" t="s">
        <v>63</v>
      </c>
      <c r="L9" s="17">
        <v>51</v>
      </c>
      <c r="M9" s="132" t="s">
        <v>12</v>
      </c>
      <c r="O9" s="29"/>
      <c r="P9" s="16"/>
      <c r="Q9" s="280"/>
      <c r="R9" s="280"/>
      <c r="S9" s="20"/>
    </row>
    <row r="10" spans="2:19" ht="16.8">
      <c r="B10" s="346" t="s">
        <v>13</v>
      </c>
      <c r="C10" s="294"/>
      <c r="D10" s="16" t="s">
        <v>63</v>
      </c>
      <c r="E10" s="280">
        <v>155</v>
      </c>
      <c r="F10" s="280"/>
      <c r="G10" t="s">
        <v>12</v>
      </c>
      <c r="H10" s="20"/>
      <c r="J10" s="27"/>
      <c r="K10" s="16"/>
      <c r="L10" s="17"/>
      <c r="M10" s="20"/>
      <c r="O10" s="29"/>
      <c r="P10" s="16"/>
      <c r="Q10" s="280"/>
      <c r="R10" s="280"/>
      <c r="S10" s="20"/>
    </row>
    <row r="11" spans="2:19" ht="16.8">
      <c r="B11" s="346" t="s">
        <v>14</v>
      </c>
      <c r="C11" s="294"/>
      <c r="D11" s="16" t="s">
        <v>63</v>
      </c>
      <c r="E11" s="280">
        <v>70</v>
      </c>
      <c r="F11" s="280"/>
      <c r="G11" t="s">
        <v>12</v>
      </c>
      <c r="H11" s="20"/>
      <c r="J11" s="28"/>
      <c r="M11" s="20"/>
      <c r="O11" s="29"/>
      <c r="P11" s="16"/>
      <c r="Q11" s="280"/>
      <c r="R11" s="280"/>
      <c r="S11" s="20"/>
    </row>
    <row r="12" spans="2:19" ht="16.8">
      <c r="B12" s="339" t="s">
        <v>15</v>
      </c>
      <c r="C12" s="340"/>
      <c r="D12" s="32" t="s">
        <v>63</v>
      </c>
      <c r="E12" s="341">
        <v>51</v>
      </c>
      <c r="F12" s="341"/>
      <c r="G12" s="21" t="s">
        <v>12</v>
      </c>
      <c r="H12" s="22"/>
      <c r="J12" s="23"/>
      <c r="K12" s="21"/>
      <c r="L12" s="21"/>
      <c r="M12" s="22"/>
      <c r="O12" s="30"/>
      <c r="P12" s="21"/>
      <c r="Q12" s="21"/>
      <c r="R12" s="21"/>
      <c r="S12" s="22"/>
    </row>
    <row r="13" spans="2:19">
      <c r="O13" s="17"/>
    </row>
    <row r="14" spans="2:19" ht="15.6">
      <c r="B14" s="6" t="s">
        <v>272</v>
      </c>
    </row>
    <row r="15" spans="2:19" ht="16.8">
      <c r="B15" s="143" t="s">
        <v>348</v>
      </c>
      <c r="O15" s="34" t="s">
        <v>54</v>
      </c>
      <c r="P15" s="19" t="s">
        <v>63</v>
      </c>
      <c r="Q15" s="342">
        <f>'Typcal Structural Glazing'!I29</f>
        <v>0</v>
      </c>
      <c r="R15" s="342"/>
      <c r="S15" s="13" t="s">
        <v>55</v>
      </c>
    </row>
    <row r="16" spans="2:19" ht="16.8">
      <c r="O16" s="28" t="s">
        <v>56</v>
      </c>
      <c r="P16" t="s">
        <v>63</v>
      </c>
      <c r="Q16" s="280">
        <f>'Typcal Structural Glazing'!I30</f>
        <v>0</v>
      </c>
      <c r="R16" s="280"/>
      <c r="S16" s="20" t="s">
        <v>55</v>
      </c>
    </row>
    <row r="17" spans="2:19" ht="16.8">
      <c r="B17" s="3" t="s">
        <v>121</v>
      </c>
      <c r="O17" s="28" t="s">
        <v>57</v>
      </c>
      <c r="P17" t="s">
        <v>63</v>
      </c>
      <c r="Q17" s="280">
        <f>'Typcal Structural Glazing'!I31</f>
        <v>0</v>
      </c>
      <c r="R17" s="280"/>
      <c r="S17" s="20" t="s">
        <v>58</v>
      </c>
    </row>
    <row r="18" spans="2:19" ht="16.8">
      <c r="O18" s="28" t="s">
        <v>59</v>
      </c>
      <c r="P18" t="s">
        <v>63</v>
      </c>
      <c r="Q18" s="280">
        <f>'Typcal Structural Glazing'!I32</f>
        <v>0</v>
      </c>
      <c r="R18" s="280"/>
      <c r="S18" s="20" t="s">
        <v>58</v>
      </c>
    </row>
    <row r="19" spans="2:19" ht="15.6">
      <c r="B19" s="14" t="s">
        <v>16</v>
      </c>
      <c r="O19" s="28" t="s">
        <v>53</v>
      </c>
      <c r="P19" t="s">
        <v>63</v>
      </c>
      <c r="Q19" s="280">
        <f>'Typcal Structural Glazing'!I33</f>
        <v>0</v>
      </c>
      <c r="R19" s="280"/>
      <c r="S19" s="20" t="s">
        <v>60</v>
      </c>
    </row>
    <row r="20" spans="2:19" ht="15.6">
      <c r="B20" s="9" t="s">
        <v>224</v>
      </c>
      <c r="O20" s="28" t="s">
        <v>101</v>
      </c>
      <c r="P20" t="s">
        <v>63</v>
      </c>
      <c r="Q20" s="280">
        <f>'Typcal Structural Glazing'!I35</f>
        <v>0</v>
      </c>
      <c r="R20" s="280"/>
      <c r="S20" s="20" t="s">
        <v>136</v>
      </c>
    </row>
    <row r="21" spans="2:19" ht="15.6">
      <c r="B21" s="9" t="s">
        <v>225</v>
      </c>
      <c r="O21" s="23" t="s">
        <v>102</v>
      </c>
      <c r="P21" s="21" t="s">
        <v>63</v>
      </c>
      <c r="Q21" s="341">
        <f>'Typcal Structural Glazing'!I36</f>
        <v>0</v>
      </c>
      <c r="R21" s="341"/>
      <c r="S21" s="22" t="s">
        <v>136</v>
      </c>
    </row>
    <row r="22" spans="2:19">
      <c r="B22" t="s">
        <v>17</v>
      </c>
      <c r="D22" t="s">
        <v>63</v>
      </c>
      <c r="E22" s="294" t="s">
        <v>215</v>
      </c>
      <c r="F22" s="294"/>
      <c r="H22" s="294"/>
      <c r="I22" s="294"/>
    </row>
    <row r="23" spans="2:19" ht="15.6">
      <c r="E23">
        <v>96</v>
      </c>
      <c r="G23" t="s">
        <v>12</v>
      </c>
    </row>
    <row r="24" spans="2:19">
      <c r="B24" s="14" t="s">
        <v>18</v>
      </c>
    </row>
    <row r="26" spans="2:19">
      <c r="B26" s="18" t="s">
        <v>20</v>
      </c>
      <c r="I26" s="18" t="s">
        <v>263</v>
      </c>
    </row>
    <row r="27" spans="2:19" ht="15.6">
      <c r="B27" t="s">
        <v>21</v>
      </c>
      <c r="D27" t="s">
        <v>63</v>
      </c>
      <c r="E27" s="325">
        <v>1200</v>
      </c>
      <c r="F27" s="325"/>
      <c r="G27" t="s">
        <v>86</v>
      </c>
      <c r="I27" t="s">
        <v>101</v>
      </c>
      <c r="K27" t="s">
        <v>63</v>
      </c>
      <c r="L27" s="280">
        <f>Q20*10</f>
        <v>0</v>
      </c>
      <c r="M27" s="280"/>
      <c r="N27" t="s">
        <v>86</v>
      </c>
    </row>
    <row r="28" spans="2:19" ht="15.6">
      <c r="B28" t="s">
        <v>100</v>
      </c>
      <c r="D28" t="s">
        <v>63</v>
      </c>
      <c r="E28" s="325">
        <v>1200</v>
      </c>
      <c r="F28" s="325"/>
      <c r="G28" t="s">
        <v>86</v>
      </c>
      <c r="I28" t="s">
        <v>102</v>
      </c>
      <c r="K28" t="s">
        <v>63</v>
      </c>
      <c r="L28" s="280">
        <f>Q21*10</f>
        <v>0</v>
      </c>
      <c r="M28" s="280"/>
      <c r="N28" t="s">
        <v>86</v>
      </c>
    </row>
    <row r="30" spans="2:19">
      <c r="B30" s="18"/>
      <c r="I30" s="18" t="s">
        <v>181</v>
      </c>
    </row>
    <row r="31" spans="2:19" ht="15.6">
      <c r="B31" t="s">
        <v>216</v>
      </c>
      <c r="D31" t="s">
        <v>63</v>
      </c>
      <c r="E31" s="280">
        <v>0.85</v>
      </c>
      <c r="F31" s="280"/>
      <c r="I31" s="264" t="s">
        <v>178</v>
      </c>
      <c r="J31" s="264"/>
      <c r="K31" t="s">
        <v>63</v>
      </c>
      <c r="L31" s="305" t="e">
        <f>E31*E27/L27</f>
        <v>#DIV/0!</v>
      </c>
      <c r="M31" s="305"/>
      <c r="O31" s="24" t="s">
        <v>85</v>
      </c>
      <c r="P31" s="338" t="s">
        <v>63</v>
      </c>
      <c r="Q31" s="335" t="e">
        <f>MAX(L31,L32)</f>
        <v>#DIV/0!</v>
      </c>
      <c r="R31" s="336"/>
    </row>
    <row r="32" spans="2:19" ht="15.6">
      <c r="B32" t="s">
        <v>217</v>
      </c>
      <c r="D32" t="s">
        <v>63</v>
      </c>
      <c r="E32" s="280">
        <v>0.85</v>
      </c>
      <c r="F32" s="282"/>
      <c r="I32" s="264" t="s">
        <v>179</v>
      </c>
      <c r="J32" s="264"/>
      <c r="K32" t="s">
        <v>63</v>
      </c>
      <c r="L32" s="305" t="e">
        <f>E32*E28/L28</f>
        <v>#DIV/0!</v>
      </c>
      <c r="M32" s="305"/>
      <c r="O32" s="25" t="s">
        <v>180</v>
      </c>
      <c r="P32" s="331"/>
      <c r="Q32" s="332"/>
      <c r="R32" s="337"/>
    </row>
    <row r="34" spans="2:33" ht="13.8">
      <c r="B34" t="s">
        <v>218</v>
      </c>
      <c r="C34" s="124" t="s">
        <v>219</v>
      </c>
      <c r="D34" s="125" t="s">
        <v>220</v>
      </c>
      <c r="F34" s="70" t="e">
        <f>Q31</f>
        <v>#DIV/0!</v>
      </c>
      <c r="H34" s="9" t="s">
        <v>221</v>
      </c>
    </row>
    <row r="35" spans="2:33" ht="13.8">
      <c r="C35" s="124"/>
      <c r="D35" s="125"/>
      <c r="H35" s="9"/>
    </row>
    <row r="36" spans="2:33" ht="13.8">
      <c r="B36" s="9" t="s">
        <v>222</v>
      </c>
      <c r="C36" s="124"/>
      <c r="D36" s="125"/>
      <c r="H36" s="9"/>
    </row>
    <row r="37" spans="2:33" ht="13.8">
      <c r="B37" s="9" t="s">
        <v>223</v>
      </c>
      <c r="C37" s="126" t="s">
        <v>220</v>
      </c>
      <c r="D37" s="128">
        <v>67</v>
      </c>
      <c r="E37" t="s">
        <v>256</v>
      </c>
      <c r="H37" s="9"/>
    </row>
    <row r="38" spans="2:33">
      <c r="E38" s="294"/>
      <c r="F38" s="294"/>
    </row>
    <row r="40" spans="2:33">
      <c r="B40" s="14" t="s">
        <v>182</v>
      </c>
    </row>
    <row r="42" spans="2:33">
      <c r="B42" s="9" t="s">
        <v>226</v>
      </c>
    </row>
    <row r="43" spans="2:33">
      <c r="B43" s="9" t="s">
        <v>227</v>
      </c>
      <c r="C43">
        <v>1</v>
      </c>
      <c r="E43" s="9" t="s">
        <v>229</v>
      </c>
      <c r="I43" s="18"/>
      <c r="O43" s="18"/>
    </row>
    <row r="44" spans="2:33">
      <c r="B44" s="9" t="s">
        <v>228</v>
      </c>
      <c r="C44">
        <v>1</v>
      </c>
      <c r="E44" s="282"/>
      <c r="F44" s="282"/>
      <c r="K44" s="307"/>
      <c r="L44" s="307"/>
      <c r="Q44" s="308"/>
      <c r="R44" s="308"/>
    </row>
    <row r="45" spans="2:33">
      <c r="E45" s="282"/>
      <c r="F45" s="282"/>
      <c r="K45" s="307"/>
      <c r="L45" s="307"/>
      <c r="Q45" s="308"/>
      <c r="R45" s="308"/>
    </row>
    <row r="46" spans="2:33">
      <c r="B46" s="9" t="s">
        <v>230</v>
      </c>
      <c r="C46">
        <f>E28*C43*C44*F46</f>
        <v>600</v>
      </c>
      <c r="F46">
        <v>0.5</v>
      </c>
      <c r="G46" s="9" t="s">
        <v>231</v>
      </c>
      <c r="I46" s="9" t="s">
        <v>260</v>
      </c>
    </row>
    <row r="47" spans="2:33">
      <c r="B47" s="18" t="s">
        <v>232</v>
      </c>
      <c r="F47" t="s">
        <v>63</v>
      </c>
      <c r="G47">
        <v>56</v>
      </c>
      <c r="H47" s="9" t="s">
        <v>86</v>
      </c>
      <c r="I47" s="18"/>
      <c r="O47" s="18"/>
      <c r="W47" t="s">
        <v>105</v>
      </c>
    </row>
    <row r="48" spans="2:33">
      <c r="B48" s="18" t="s">
        <v>233</v>
      </c>
      <c r="F48" t="s">
        <v>63</v>
      </c>
      <c r="G48">
        <v>123</v>
      </c>
      <c r="H48" s="9" t="s">
        <v>86</v>
      </c>
      <c r="K48" s="280"/>
      <c r="L48" s="280"/>
      <c r="M48" s="280"/>
      <c r="O48" s="294"/>
      <c r="P48" s="294"/>
      <c r="Q48" s="294"/>
      <c r="S48" s="305"/>
      <c r="T48" s="305"/>
      <c r="W48" t="s">
        <v>106</v>
      </c>
      <c r="X48" t="s">
        <v>63</v>
      </c>
      <c r="Y48" s="36">
        <v>123</v>
      </c>
      <c r="Z48" t="s">
        <v>107</v>
      </c>
      <c r="AA48" t="s">
        <v>63</v>
      </c>
      <c r="AB48" s="36">
        <v>2.5</v>
      </c>
      <c r="AD48" t="s">
        <v>108</v>
      </c>
      <c r="AE48" t="s">
        <v>63</v>
      </c>
      <c r="AF48" s="292">
        <f>2*AB48*AB49*(Y48-AB49)^2*(Y49-AB48)^2/(Y48*AB49+Y49*AB48-AB49^2-AB48^2)</f>
        <v>1194269.7000718392</v>
      </c>
      <c r="AG48" s="292"/>
    </row>
    <row r="49" spans="2:28">
      <c r="B49" s="9" t="s">
        <v>234</v>
      </c>
      <c r="E49" s="280"/>
      <c r="F49" s="282"/>
      <c r="O49" s="294"/>
      <c r="P49" s="294"/>
      <c r="Q49" s="294"/>
      <c r="S49" s="305"/>
      <c r="T49" s="305"/>
      <c r="W49" t="s">
        <v>52</v>
      </c>
      <c r="X49" t="s">
        <v>63</v>
      </c>
      <c r="Y49" s="36">
        <v>56</v>
      </c>
      <c r="Z49" t="s">
        <v>109</v>
      </c>
      <c r="AA49" t="s">
        <v>63</v>
      </c>
      <c r="AB49" s="36">
        <v>2.5</v>
      </c>
    </row>
    <row r="50" spans="2:28">
      <c r="B50" s="9" t="s">
        <v>235</v>
      </c>
      <c r="F50" t="s">
        <v>63</v>
      </c>
      <c r="G50">
        <f>G48/G47</f>
        <v>2.1964285714285716</v>
      </c>
    </row>
    <row r="51" spans="2:28">
      <c r="B51" s="9" t="s">
        <v>236</v>
      </c>
      <c r="E51" t="s">
        <v>241</v>
      </c>
      <c r="G51" s="33">
        <v>1</v>
      </c>
    </row>
    <row r="52" spans="2:28">
      <c r="B52" s="9" t="s">
        <v>264</v>
      </c>
    </row>
    <row r="53" spans="2:28">
      <c r="B53" s="9" t="s">
        <v>237</v>
      </c>
      <c r="F53" t="s">
        <v>63</v>
      </c>
      <c r="G53" s="33">
        <v>2.9</v>
      </c>
    </row>
    <row r="54" spans="2:28">
      <c r="B54" s="9" t="s">
        <v>238</v>
      </c>
    </row>
    <row r="55" spans="2:28" ht="13.8">
      <c r="B55" t="s">
        <v>239</v>
      </c>
      <c r="F55" s="124" t="s">
        <v>240</v>
      </c>
      <c r="G55" s="70">
        <f>L55</f>
        <v>9.4924782252656676</v>
      </c>
      <c r="H55" s="9" t="s">
        <v>261</v>
      </c>
      <c r="L55">
        <f>G53*(C46/G47)^0.5</f>
        <v>9.4924782252656676</v>
      </c>
    </row>
    <row r="57" spans="2:28" ht="13.8">
      <c r="B57" s="10" t="s">
        <v>218</v>
      </c>
      <c r="C57" s="124" t="s">
        <v>240</v>
      </c>
      <c r="D57" s="70">
        <f>G55</f>
        <v>9.4924782252656676</v>
      </c>
      <c r="E57" s="9" t="s">
        <v>242</v>
      </c>
      <c r="G57" s="9" t="s">
        <v>243</v>
      </c>
      <c r="L57" s="14"/>
    </row>
    <row r="58" spans="2:28">
      <c r="B58" s="9" t="s">
        <v>244</v>
      </c>
      <c r="C58" s="10"/>
      <c r="D58" s="9">
        <v>94</v>
      </c>
      <c r="E58" t="s">
        <v>256</v>
      </c>
      <c r="F58" s="9"/>
      <c r="L58" s="10"/>
      <c r="M58" s="10"/>
      <c r="N58" s="10"/>
      <c r="O58" s="281"/>
      <c r="P58" s="281"/>
    </row>
    <row r="60" spans="2:28">
      <c r="B60" s="14" t="s">
        <v>245</v>
      </c>
    </row>
    <row r="61" spans="2:28">
      <c r="B61" s="9" t="s">
        <v>246</v>
      </c>
    </row>
    <row r="62" spans="2:28">
      <c r="B62" s="18" t="s">
        <v>183</v>
      </c>
      <c r="I62" s="18" t="s">
        <v>184</v>
      </c>
      <c r="L62" s="33"/>
      <c r="M62" s="33"/>
    </row>
    <row r="63" spans="2:28" ht="15.6">
      <c r="B63" s="9" t="s">
        <v>248</v>
      </c>
      <c r="D63" t="s">
        <v>63</v>
      </c>
      <c r="E63" s="303">
        <f>Y48-2*AB49</f>
        <v>118</v>
      </c>
      <c r="F63" s="303"/>
      <c r="G63" t="s">
        <v>86</v>
      </c>
      <c r="I63" t="s">
        <v>42</v>
      </c>
      <c r="K63" t="s">
        <v>63</v>
      </c>
      <c r="L63" s="303">
        <f>AB48</f>
        <v>2.5</v>
      </c>
      <c r="M63" s="303"/>
      <c r="N63" t="s">
        <v>86</v>
      </c>
    </row>
    <row r="64" spans="2:28" ht="15.6">
      <c r="B64" s="9" t="s">
        <v>52</v>
      </c>
      <c r="D64" t="s">
        <v>63</v>
      </c>
      <c r="E64" s="303">
        <f>Y49-2*AB48</f>
        <v>51</v>
      </c>
      <c r="F64" s="303"/>
      <c r="G64" t="s">
        <v>86</v>
      </c>
      <c r="I64" t="s">
        <v>43</v>
      </c>
      <c r="K64" t="s">
        <v>63</v>
      </c>
      <c r="L64" s="303">
        <f>AB49</f>
        <v>2.5</v>
      </c>
      <c r="M64" s="303"/>
      <c r="N64" t="s">
        <v>86</v>
      </c>
    </row>
    <row r="66" spans="2:13">
      <c r="B66" s="18" t="s">
        <v>247</v>
      </c>
      <c r="D66" t="s">
        <v>63</v>
      </c>
      <c r="E66">
        <f>E63/L63</f>
        <v>47.2</v>
      </c>
      <c r="I66" s="18"/>
    </row>
    <row r="67" spans="2:13">
      <c r="B67" s="9" t="s">
        <v>249</v>
      </c>
      <c r="D67" s="9">
        <v>0.85</v>
      </c>
      <c r="E67" s="9" t="s">
        <v>250</v>
      </c>
      <c r="I67" s="18"/>
      <c r="M67" s="18"/>
    </row>
    <row r="68" spans="2:13">
      <c r="B68" s="9" t="s">
        <v>251</v>
      </c>
      <c r="D68" s="9" t="s">
        <v>63</v>
      </c>
      <c r="E68" s="33">
        <v>82.62</v>
      </c>
      <c r="G68" s="9" t="s">
        <v>252</v>
      </c>
      <c r="L68" s="305"/>
      <c r="M68" s="305"/>
    </row>
    <row r="70" spans="2:13">
      <c r="B70" s="9" t="s">
        <v>253</v>
      </c>
      <c r="D70" s="9" t="s">
        <v>63</v>
      </c>
      <c r="E70" s="33">
        <v>154</v>
      </c>
      <c r="G70" s="9" t="s">
        <v>254</v>
      </c>
    </row>
    <row r="72" spans="2:13">
      <c r="B72" s="143" t="s">
        <v>347</v>
      </c>
    </row>
    <row r="73" spans="2:13">
      <c r="B73" s="9" t="s">
        <v>255</v>
      </c>
      <c r="E73" s="33">
        <v>41</v>
      </c>
      <c r="F73" s="9" t="s">
        <v>256</v>
      </c>
    </row>
    <row r="77" spans="2:13">
      <c r="I77" s="17"/>
      <c r="J77" s="17"/>
    </row>
    <row r="78" spans="2:13">
      <c r="B78" s="3" t="s">
        <v>33</v>
      </c>
      <c r="I78" s="17"/>
      <c r="J78" s="17"/>
    </row>
    <row r="79" spans="2:13">
      <c r="B79" s="18" t="s">
        <v>49</v>
      </c>
      <c r="I79" s="17"/>
      <c r="J79" s="17"/>
    </row>
    <row r="80" spans="2:13">
      <c r="I80" s="17"/>
      <c r="J80" s="17"/>
    </row>
    <row r="81" spans="2:19" ht="15.6">
      <c r="B81" s="299" t="s">
        <v>268</v>
      </c>
      <c r="C81" s="299"/>
      <c r="D81" s="300" t="s">
        <v>34</v>
      </c>
      <c r="E81" s="299" t="s">
        <v>265</v>
      </c>
      <c r="F81" s="294"/>
      <c r="G81" s="300" t="s">
        <v>34</v>
      </c>
      <c r="H81" s="294" t="s">
        <v>28</v>
      </c>
      <c r="I81" s="294"/>
      <c r="J81" s="300" t="s">
        <v>63</v>
      </c>
      <c r="K81" s="301">
        <f>I106</f>
        <v>1.7483443708609272</v>
      </c>
      <c r="L81" s="301"/>
      <c r="M81" s="300" t="s">
        <v>34</v>
      </c>
      <c r="N81" s="292" t="e">
        <f>I115</f>
        <v>#REF!</v>
      </c>
      <c r="O81" s="292"/>
      <c r="P81" s="300" t="s">
        <v>34</v>
      </c>
      <c r="Q81" s="292" t="e">
        <f>I116</f>
        <v>#REF!</v>
      </c>
      <c r="R81" s="292"/>
    </row>
    <row r="82" spans="2:19" ht="15.6">
      <c r="B82" s="299" t="s">
        <v>266</v>
      </c>
      <c r="C82" s="294"/>
      <c r="D82" s="300"/>
      <c r="E82" s="299" t="s">
        <v>267</v>
      </c>
      <c r="F82" s="294"/>
      <c r="G82" s="300"/>
      <c r="H82" s="294" t="s">
        <v>19</v>
      </c>
      <c r="I82" s="294"/>
      <c r="J82" s="300"/>
      <c r="K82" s="292">
        <f>D37</f>
        <v>67</v>
      </c>
      <c r="L82" s="292"/>
      <c r="M82" s="300"/>
      <c r="N82" s="292">
        <f>D58</f>
        <v>94</v>
      </c>
      <c r="O82" s="292"/>
      <c r="P82" s="300"/>
      <c r="Q82" s="292">
        <f>E23</f>
        <v>96</v>
      </c>
      <c r="R82" s="292"/>
    </row>
    <row r="83" spans="2:19">
      <c r="I83" s="17"/>
      <c r="J83" s="17"/>
    </row>
    <row r="84" spans="2:19">
      <c r="I84" s="17"/>
      <c r="J84" s="300" t="s">
        <v>63</v>
      </c>
      <c r="K84" s="330" t="e">
        <f>K81/K82+N81/N82+Q81/Q82</f>
        <v>#REF!</v>
      </c>
      <c r="L84" s="330"/>
      <c r="M84" s="300" t="e">
        <f>IF(K84&lt;N84,"&lt;","&gt;")</f>
        <v>#REF!</v>
      </c>
      <c r="N84" s="300">
        <v>1</v>
      </c>
      <c r="O84" s="300"/>
    </row>
    <row r="85" spans="2:19">
      <c r="I85" s="17"/>
      <c r="J85" s="300"/>
      <c r="K85" s="330"/>
      <c r="L85" s="330"/>
      <c r="M85" s="300"/>
      <c r="N85" s="300"/>
      <c r="O85" s="300"/>
    </row>
    <row r="86" spans="2:19">
      <c r="B86" s="18" t="s">
        <v>50</v>
      </c>
      <c r="I86" s="17"/>
      <c r="J86" s="17"/>
    </row>
    <row r="87" spans="2:19">
      <c r="I87" s="17"/>
      <c r="J87" s="17"/>
    </row>
    <row r="88" spans="2:19" ht="15.6">
      <c r="B88" s="299" t="s">
        <v>45</v>
      </c>
      <c r="C88" s="299"/>
      <c r="D88" s="300" t="s">
        <v>34</v>
      </c>
      <c r="E88" s="294" t="s">
        <v>46</v>
      </c>
      <c r="F88" s="294"/>
      <c r="I88" s="17"/>
      <c r="J88" s="300" t="s">
        <v>63</v>
      </c>
      <c r="K88" s="301" t="e">
        <f>I127</f>
        <v>#REF!</v>
      </c>
      <c r="L88" s="301"/>
      <c r="M88" s="300" t="s">
        <v>34</v>
      </c>
      <c r="N88" s="292" t="e">
        <f>I128</f>
        <v>#REF!</v>
      </c>
      <c r="O88" s="292"/>
    </row>
    <row r="89" spans="2:19" ht="15.6">
      <c r="B89" s="294" t="s">
        <v>51</v>
      </c>
      <c r="C89" s="294"/>
      <c r="D89" s="300"/>
      <c r="E89" s="294" t="s">
        <v>15</v>
      </c>
      <c r="F89" s="294"/>
      <c r="J89" s="300"/>
      <c r="K89" s="292">
        <f>E73</f>
        <v>41</v>
      </c>
      <c r="L89" s="292"/>
      <c r="M89" s="300"/>
      <c r="N89" s="292">
        <f>E73</f>
        <v>41</v>
      </c>
      <c r="O89" s="292"/>
    </row>
    <row r="91" spans="2:19">
      <c r="J91" s="300" t="s">
        <v>63</v>
      </c>
      <c r="K91" s="330" t="e">
        <f>K88/K89+N88/N89</f>
        <v>#REF!</v>
      </c>
      <c r="L91" s="330"/>
      <c r="M91" s="300" t="e">
        <f>IF(K91&lt;N91,"&lt;","&gt;")</f>
        <v>#REF!</v>
      </c>
      <c r="N91" s="300">
        <v>1</v>
      </c>
      <c r="O91" s="300"/>
    </row>
    <row r="92" spans="2:19">
      <c r="J92" s="331"/>
      <c r="K92" s="332"/>
      <c r="L92" s="332"/>
      <c r="M92" s="331"/>
      <c r="N92" s="331"/>
      <c r="O92" s="331"/>
    </row>
    <row r="93" spans="2:19" ht="15.6">
      <c r="B93" s="347" t="e">
        <f>IF(MAX(K84,K91)&lt;1.33,"Since both the equations are satisfied","Since equations are not satisfied")</f>
        <v>#REF!</v>
      </c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9"/>
    </row>
    <row r="94" spans="2:19" ht="15.6">
      <c r="B94" s="350" t="e">
        <f>IF(MAX(K84,K91)&lt;1.33,"Section is Safe","Section is Unsafe")</f>
        <v>#REF!</v>
      </c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51"/>
      <c r="N94" s="351"/>
      <c r="O94" s="351"/>
      <c r="P94" s="351"/>
      <c r="Q94" s="351"/>
      <c r="R94" s="351"/>
      <c r="S94" s="352"/>
    </row>
    <row r="102" spans="2:18">
      <c r="B102" s="3" t="s">
        <v>122</v>
      </c>
      <c r="Q102" s="280"/>
      <c r="R102" s="280"/>
    </row>
    <row r="103" spans="2:18">
      <c r="Q103" s="280"/>
      <c r="R103" s="280"/>
    </row>
    <row r="104" spans="2:18">
      <c r="B104" t="s">
        <v>124</v>
      </c>
      <c r="H104" s="16" t="s">
        <v>63</v>
      </c>
      <c r="I104" s="280">
        <f>'Typcal Structural Glazing'!I91</f>
        <v>0.79200000000000004</v>
      </c>
      <c r="J104" s="282"/>
      <c r="K104" t="s">
        <v>82</v>
      </c>
      <c r="M104" t="s">
        <v>123</v>
      </c>
      <c r="Q104" s="280"/>
      <c r="R104" s="280"/>
    </row>
    <row r="105" spans="2:18" ht="15.6">
      <c r="B105" t="s">
        <v>125</v>
      </c>
      <c r="H105" s="16" t="s">
        <v>63</v>
      </c>
      <c r="I105" s="280">
        <f>'Typcal Structural Glazing'!I23*100</f>
        <v>453</v>
      </c>
      <c r="J105" s="280"/>
      <c r="K105" t="s">
        <v>126</v>
      </c>
      <c r="M105" s="9" t="s">
        <v>270</v>
      </c>
      <c r="Q105" s="280"/>
      <c r="R105" s="280"/>
    </row>
    <row r="106" spans="2:18" ht="16.8">
      <c r="B106" t="s">
        <v>120</v>
      </c>
      <c r="H106" s="16" t="s">
        <v>63</v>
      </c>
      <c r="I106" s="280">
        <f>I104*1000/I105</f>
        <v>1.7483443708609272</v>
      </c>
      <c r="J106" s="280"/>
      <c r="K106" t="s">
        <v>12</v>
      </c>
      <c r="M106" t="s">
        <v>30</v>
      </c>
      <c r="Q106" s="280"/>
      <c r="R106" s="280"/>
    </row>
    <row r="107" spans="2:18" ht="15.75" customHeight="1">
      <c r="Q107" s="280"/>
      <c r="R107" s="280"/>
    </row>
    <row r="108" spans="2:18" ht="15.75" customHeight="1">
      <c r="B108" t="s">
        <v>127</v>
      </c>
      <c r="Q108" s="280"/>
      <c r="R108" s="280"/>
    </row>
    <row r="109" spans="2:18" ht="15.6">
      <c r="B109" t="s">
        <v>128</v>
      </c>
      <c r="H109" s="16" t="s">
        <v>63</v>
      </c>
      <c r="I109" s="280" t="e">
        <f>'Typcal Structural Glazing'!#REF!</f>
        <v>#REF!</v>
      </c>
      <c r="J109" s="280"/>
      <c r="K109" t="s">
        <v>81</v>
      </c>
      <c r="M109" t="s">
        <v>123</v>
      </c>
    </row>
    <row r="110" spans="2:18" ht="15.6">
      <c r="B110" t="s">
        <v>129</v>
      </c>
      <c r="H110" s="16" t="s">
        <v>63</v>
      </c>
      <c r="I110" s="280" t="e">
        <f>'Typcal Structural Glazing'!#REF!</f>
        <v>#REF!</v>
      </c>
      <c r="J110" s="280"/>
      <c r="K110" t="s">
        <v>81</v>
      </c>
    </row>
    <row r="111" spans="2:18" ht="15.75" customHeight="1">
      <c r="B111" t="s">
        <v>130</v>
      </c>
    </row>
    <row r="112" spans="2:18" ht="15.75" customHeight="1">
      <c r="B112" t="s">
        <v>131</v>
      </c>
      <c r="H112" t="s">
        <v>63</v>
      </c>
      <c r="I112" s="280">
        <f>'Typcal Structural Glazing'!I32*1000</f>
        <v>0</v>
      </c>
      <c r="J112" s="282"/>
      <c r="K112" t="s">
        <v>133</v>
      </c>
      <c r="M112" s="9" t="s">
        <v>271</v>
      </c>
    </row>
    <row r="113" spans="2:18" ht="16.8">
      <c r="B113" t="s">
        <v>132</v>
      </c>
      <c r="H113" t="s">
        <v>63</v>
      </c>
      <c r="I113" s="280">
        <f>'Typcal Structural Glazing'!I31*1000</f>
        <v>0</v>
      </c>
      <c r="J113" s="282"/>
      <c r="K113" t="s">
        <v>133</v>
      </c>
    </row>
    <row r="114" spans="2:18" ht="15.75" customHeight="1">
      <c r="B114" t="s">
        <v>29</v>
      </c>
    </row>
    <row r="115" spans="2:18" ht="16.8">
      <c r="B115" t="s">
        <v>27</v>
      </c>
      <c r="H115" t="s">
        <v>63</v>
      </c>
      <c r="I115" s="280" t="e">
        <f>I109*1000000/I112</f>
        <v>#REF!</v>
      </c>
      <c r="J115" s="280"/>
      <c r="K115" t="s">
        <v>12</v>
      </c>
      <c r="M115" t="s">
        <v>31</v>
      </c>
    </row>
    <row r="116" spans="2:18" ht="15.75" customHeight="1">
      <c r="B116" t="s">
        <v>28</v>
      </c>
      <c r="H116" t="s">
        <v>63</v>
      </c>
      <c r="I116" s="280" t="e">
        <f>I110*10^6/I113</f>
        <v>#REF!</v>
      </c>
      <c r="J116" s="280"/>
      <c r="K116" t="s">
        <v>12</v>
      </c>
      <c r="M116" t="s">
        <v>32</v>
      </c>
    </row>
    <row r="117" spans="2:18">
      <c r="B117" t="s">
        <v>35</v>
      </c>
      <c r="I117" s="17"/>
      <c r="J117" s="17"/>
    </row>
    <row r="118" spans="2:18" ht="15.75" customHeight="1">
      <c r="B118" t="s">
        <v>37</v>
      </c>
      <c r="H118" t="s">
        <v>63</v>
      </c>
      <c r="I118" s="280" t="e">
        <f>'Typcal Structural Glazing'!#REF!</f>
        <v>#REF!</v>
      </c>
      <c r="J118" s="280"/>
      <c r="K118" t="s">
        <v>82</v>
      </c>
      <c r="M118" t="s">
        <v>123</v>
      </c>
      <c r="Q118" s="330"/>
      <c r="R118" s="330"/>
    </row>
    <row r="119" spans="2:18" ht="15.6">
      <c r="B119" t="s">
        <v>36</v>
      </c>
      <c r="H119" t="s">
        <v>63</v>
      </c>
      <c r="I119" s="280" t="e">
        <f>'Typcal Structural Glazing'!#REF!</f>
        <v>#REF!</v>
      </c>
      <c r="J119" s="280"/>
      <c r="K119" t="s">
        <v>82</v>
      </c>
      <c r="Q119" s="330"/>
      <c r="R119" s="330"/>
    </row>
    <row r="120" spans="2:18">
      <c r="B120" t="s">
        <v>38</v>
      </c>
      <c r="I120" s="17"/>
      <c r="J120" s="17"/>
    </row>
    <row r="121" spans="2:18" ht="15.6">
      <c r="B121" t="s">
        <v>39</v>
      </c>
      <c r="H121" t="s">
        <v>63</v>
      </c>
      <c r="I121" s="280">
        <f>E63</f>
        <v>118</v>
      </c>
      <c r="J121" s="280"/>
      <c r="K121" t="s">
        <v>86</v>
      </c>
    </row>
    <row r="122" spans="2:18" ht="15.6">
      <c r="B122" t="s">
        <v>40</v>
      </c>
      <c r="H122" t="s">
        <v>63</v>
      </c>
      <c r="I122" s="280">
        <f>E64</f>
        <v>51</v>
      </c>
      <c r="J122" s="280"/>
      <c r="K122" t="s">
        <v>86</v>
      </c>
    </row>
    <row r="123" spans="2:18">
      <c r="B123" t="s">
        <v>41</v>
      </c>
      <c r="I123" s="17"/>
      <c r="J123" s="17"/>
    </row>
    <row r="124" spans="2:18" ht="15.6">
      <c r="B124" t="s">
        <v>42</v>
      </c>
      <c r="H124" t="s">
        <v>63</v>
      </c>
      <c r="I124" s="280">
        <f>L63</f>
        <v>2.5</v>
      </c>
      <c r="J124" s="280"/>
      <c r="K124" t="s">
        <v>86</v>
      </c>
    </row>
    <row r="125" spans="2:18" ht="15.6">
      <c r="B125" t="s">
        <v>43</v>
      </c>
      <c r="H125" t="s">
        <v>63</v>
      </c>
      <c r="I125" s="280">
        <f>L64</f>
        <v>2.5</v>
      </c>
      <c r="J125" s="280"/>
      <c r="K125" t="s">
        <v>86</v>
      </c>
    </row>
    <row r="126" spans="2:18">
      <c r="B126" t="s">
        <v>44</v>
      </c>
      <c r="I126" s="17"/>
      <c r="J126" s="17"/>
    </row>
    <row r="127" spans="2:18" ht="16.8">
      <c r="B127" t="s">
        <v>45</v>
      </c>
      <c r="H127" t="s">
        <v>63</v>
      </c>
      <c r="I127" s="280" t="e">
        <f>I118*1000/(2*I121*I124)</f>
        <v>#REF!</v>
      </c>
      <c r="J127" s="280"/>
      <c r="K127" t="s">
        <v>12</v>
      </c>
      <c r="M127" t="s">
        <v>48</v>
      </c>
    </row>
    <row r="128" spans="2:18" ht="16.8">
      <c r="B128" t="s">
        <v>46</v>
      </c>
      <c r="H128" t="s">
        <v>63</v>
      </c>
      <c r="I128" s="280" t="e">
        <f>I119*1000/(I122*I125*2)</f>
        <v>#REF!</v>
      </c>
      <c r="J128" s="280"/>
      <c r="K128" t="s">
        <v>12</v>
      </c>
      <c r="M128" t="s">
        <v>47</v>
      </c>
    </row>
    <row r="129" spans="2:15">
      <c r="B129" s="10"/>
      <c r="C129" s="10"/>
      <c r="D129" s="10"/>
      <c r="E129" s="281"/>
      <c r="F129" s="281"/>
    </row>
    <row r="131" spans="2:15">
      <c r="B131" s="14"/>
    </row>
    <row r="134" spans="2:15">
      <c r="B134" s="18"/>
      <c r="I134" s="18"/>
      <c r="O134" s="18"/>
    </row>
  </sheetData>
  <mergeCells count="125">
    <mergeCell ref="Q118:R119"/>
    <mergeCell ref="Q107:R107"/>
    <mergeCell ref="Q108:R108"/>
    <mergeCell ref="Q103:R103"/>
    <mergeCell ref="Q104:R104"/>
    <mergeCell ref="Q105:R105"/>
    <mergeCell ref="Q106:R106"/>
    <mergeCell ref="E129:F129"/>
    <mergeCell ref="Q18:R18"/>
    <mergeCell ref="L27:M27"/>
    <mergeCell ref="L28:M28"/>
    <mergeCell ref="Q19:R19"/>
    <mergeCell ref="Q20:R20"/>
    <mergeCell ref="Q21:R21"/>
    <mergeCell ref="Q102:R102"/>
    <mergeCell ref="B93:S93"/>
    <mergeCell ref="B94:S94"/>
    <mergeCell ref="J91:J92"/>
    <mergeCell ref="K91:L92"/>
    <mergeCell ref="M91:M92"/>
    <mergeCell ref="N91:O92"/>
    <mergeCell ref="H22:I22"/>
    <mergeCell ref="E22:F22"/>
    <mergeCell ref="E28:F28"/>
    <mergeCell ref="E6:F6"/>
    <mergeCell ref="E7:F7"/>
    <mergeCell ref="E8:F8"/>
    <mergeCell ref="E9:F9"/>
    <mergeCell ref="Q6:R6"/>
    <mergeCell ref="Q7:R7"/>
    <mergeCell ref="Q8:R8"/>
    <mergeCell ref="Q9:R9"/>
    <mergeCell ref="B6:C6"/>
    <mergeCell ref="B7:C7"/>
    <mergeCell ref="Q10:R10"/>
    <mergeCell ref="Q11:R11"/>
    <mergeCell ref="B8:C8"/>
    <mergeCell ref="B9:C9"/>
    <mergeCell ref="B10:C10"/>
    <mergeCell ref="E10:F10"/>
    <mergeCell ref="B11:C11"/>
    <mergeCell ref="E11:F11"/>
    <mergeCell ref="E38:F38"/>
    <mergeCell ref="E32:F32"/>
    <mergeCell ref="I31:J31"/>
    <mergeCell ref="I32:J32"/>
    <mergeCell ref="L31:M31"/>
    <mergeCell ref="L32:M32"/>
    <mergeCell ref="E31:F31"/>
    <mergeCell ref="B12:C12"/>
    <mergeCell ref="E12:F12"/>
    <mergeCell ref="Q15:R15"/>
    <mergeCell ref="Q16:R16"/>
    <mergeCell ref="Q17:R17"/>
    <mergeCell ref="E63:F63"/>
    <mergeCell ref="E27:F27"/>
    <mergeCell ref="E49:F49"/>
    <mergeCell ref="AF48:AG48"/>
    <mergeCell ref="K48:M48"/>
    <mergeCell ref="S48:T48"/>
    <mergeCell ref="O48:Q48"/>
    <mergeCell ref="O58:P58"/>
    <mergeCell ref="L63:M63"/>
    <mergeCell ref="S49:T49"/>
    <mergeCell ref="P31:P32"/>
    <mergeCell ref="Q31:R32"/>
    <mergeCell ref="E44:F44"/>
    <mergeCell ref="E45:F45"/>
    <mergeCell ref="Q44:R44"/>
    <mergeCell ref="Q45:R45"/>
    <mergeCell ref="O49:Q49"/>
    <mergeCell ref="K44:L44"/>
    <mergeCell ref="K45:L45"/>
    <mergeCell ref="E64:F64"/>
    <mergeCell ref="L64:M64"/>
    <mergeCell ref="L68:M68"/>
    <mergeCell ref="I104:J104"/>
    <mergeCell ref="I105:J105"/>
    <mergeCell ref="I106:J106"/>
    <mergeCell ref="H82:I82"/>
    <mergeCell ref="K82:L82"/>
    <mergeCell ref="E88:F88"/>
    <mergeCell ref="I127:J127"/>
    <mergeCell ref="I128:J128"/>
    <mergeCell ref="H81:I81"/>
    <mergeCell ref="J81:J82"/>
    <mergeCell ref="J88:J89"/>
    <mergeCell ref="K88:L88"/>
    <mergeCell ref="M88:M89"/>
    <mergeCell ref="N88:O88"/>
    <mergeCell ref="I118:J118"/>
    <mergeCell ref="I119:J119"/>
    <mergeCell ref="I121:J121"/>
    <mergeCell ref="I122:J122"/>
    <mergeCell ref="I124:J124"/>
    <mergeCell ref="I125:J125"/>
    <mergeCell ref="I109:J109"/>
    <mergeCell ref="I110:J110"/>
    <mergeCell ref="I112:J112"/>
    <mergeCell ref="I113:J113"/>
    <mergeCell ref="I115:J115"/>
    <mergeCell ref="I116:J116"/>
    <mergeCell ref="B89:C89"/>
    <mergeCell ref="E89:F89"/>
    <mergeCell ref="K89:L89"/>
    <mergeCell ref="N89:O89"/>
    <mergeCell ref="B88:C88"/>
    <mergeCell ref="D88:D89"/>
    <mergeCell ref="P81:P82"/>
    <mergeCell ref="Q81:R81"/>
    <mergeCell ref="N82:O82"/>
    <mergeCell ref="Q82:R82"/>
    <mergeCell ref="J84:J85"/>
    <mergeCell ref="K84:L85"/>
    <mergeCell ref="M84:M85"/>
    <mergeCell ref="K81:L81"/>
    <mergeCell ref="M81:M82"/>
    <mergeCell ref="N84:O85"/>
    <mergeCell ref="N81:O81"/>
    <mergeCell ref="B81:C81"/>
    <mergeCell ref="D81:D82"/>
    <mergeCell ref="E81:F81"/>
    <mergeCell ref="G81:G82"/>
    <mergeCell ref="B82:C82"/>
    <mergeCell ref="E82:F82"/>
  </mergeCells>
  <phoneticPr fontId="0" type="noConversion"/>
  <pageMargins left="0.5" right="0.5" top="1" bottom="1" header="0.5" footer="0.5"/>
  <pageSetup paperSize="9" orientation="portrait" blackAndWhite="1" horizontalDpi="300" verticalDpi="300" r:id="rId1"/>
  <headerFooter alignWithMargins="0"/>
  <rowBreaks count="1" manualBreakCount="1">
    <brk id="101" max="18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9:C10"/>
  <sheetViews>
    <sheetView topLeftCell="A64" workbookViewId="0">
      <selection activeCell="O110" sqref="O110"/>
    </sheetView>
  </sheetViews>
  <sheetFormatPr defaultRowHeight="13.2"/>
  <sheetData>
    <row r="9" spans="1:3" ht="30">
      <c r="C9" s="38"/>
    </row>
    <row r="10" spans="1:3" ht="30">
      <c r="A10" s="38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89"/>
  <sheetViews>
    <sheetView topLeftCell="A4" workbookViewId="0">
      <selection activeCell="O110" sqref="O110"/>
    </sheetView>
  </sheetViews>
  <sheetFormatPr defaultRowHeight="13.2"/>
  <sheetData>
    <row r="1" spans="2:14"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</row>
    <row r="2" spans="2:14">
      <c r="B2" s="354" t="s">
        <v>286</v>
      </c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</row>
    <row r="3" spans="2:14">
      <c r="B3" s="41"/>
      <c r="C3" s="8"/>
      <c r="D3" s="8"/>
      <c r="E3" s="8"/>
      <c r="F3" s="8"/>
      <c r="G3" s="8"/>
      <c r="H3" s="134"/>
    </row>
    <row r="4" spans="2:14">
      <c r="B4" s="41"/>
      <c r="C4" s="8"/>
      <c r="D4" s="8"/>
      <c r="E4" s="8"/>
      <c r="F4" s="8"/>
      <c r="G4" s="8"/>
      <c r="H4" s="134"/>
    </row>
    <row r="5" spans="2:14">
      <c r="B5" s="41"/>
      <c r="C5" s="8"/>
      <c r="D5" s="8"/>
      <c r="E5" s="8"/>
      <c r="F5" s="8"/>
      <c r="G5" s="8"/>
      <c r="H5" s="134"/>
    </row>
    <row r="6" spans="2:14">
      <c r="B6" s="41"/>
      <c r="C6" s="8"/>
      <c r="D6" s="8"/>
      <c r="E6" s="8"/>
      <c r="F6" s="8"/>
      <c r="G6" s="8"/>
      <c r="H6" s="134"/>
    </row>
    <row r="7" spans="2:14">
      <c r="B7" s="41"/>
      <c r="C7" s="8"/>
      <c r="D7" s="8"/>
      <c r="E7" s="8"/>
      <c r="F7" s="8"/>
      <c r="G7" s="8"/>
      <c r="H7" s="134"/>
    </row>
    <row r="8" spans="2:14">
      <c r="B8" s="41"/>
      <c r="C8" s="8"/>
      <c r="D8" s="8"/>
      <c r="E8" s="8"/>
      <c r="F8" s="8"/>
      <c r="G8" s="8"/>
      <c r="H8" s="134"/>
    </row>
    <row r="9" spans="2:14">
      <c r="B9" s="41"/>
      <c r="C9" s="8"/>
      <c r="D9" s="8"/>
      <c r="E9" s="8"/>
      <c r="F9" s="8"/>
      <c r="G9" s="8"/>
      <c r="H9" s="134"/>
    </row>
    <row r="10" spans="2:14">
      <c r="B10" s="41"/>
      <c r="C10" s="8"/>
      <c r="D10" s="8"/>
      <c r="E10" s="8"/>
      <c r="F10" s="8"/>
      <c r="G10" s="8"/>
      <c r="H10" s="134"/>
    </row>
    <row r="11" spans="2:14">
      <c r="B11" s="41"/>
      <c r="C11" s="8"/>
      <c r="D11" s="8"/>
      <c r="E11" s="8"/>
      <c r="F11" s="8"/>
      <c r="G11" s="8"/>
      <c r="H11" s="134"/>
    </row>
    <row r="12" spans="2:14">
      <c r="B12" s="41"/>
      <c r="C12" s="8"/>
      <c r="D12" s="8"/>
      <c r="E12" s="8"/>
      <c r="F12" s="8"/>
      <c r="G12" s="8"/>
      <c r="H12" s="134"/>
    </row>
    <row r="13" spans="2:14">
      <c r="B13" s="41"/>
      <c r="C13" s="8"/>
      <c r="D13" s="8"/>
      <c r="E13" s="8"/>
      <c r="F13" s="8"/>
      <c r="G13" s="8"/>
      <c r="H13" s="134"/>
    </row>
    <row r="14" spans="2:14">
      <c r="B14" s="41"/>
      <c r="C14" s="8"/>
      <c r="D14" s="8"/>
      <c r="E14" s="8"/>
      <c r="F14" s="8"/>
      <c r="G14" s="8"/>
      <c r="H14" s="134"/>
    </row>
    <row r="15" spans="2:14">
      <c r="B15" s="41"/>
      <c r="C15" s="8"/>
      <c r="D15" s="8"/>
      <c r="E15" s="8"/>
      <c r="F15" s="8"/>
      <c r="G15" s="8"/>
      <c r="H15" s="134"/>
    </row>
    <row r="16" spans="2:14">
      <c r="B16" s="41"/>
      <c r="C16" s="8"/>
      <c r="D16" s="8"/>
      <c r="E16" s="8"/>
      <c r="F16" s="8"/>
      <c r="G16" s="8"/>
      <c r="H16" s="134"/>
    </row>
    <row r="17" spans="2:8">
      <c r="B17" s="41"/>
      <c r="C17" s="8"/>
      <c r="D17" s="8"/>
      <c r="E17" s="8"/>
      <c r="F17" s="8"/>
      <c r="G17" s="8"/>
      <c r="H17" s="134"/>
    </row>
    <row r="18" spans="2:8">
      <c r="B18" s="41"/>
      <c r="C18" s="8"/>
      <c r="D18" s="8"/>
      <c r="E18" s="8"/>
      <c r="F18" s="8"/>
      <c r="G18" s="8"/>
      <c r="H18" s="134"/>
    </row>
    <row r="19" spans="2:8">
      <c r="B19" s="41"/>
      <c r="C19" s="8"/>
      <c r="D19" s="8"/>
      <c r="E19" s="8"/>
      <c r="F19" s="8"/>
      <c r="G19" s="8"/>
      <c r="H19" s="134"/>
    </row>
    <row r="20" spans="2:8">
      <c r="B20" s="41"/>
      <c r="C20" s="8"/>
      <c r="D20" s="8"/>
      <c r="E20" s="8"/>
      <c r="F20" s="8"/>
      <c r="G20" s="8"/>
      <c r="H20" s="134"/>
    </row>
    <row r="21" spans="2:8">
      <c r="B21" s="41"/>
      <c r="C21" s="8"/>
      <c r="D21" s="8"/>
      <c r="E21" s="8"/>
      <c r="F21" s="8"/>
      <c r="G21" s="8"/>
      <c r="H21" s="134"/>
    </row>
    <row r="22" spans="2:8">
      <c r="B22" s="41"/>
      <c r="C22" s="8"/>
      <c r="D22" s="8"/>
      <c r="E22" s="8"/>
      <c r="F22" s="8"/>
      <c r="G22" s="8"/>
      <c r="H22" s="134"/>
    </row>
    <row r="23" spans="2:8">
      <c r="B23" s="41"/>
      <c r="C23" s="8"/>
      <c r="D23" s="8"/>
      <c r="E23" s="8"/>
      <c r="F23" s="8"/>
      <c r="G23" s="8"/>
      <c r="H23" s="134"/>
    </row>
    <row r="24" spans="2:8">
      <c r="B24" s="134" t="s">
        <v>287</v>
      </c>
      <c r="C24" s="134"/>
      <c r="D24" s="134"/>
      <c r="E24" s="8"/>
      <c r="F24" s="8"/>
      <c r="G24" s="8"/>
      <c r="H24" s="8"/>
    </row>
    <row r="25" spans="2:8">
      <c r="B25" s="8" t="s">
        <v>336</v>
      </c>
      <c r="C25" s="8"/>
      <c r="D25" s="8"/>
      <c r="E25" s="8"/>
      <c r="F25" s="8"/>
      <c r="G25" s="8"/>
      <c r="H25" s="8"/>
    </row>
    <row r="26" spans="2:8">
      <c r="B26" s="8" t="s">
        <v>337</v>
      </c>
      <c r="C26" s="8"/>
      <c r="D26" s="8"/>
      <c r="E26" s="8"/>
      <c r="F26" s="8"/>
      <c r="G26" s="8"/>
      <c r="H26" s="8"/>
    </row>
    <row r="27" spans="2:8">
      <c r="B27" s="135" t="s">
        <v>288</v>
      </c>
      <c r="C27" s="135"/>
      <c r="D27" s="136"/>
      <c r="E27" s="135"/>
      <c r="F27" s="135"/>
      <c r="G27" s="8"/>
      <c r="H27" s="8"/>
    </row>
    <row r="28" spans="2:8">
      <c r="B28" s="135" t="s">
        <v>289</v>
      </c>
      <c r="C28" s="135"/>
      <c r="D28" s="136"/>
      <c r="E28" s="135"/>
      <c r="F28" s="135"/>
      <c r="G28" s="8"/>
      <c r="H28" s="8"/>
    </row>
    <row r="29" spans="2:8">
      <c r="B29" s="134" t="s">
        <v>338</v>
      </c>
      <c r="C29" s="134"/>
      <c r="D29" s="137"/>
      <c r="E29" s="134"/>
      <c r="F29" s="8"/>
      <c r="G29" s="8"/>
      <c r="H29" s="8"/>
    </row>
    <row r="30" spans="2:8">
      <c r="B30" s="134" t="s">
        <v>339</v>
      </c>
      <c r="C30" s="134"/>
      <c r="D30" s="137"/>
      <c r="E30" s="134"/>
      <c r="F30" s="8"/>
      <c r="G30" s="8"/>
      <c r="H30" s="8"/>
    </row>
    <row r="31" spans="2:8">
      <c r="B31" s="134" t="s">
        <v>290</v>
      </c>
      <c r="C31" s="134"/>
      <c r="D31" s="137"/>
      <c r="E31" s="134"/>
      <c r="F31" s="8"/>
      <c r="G31" s="8"/>
      <c r="H31" s="8"/>
    </row>
    <row r="32" spans="2:8">
      <c r="B32" s="134"/>
      <c r="C32" s="134"/>
      <c r="D32" s="137"/>
      <c r="E32" s="134"/>
      <c r="F32" s="8"/>
      <c r="G32" s="8"/>
      <c r="H32" s="8"/>
    </row>
    <row r="33" spans="2:8">
      <c r="B33" s="135" t="s">
        <v>291</v>
      </c>
      <c r="C33" s="135"/>
      <c r="D33" s="136"/>
      <c r="E33" s="135"/>
      <c r="F33" s="135"/>
      <c r="G33" s="8"/>
      <c r="H33" s="8"/>
    </row>
    <row r="34" spans="2:8">
      <c r="B34" s="135"/>
      <c r="C34" s="135"/>
      <c r="D34" s="136"/>
      <c r="E34" s="135"/>
      <c r="F34" s="135"/>
      <c r="G34" s="8"/>
      <c r="H34" s="8"/>
    </row>
    <row r="35" spans="2:8">
      <c r="B35" s="135" t="s">
        <v>292</v>
      </c>
      <c r="C35" s="135"/>
      <c r="D35" s="137"/>
      <c r="E35" s="134"/>
      <c r="F35" s="138"/>
      <c r="G35" s="8"/>
      <c r="H35" s="8"/>
    </row>
    <row r="36" spans="2:8">
      <c r="B36" s="135" t="s">
        <v>293</v>
      </c>
      <c r="C36" s="135"/>
      <c r="D36" s="134"/>
      <c r="E36" s="134"/>
      <c r="F36" s="135"/>
      <c r="G36" s="8"/>
      <c r="H36" s="8"/>
    </row>
    <row r="37" spans="2:8">
      <c r="B37" s="135" t="s">
        <v>294</v>
      </c>
      <c r="C37" s="135"/>
      <c r="D37" s="134"/>
      <c r="E37" s="134"/>
      <c r="F37" s="135"/>
      <c r="G37" s="8"/>
      <c r="H37" s="8"/>
    </row>
    <row r="38" spans="2:8">
      <c r="B38" s="135" t="s">
        <v>295</v>
      </c>
      <c r="C38" s="135"/>
      <c r="D38" s="136"/>
      <c r="E38" s="135"/>
      <c r="F38" s="135"/>
      <c r="G38" s="8"/>
      <c r="H38" s="8"/>
    </row>
    <row r="39" spans="2:8">
      <c r="B39" s="8" t="s">
        <v>296</v>
      </c>
      <c r="C39" s="135"/>
      <c r="D39" s="137"/>
      <c r="E39" s="134"/>
      <c r="F39" s="138"/>
      <c r="G39" s="8"/>
      <c r="H39" s="8"/>
    </row>
    <row r="40" spans="2:8">
      <c r="B40" s="8" t="s">
        <v>297</v>
      </c>
      <c r="C40" s="8"/>
      <c r="D40" s="8"/>
      <c r="E40" s="8"/>
      <c r="F40" s="8"/>
      <c r="G40" s="8"/>
      <c r="H40" s="8"/>
    </row>
    <row r="41" spans="2:8">
      <c r="B41" s="135" t="s">
        <v>298</v>
      </c>
      <c r="C41" s="8"/>
      <c r="D41" s="8"/>
      <c r="E41" s="8"/>
      <c r="F41" s="8"/>
      <c r="G41" s="8"/>
      <c r="H41" s="8"/>
    </row>
    <row r="42" spans="2:8">
      <c r="B42" s="134" t="s">
        <v>340</v>
      </c>
      <c r="C42" s="8"/>
      <c r="D42" s="8"/>
      <c r="E42" s="8"/>
      <c r="F42" s="8"/>
      <c r="G42" s="8"/>
      <c r="H42" s="8"/>
    </row>
    <row r="43" spans="2:8">
      <c r="B43" s="134" t="s">
        <v>299</v>
      </c>
      <c r="C43" s="8"/>
      <c r="D43" s="139"/>
      <c r="E43" s="8"/>
      <c r="F43" s="140"/>
      <c r="G43" s="8"/>
      <c r="H43" s="8"/>
    </row>
    <row r="44" spans="2:8">
      <c r="B44" s="8" t="s">
        <v>300</v>
      </c>
      <c r="C44" s="8"/>
      <c r="D44" s="8"/>
      <c r="E44" s="8"/>
      <c r="F44" s="8"/>
      <c r="G44" s="8"/>
      <c r="H44" s="8"/>
    </row>
    <row r="45" spans="2:8">
      <c r="B45" s="141" t="s">
        <v>301</v>
      </c>
      <c r="C45" s="8"/>
      <c r="D45" s="8"/>
      <c r="E45" s="8"/>
      <c r="F45" s="8"/>
      <c r="G45" s="8"/>
      <c r="H45" s="8"/>
    </row>
    <row r="46" spans="2:8">
      <c r="B46" s="8"/>
      <c r="C46" s="8"/>
      <c r="D46" s="8" t="s">
        <v>302</v>
      </c>
      <c r="E46" s="8"/>
      <c r="F46" s="8"/>
      <c r="G46" s="8"/>
      <c r="H46" s="8"/>
    </row>
    <row r="47" spans="2:8">
      <c r="B47" s="135" t="s">
        <v>303</v>
      </c>
      <c r="C47" s="135"/>
      <c r="D47" s="136"/>
      <c r="E47" s="135"/>
      <c r="F47" s="135"/>
      <c r="G47" s="8"/>
      <c r="H47" s="8"/>
    </row>
    <row r="48" spans="2:8">
      <c r="B48" s="135" t="s">
        <v>304</v>
      </c>
      <c r="C48" s="135"/>
      <c r="D48" s="136"/>
      <c r="E48" s="135"/>
      <c r="F48" s="8"/>
      <c r="G48" s="8"/>
      <c r="H48" s="8"/>
    </row>
    <row r="49" spans="2:8">
      <c r="B49" s="135" t="s">
        <v>305</v>
      </c>
      <c r="C49" s="135"/>
      <c r="D49" s="136"/>
      <c r="E49" s="135"/>
      <c r="F49" s="8"/>
      <c r="G49" s="8"/>
      <c r="H49" s="8"/>
    </row>
    <row r="50" spans="2:8">
      <c r="B50" s="135" t="s">
        <v>306</v>
      </c>
      <c r="C50" s="134"/>
      <c r="D50" s="137"/>
      <c r="E50" s="134"/>
      <c r="F50" s="8"/>
      <c r="G50" s="8"/>
      <c r="H50" s="8"/>
    </row>
    <row r="51" spans="2:8">
      <c r="B51" s="134" t="s">
        <v>307</v>
      </c>
      <c r="C51" s="134"/>
      <c r="D51" s="137"/>
      <c r="E51" s="134"/>
      <c r="F51" s="8"/>
      <c r="G51" s="8"/>
      <c r="H51" s="8"/>
    </row>
    <row r="52" spans="2:8">
      <c r="B52" s="134" t="s">
        <v>341</v>
      </c>
      <c r="C52" s="134"/>
      <c r="D52" s="137"/>
      <c r="E52" s="134"/>
      <c r="F52" s="8"/>
      <c r="G52" s="8"/>
      <c r="H52" s="8"/>
    </row>
    <row r="53" spans="2:8">
      <c r="B53" s="134" t="s">
        <v>342</v>
      </c>
      <c r="C53" s="134"/>
      <c r="D53" s="137"/>
      <c r="E53" s="134"/>
      <c r="F53" s="8"/>
      <c r="G53" s="8"/>
      <c r="H53" s="8"/>
    </row>
    <row r="54" spans="2:8">
      <c r="B54" s="135" t="s">
        <v>308</v>
      </c>
      <c r="C54" s="135"/>
      <c r="D54" s="136"/>
      <c r="E54" s="135"/>
      <c r="F54" s="135"/>
      <c r="G54" s="8"/>
      <c r="H54" s="8"/>
    </row>
    <row r="55" spans="2:8">
      <c r="B55" s="135" t="s">
        <v>309</v>
      </c>
      <c r="C55" s="135"/>
      <c r="D55" s="137"/>
      <c r="E55" s="134"/>
      <c r="F55" s="355"/>
      <c r="G55" s="355"/>
      <c r="H55" s="8"/>
    </row>
    <row r="56" spans="2:8">
      <c r="B56" s="142"/>
      <c r="C56" s="135"/>
      <c r="D56" s="134"/>
      <c r="E56" s="134"/>
      <c r="F56" s="135"/>
      <c r="G56" s="8"/>
      <c r="H56" s="8"/>
    </row>
    <row r="57" spans="2:8">
      <c r="B57" s="134" t="s">
        <v>310</v>
      </c>
      <c r="C57" s="134"/>
      <c r="D57" s="134"/>
      <c r="E57" s="134"/>
      <c r="F57" s="8"/>
      <c r="G57" s="8"/>
      <c r="H57" s="8"/>
    </row>
    <row r="58" spans="2:8">
      <c r="B58" s="8" t="s">
        <v>311</v>
      </c>
      <c r="C58" s="8"/>
      <c r="D58" s="8"/>
      <c r="E58" s="8"/>
      <c r="F58" s="8"/>
      <c r="G58" s="8"/>
      <c r="H58" s="8"/>
    </row>
    <row r="59" spans="2:8">
      <c r="B59" s="8" t="s">
        <v>312</v>
      </c>
      <c r="C59" s="8"/>
      <c r="D59" s="8"/>
      <c r="E59" s="8"/>
      <c r="F59" s="8"/>
      <c r="G59" s="8"/>
      <c r="H59" s="8"/>
    </row>
    <row r="60" spans="2:8">
      <c r="B60" s="8" t="s">
        <v>313</v>
      </c>
      <c r="C60" s="8"/>
      <c r="D60" s="8"/>
      <c r="E60" s="8"/>
      <c r="F60" s="8"/>
      <c r="G60" s="8"/>
      <c r="H60" s="8"/>
    </row>
    <row r="61" spans="2:8">
      <c r="B61" s="8" t="s">
        <v>314</v>
      </c>
      <c r="C61" s="8"/>
      <c r="D61" s="8"/>
      <c r="E61" s="8"/>
      <c r="F61" s="8"/>
      <c r="G61" s="8"/>
      <c r="H61" s="8"/>
    </row>
    <row r="62" spans="2:8">
      <c r="B62" s="8" t="s">
        <v>343</v>
      </c>
      <c r="C62" s="8"/>
      <c r="D62" s="8"/>
      <c r="E62" s="8"/>
      <c r="F62" s="8"/>
      <c r="G62" s="8"/>
      <c r="H62" s="8"/>
    </row>
    <row r="63" spans="2:8">
      <c r="B63" s="8" t="s">
        <v>344</v>
      </c>
      <c r="C63" s="8"/>
      <c r="D63" s="8"/>
      <c r="E63" s="8"/>
      <c r="F63" s="8"/>
      <c r="G63" s="8"/>
      <c r="H63" s="8"/>
    </row>
    <row r="64" spans="2:8">
      <c r="B64" s="8" t="s">
        <v>315</v>
      </c>
      <c r="C64" s="8"/>
      <c r="D64" s="8"/>
      <c r="E64" s="8"/>
      <c r="F64" s="8"/>
      <c r="G64" s="8"/>
      <c r="H64" s="8"/>
    </row>
    <row r="65" spans="2:8">
      <c r="B65" s="8" t="s">
        <v>345</v>
      </c>
      <c r="C65" s="8"/>
      <c r="D65" s="8"/>
      <c r="E65" s="8"/>
      <c r="F65" s="8"/>
      <c r="G65" s="8"/>
      <c r="H65" s="8"/>
    </row>
    <row r="66" spans="2:8">
      <c r="B66" s="8" t="s">
        <v>346</v>
      </c>
      <c r="C66" s="8"/>
      <c r="D66" s="8"/>
      <c r="E66" s="8"/>
      <c r="F66" s="8"/>
      <c r="G66" s="8"/>
      <c r="H66" s="8"/>
    </row>
    <row r="67" spans="2:8">
      <c r="B67" s="8" t="s">
        <v>316</v>
      </c>
      <c r="C67" s="8"/>
      <c r="D67" s="8"/>
      <c r="E67" s="8"/>
      <c r="F67" s="8"/>
      <c r="G67" s="8"/>
      <c r="H67" s="8"/>
    </row>
    <row r="68" spans="2:8">
      <c r="B68" s="8" t="s">
        <v>317</v>
      </c>
      <c r="C68" s="8"/>
      <c r="D68" s="8"/>
      <c r="E68" s="8"/>
      <c r="F68" s="8"/>
      <c r="G68" s="8"/>
      <c r="H68" s="8"/>
    </row>
    <row r="69" spans="2:8">
      <c r="B69" s="8"/>
      <c r="C69" s="8"/>
      <c r="D69" s="8"/>
      <c r="E69" s="8"/>
      <c r="F69" s="8"/>
      <c r="G69" s="8"/>
      <c r="H69" s="8"/>
    </row>
    <row r="70" spans="2:8">
      <c r="B70" s="8"/>
      <c r="C70" s="8"/>
      <c r="D70" s="8"/>
      <c r="E70" s="8"/>
      <c r="F70" s="8"/>
      <c r="G70" s="8"/>
      <c r="H70" s="8"/>
    </row>
    <row r="71" spans="2:8">
      <c r="B71" s="41" t="s">
        <v>318</v>
      </c>
      <c r="C71" s="8"/>
      <c r="D71" s="8"/>
      <c r="E71" s="8"/>
      <c r="F71" s="8"/>
      <c r="G71" s="8"/>
      <c r="H71" s="8"/>
    </row>
    <row r="72" spans="2:8">
      <c r="B72" s="41"/>
      <c r="C72" s="8"/>
      <c r="D72" s="8"/>
      <c r="E72" s="8"/>
      <c r="F72" s="8"/>
      <c r="G72" s="8"/>
      <c r="H72" s="8"/>
    </row>
    <row r="73" spans="2:8">
      <c r="B73" s="8" t="s">
        <v>319</v>
      </c>
      <c r="C73" s="8"/>
      <c r="D73" s="8"/>
      <c r="E73" s="8"/>
      <c r="F73" s="8"/>
      <c r="G73" s="8"/>
      <c r="H73" s="8"/>
    </row>
    <row r="74" spans="2:8">
      <c r="B74" s="8" t="s">
        <v>320</v>
      </c>
      <c r="C74" s="8"/>
      <c r="D74" s="8"/>
      <c r="E74" s="8"/>
      <c r="F74" s="8"/>
      <c r="G74" s="8"/>
      <c r="H74" s="8"/>
    </row>
    <row r="75" spans="2:8">
      <c r="B75" s="8" t="s">
        <v>321</v>
      </c>
      <c r="C75" s="8"/>
      <c r="D75" s="8"/>
      <c r="E75" s="8"/>
      <c r="F75" s="8"/>
      <c r="G75" s="8"/>
      <c r="H75" s="8"/>
    </row>
    <row r="76" spans="2:8">
      <c r="B76" s="8" t="s">
        <v>322</v>
      </c>
      <c r="C76" s="8"/>
      <c r="D76" s="8"/>
      <c r="E76" s="8"/>
      <c r="F76" s="8"/>
      <c r="G76" s="8"/>
      <c r="H76" s="8"/>
    </row>
    <row r="77" spans="2:8">
      <c r="B77" s="8" t="s">
        <v>323</v>
      </c>
      <c r="C77" s="8"/>
      <c r="D77" s="8"/>
      <c r="E77" s="8"/>
      <c r="F77" s="8"/>
      <c r="G77" s="8"/>
      <c r="H77" s="8"/>
    </row>
    <row r="78" spans="2:8">
      <c r="B78" s="8" t="s">
        <v>324</v>
      </c>
      <c r="C78" s="8"/>
      <c r="D78" s="8"/>
      <c r="E78" s="8"/>
      <c r="F78" s="8"/>
      <c r="G78" s="8"/>
      <c r="H78" s="8"/>
    </row>
    <row r="79" spans="2:8">
      <c r="B79" s="8" t="s">
        <v>325</v>
      </c>
      <c r="C79" s="8"/>
      <c r="D79" s="8"/>
      <c r="E79" s="8"/>
      <c r="F79" s="8"/>
      <c r="G79" s="8"/>
      <c r="H79" s="8"/>
    </row>
    <row r="80" spans="2:8">
      <c r="B80" s="8" t="s">
        <v>326</v>
      </c>
      <c r="C80" s="8"/>
      <c r="D80" s="8"/>
      <c r="E80" s="8"/>
      <c r="F80" s="8"/>
      <c r="G80" s="8"/>
      <c r="H80" s="8"/>
    </row>
    <row r="81" spans="2:8">
      <c r="B81" s="8" t="s">
        <v>327</v>
      </c>
      <c r="C81" s="8"/>
      <c r="D81" s="8"/>
      <c r="E81" s="8"/>
      <c r="F81" s="8"/>
      <c r="G81" s="8"/>
      <c r="H81" s="8"/>
    </row>
    <row r="82" spans="2:8">
      <c r="B82" s="8" t="s">
        <v>328</v>
      </c>
      <c r="C82" s="8"/>
      <c r="D82" s="8"/>
      <c r="E82" s="8"/>
      <c r="F82" s="8"/>
      <c r="G82" s="8"/>
      <c r="H82" s="8"/>
    </row>
    <row r="83" spans="2:8">
      <c r="B83" s="8" t="s">
        <v>329</v>
      </c>
      <c r="C83" s="8"/>
      <c r="D83" s="8"/>
      <c r="E83" s="8"/>
      <c r="F83" s="8"/>
      <c r="G83" s="8"/>
      <c r="H83" s="8"/>
    </row>
    <row r="84" spans="2:8">
      <c r="B84" s="8" t="s">
        <v>330</v>
      </c>
      <c r="C84" s="8"/>
      <c r="D84" s="8"/>
      <c r="E84" s="8"/>
      <c r="F84" s="8"/>
      <c r="G84" s="8"/>
      <c r="H84" s="8"/>
    </row>
    <row r="85" spans="2:8">
      <c r="B85" s="8" t="s">
        <v>331</v>
      </c>
      <c r="C85" s="8"/>
      <c r="D85" s="8"/>
      <c r="E85" s="8"/>
      <c r="F85" s="8"/>
      <c r="G85" s="8"/>
      <c r="H85" s="8"/>
    </row>
    <row r="86" spans="2:8">
      <c r="B86" s="8" t="s">
        <v>332</v>
      </c>
      <c r="C86" s="8"/>
      <c r="D86" s="8"/>
      <c r="E86" s="8"/>
      <c r="F86" s="8"/>
      <c r="G86" s="8"/>
      <c r="H86" s="8"/>
    </row>
    <row r="87" spans="2:8">
      <c r="B87" s="8" t="s">
        <v>333</v>
      </c>
      <c r="C87" s="8"/>
      <c r="D87" s="8"/>
      <c r="E87" s="8"/>
      <c r="F87" s="8"/>
      <c r="G87" s="8"/>
      <c r="H87" s="8"/>
    </row>
    <row r="88" spans="2:8">
      <c r="B88" s="8" t="s">
        <v>334</v>
      </c>
      <c r="C88" s="8"/>
      <c r="D88" s="8"/>
      <c r="E88" s="8"/>
      <c r="F88" s="8"/>
      <c r="G88" s="8"/>
      <c r="H88" s="8"/>
    </row>
    <row r="89" spans="2:8">
      <c r="B89" s="8" t="s">
        <v>335</v>
      </c>
      <c r="C89" s="8"/>
      <c r="D89" s="8"/>
      <c r="E89" s="8"/>
      <c r="F89" s="8"/>
      <c r="G89" s="8"/>
      <c r="H89" s="8"/>
    </row>
  </sheetData>
  <mergeCells count="3">
    <mergeCell ref="B1:N1"/>
    <mergeCell ref="B2:N2"/>
    <mergeCell ref="F55:G55"/>
  </mergeCells>
  <dataValidations count="1">
    <dataValidation type="list" allowBlank="1" showInputMessage="1" showErrorMessage="1" sqref="H3:H23" xr:uid="{00000000-0002-0000-0E00-000000000000}">
      <formula1>"Use Single Anchor,Use All Anchors"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9:C10"/>
  <sheetViews>
    <sheetView showGridLines="0" showRowColHeaders="0" workbookViewId="0">
      <selection activeCell="J50" sqref="J50"/>
    </sheetView>
  </sheetViews>
  <sheetFormatPr defaultRowHeight="13.2"/>
  <sheetData>
    <row r="9" spans="1:3" ht="30">
      <c r="C9" s="38"/>
    </row>
    <row r="10" spans="1:3" ht="30">
      <c r="A10" s="38"/>
    </row>
  </sheetData>
  <phoneticPr fontId="37" type="noConversion"/>
  <pageMargins left="0.25" right="0.25" top="0.75" bottom="0.75" header="0.3" footer="0.3"/>
  <pageSetup paperSize="9" orientation="portrait" blackAndWhite="1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2:G12"/>
  <sheetViews>
    <sheetView zoomScaleSheetLayoutView="100" workbookViewId="0">
      <selection activeCell="J50" sqref="J50"/>
    </sheetView>
  </sheetViews>
  <sheetFormatPr defaultColWidth="8.44140625" defaultRowHeight="15"/>
  <cols>
    <col min="1" max="1" width="2.5546875" style="7" customWidth="1"/>
    <col min="2" max="2" width="18.5546875" style="7" customWidth="1"/>
    <col min="3" max="3" width="2" style="7" customWidth="1"/>
    <col min="4" max="4" width="33.44140625" style="7" customWidth="1"/>
    <col min="5" max="16384" width="8.44140625" style="7"/>
  </cols>
  <sheetData>
    <row r="2" spans="1:7" ht="21">
      <c r="A2" s="40"/>
      <c r="B2" s="40" t="s">
        <v>117</v>
      </c>
    </row>
    <row r="4" spans="1:7" s="8" customFormat="1" ht="13.2">
      <c r="B4" s="66" t="s">
        <v>118</v>
      </c>
      <c r="C4" s="41" t="s">
        <v>119</v>
      </c>
      <c r="D4" s="133" t="s">
        <v>349</v>
      </c>
      <c r="E4" s="41"/>
      <c r="F4" s="41"/>
      <c r="G4" s="41"/>
    </row>
    <row r="5" spans="1:7" s="8" customFormat="1" ht="13.2">
      <c r="B5" s="66"/>
      <c r="C5" s="41"/>
      <c r="D5" s="41"/>
      <c r="E5" s="41"/>
      <c r="F5" s="41"/>
      <c r="G5" s="41"/>
    </row>
    <row r="6" spans="1:7" s="8" customFormat="1" ht="13.2">
      <c r="B6" s="66" t="s">
        <v>22</v>
      </c>
      <c r="C6" s="41" t="s">
        <v>119</v>
      </c>
      <c r="D6" s="41" t="s">
        <v>350</v>
      </c>
      <c r="E6" s="41"/>
      <c r="F6" s="41"/>
      <c r="G6" s="41"/>
    </row>
    <row r="7" spans="1:7" s="8" customFormat="1" ht="13.2">
      <c r="B7" s="66"/>
      <c r="C7" s="41"/>
      <c r="D7" s="41"/>
      <c r="E7" s="41"/>
      <c r="F7" s="41"/>
      <c r="G7" s="41"/>
    </row>
    <row r="8" spans="1:7" s="8" customFormat="1" ht="13.2">
      <c r="B8" s="41" t="s">
        <v>351</v>
      </c>
      <c r="C8" s="41" t="s">
        <v>119</v>
      </c>
      <c r="D8" s="133" t="s">
        <v>352</v>
      </c>
      <c r="E8" s="41"/>
      <c r="F8" s="41"/>
      <c r="G8" s="41"/>
    </row>
    <row r="9" spans="1:7" s="8" customFormat="1" ht="13.2">
      <c r="B9" s="66"/>
      <c r="C9" s="41"/>
      <c r="D9" s="41"/>
      <c r="E9" s="41"/>
      <c r="F9" s="41"/>
      <c r="G9" s="41"/>
    </row>
    <row r="10" spans="1:7" s="8" customFormat="1" ht="13.2">
      <c r="B10" s="66"/>
      <c r="C10" s="41"/>
      <c r="E10" s="41"/>
      <c r="F10" s="41"/>
      <c r="G10" s="41"/>
    </row>
    <row r="12" spans="1:7">
      <c r="E12" s="41"/>
    </row>
  </sheetData>
  <phoneticPr fontId="1" type="noConversion"/>
  <pageMargins left="0.75" right="0.75" top="1" bottom="1" header="0.5" footer="0.5"/>
  <pageSetup paperSize="9" orientation="portrait" blackAndWhite="1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defaultSize="0" print="0" autoLine="0" r:id="rId5">
            <anchor moveWithCells="1">
              <from>
                <xdr:col>1</xdr:col>
                <xdr:colOff>1226820</xdr:colOff>
                <xdr:row>12</xdr:row>
                <xdr:rowOff>7620</xdr:rowOff>
              </from>
              <to>
                <xdr:col>3</xdr:col>
                <xdr:colOff>1059180</xdr:colOff>
                <xdr:row>14</xdr:row>
                <xdr:rowOff>38100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2"/>
  <dimension ref="A9:C10"/>
  <sheetViews>
    <sheetView showGridLines="0" showRowColHeaders="0" workbookViewId="0">
      <selection activeCell="J50" sqref="J50"/>
    </sheetView>
  </sheetViews>
  <sheetFormatPr defaultRowHeight="13.2"/>
  <sheetData>
    <row r="9" spans="1:3" ht="30">
      <c r="C9" s="38"/>
    </row>
    <row r="10" spans="1:3" ht="30">
      <c r="A10" s="38"/>
    </row>
  </sheetData>
  <phoneticPr fontId="37" type="noConversion"/>
  <pageMargins left="0.25" right="0.25" top="0.75" bottom="0.75" header="0.3" footer="0.3"/>
  <pageSetup paperSize="9" orientation="portrait" blackAndWhite="1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5"/>
  <dimension ref="A2:L51"/>
  <sheetViews>
    <sheetView showGridLines="0" view="pageBreakPreview" zoomScaleSheetLayoutView="100" workbookViewId="0">
      <selection activeCell="J50" sqref="J50"/>
    </sheetView>
  </sheetViews>
  <sheetFormatPr defaultColWidth="8.44140625" defaultRowHeight="15.6"/>
  <cols>
    <col min="1" max="1" width="3" style="74" customWidth="1"/>
    <col min="2" max="2" width="8.44140625" style="74" customWidth="1"/>
    <col min="3" max="3" width="22.33203125" style="74" customWidth="1"/>
    <col min="4" max="4" width="2.33203125" style="74" customWidth="1"/>
    <col min="5" max="5" width="12.88671875" style="74" customWidth="1"/>
    <col min="6" max="16384" width="8.44140625" style="74"/>
  </cols>
  <sheetData>
    <row r="2" spans="1:12" ht="21">
      <c r="A2" s="73"/>
      <c r="B2" s="73" t="s">
        <v>23</v>
      </c>
    </row>
    <row r="4" spans="1:12">
      <c r="C4" s="75" t="s">
        <v>98</v>
      </c>
      <c r="D4" s="76"/>
      <c r="E4" s="76"/>
    </row>
    <row r="5" spans="1:12">
      <c r="B5" s="76"/>
      <c r="C5" s="76"/>
      <c r="D5" s="76"/>
      <c r="E5" s="76"/>
    </row>
    <row r="6" spans="1:12">
      <c r="B6" s="77"/>
      <c r="C6" s="78" t="s">
        <v>24</v>
      </c>
      <c r="D6" s="78" t="s">
        <v>119</v>
      </c>
      <c r="E6" s="78" t="s">
        <v>25</v>
      </c>
    </row>
    <row r="7" spans="1:12">
      <c r="C7" s="76"/>
      <c r="D7" s="76"/>
    </row>
    <row r="8" spans="1:12">
      <c r="C8" s="76" t="s">
        <v>64</v>
      </c>
      <c r="D8" s="76" t="s">
        <v>119</v>
      </c>
      <c r="E8" s="76" t="s">
        <v>99</v>
      </c>
    </row>
    <row r="9" spans="1:12">
      <c r="C9" s="76"/>
      <c r="D9" s="76"/>
    </row>
    <row r="10" spans="1:12">
      <c r="C10" s="76" t="s">
        <v>26</v>
      </c>
      <c r="D10" s="76" t="s">
        <v>119</v>
      </c>
      <c r="E10" s="76" t="s">
        <v>185</v>
      </c>
    </row>
    <row r="11" spans="1:12">
      <c r="C11" s="76"/>
      <c r="D11" s="76"/>
    </row>
    <row r="12" spans="1:12">
      <c r="C12" s="76" t="s">
        <v>66</v>
      </c>
      <c r="D12" s="76"/>
      <c r="E12" s="76"/>
      <c r="F12" s="76"/>
      <c r="G12" s="76"/>
      <c r="H12" s="76"/>
      <c r="I12" s="76"/>
      <c r="J12" s="76"/>
      <c r="K12" s="76"/>
      <c r="L12"/>
    </row>
    <row r="13" spans="1:12" ht="16.8">
      <c r="C13" s="76" t="s">
        <v>186</v>
      </c>
      <c r="D13" s="76" t="s">
        <v>187</v>
      </c>
      <c r="E13" s="76">
        <v>85</v>
      </c>
      <c r="F13" s="76"/>
      <c r="G13" s="76" t="s">
        <v>188</v>
      </c>
      <c r="H13" s="76"/>
      <c r="I13" s="76" t="s">
        <v>189</v>
      </c>
      <c r="J13" s="76"/>
      <c r="K13" s="76"/>
      <c r="L13"/>
    </row>
    <row r="14" spans="1:12" ht="16.8">
      <c r="C14" s="76" t="s">
        <v>190</v>
      </c>
      <c r="D14" s="76" t="s">
        <v>187</v>
      </c>
      <c r="E14" s="76">
        <v>96</v>
      </c>
      <c r="F14" s="76"/>
      <c r="G14" s="76" t="s">
        <v>188</v>
      </c>
      <c r="H14" s="76"/>
      <c r="I14" s="76" t="s">
        <v>191</v>
      </c>
      <c r="J14" s="76"/>
      <c r="K14" s="76"/>
      <c r="L14"/>
    </row>
    <row r="15" spans="1:12" ht="16.8">
      <c r="C15" s="76" t="s">
        <v>192</v>
      </c>
      <c r="D15" s="76" t="s">
        <v>187</v>
      </c>
      <c r="E15" s="76">
        <v>41</v>
      </c>
      <c r="F15" s="76"/>
      <c r="G15" s="76" t="s">
        <v>188</v>
      </c>
      <c r="H15" s="76"/>
      <c r="I15" s="76" t="s">
        <v>193</v>
      </c>
      <c r="J15" s="76"/>
      <c r="K15" s="76"/>
      <c r="L15"/>
    </row>
    <row r="16" spans="1:12" ht="16.8">
      <c r="C16" s="76" t="s">
        <v>194</v>
      </c>
      <c r="D16" s="76" t="s">
        <v>187</v>
      </c>
      <c r="E16" s="76">
        <v>139</v>
      </c>
      <c r="F16" s="76"/>
      <c r="G16" s="76" t="s">
        <v>188</v>
      </c>
      <c r="H16" s="76"/>
      <c r="I16" s="76" t="s">
        <v>195</v>
      </c>
      <c r="J16" s="76"/>
      <c r="K16" s="76"/>
      <c r="L16"/>
    </row>
    <row r="17" spans="2:12">
      <c r="C17" s="76"/>
      <c r="D17" s="76"/>
      <c r="E17" s="76"/>
      <c r="F17" s="76"/>
      <c r="G17" s="76"/>
      <c r="H17" s="76"/>
      <c r="I17" s="76"/>
      <c r="J17" s="76"/>
      <c r="K17" s="76"/>
      <c r="L17"/>
    </row>
    <row r="18" spans="2:12">
      <c r="C18" s="78" t="s">
        <v>196</v>
      </c>
      <c r="D18" s="76"/>
      <c r="E18" s="78" t="s">
        <v>197</v>
      </c>
      <c r="F18" s="76"/>
      <c r="G18" s="76"/>
      <c r="H18" s="76"/>
      <c r="I18" s="76"/>
      <c r="J18" s="76"/>
      <c r="K18" s="76"/>
      <c r="L18"/>
    </row>
    <row r="19" spans="2:12">
      <c r="C19" s="76"/>
      <c r="D19" s="76"/>
      <c r="E19" s="76"/>
      <c r="F19" s="76"/>
      <c r="G19" s="76"/>
      <c r="H19" s="76"/>
      <c r="I19" s="76"/>
      <c r="J19" s="76"/>
      <c r="K19" s="76"/>
      <c r="L19"/>
    </row>
    <row r="20" spans="2:12" ht="16.2">
      <c r="C20" s="76" t="s">
        <v>8</v>
      </c>
      <c r="D20" s="76" t="s">
        <v>187</v>
      </c>
      <c r="E20" s="76">
        <v>200000</v>
      </c>
      <c r="F20" s="76"/>
      <c r="G20" s="76" t="s">
        <v>198</v>
      </c>
      <c r="H20" s="76"/>
      <c r="I20" s="76" t="s">
        <v>26</v>
      </c>
      <c r="J20" s="76"/>
      <c r="K20" s="76"/>
    </row>
    <row r="21" spans="2:12" ht="16.2">
      <c r="C21" s="76" t="s">
        <v>199</v>
      </c>
      <c r="D21" s="76" t="s">
        <v>187</v>
      </c>
      <c r="E21" s="76">
        <v>78.5</v>
      </c>
      <c r="F21" s="76"/>
      <c r="G21" s="76" t="s">
        <v>200</v>
      </c>
      <c r="H21" s="76"/>
      <c r="I21" s="76" t="s">
        <v>64</v>
      </c>
      <c r="J21" s="76"/>
      <c r="K21" s="76"/>
    </row>
    <row r="22" spans="2:12" ht="16.8">
      <c r="C22" s="76" t="s">
        <v>201</v>
      </c>
      <c r="D22" s="76" t="s">
        <v>187</v>
      </c>
      <c r="E22" s="76">
        <v>250</v>
      </c>
      <c r="F22" s="76"/>
      <c r="G22" s="76" t="s">
        <v>188</v>
      </c>
      <c r="H22" s="76"/>
      <c r="I22" s="76" t="s">
        <v>202</v>
      </c>
      <c r="J22" s="76"/>
      <c r="K22" s="76"/>
    </row>
    <row r="23" spans="2:12">
      <c r="B23" s="79"/>
      <c r="C23" s="76" t="s">
        <v>66</v>
      </c>
      <c r="D23" s="76"/>
      <c r="E23" s="76"/>
      <c r="F23" s="76"/>
      <c r="G23" s="76"/>
      <c r="H23" s="76"/>
      <c r="I23" s="76"/>
      <c r="J23" s="76"/>
      <c r="K23" s="76"/>
      <c r="L23"/>
    </row>
    <row r="24" spans="2:12" ht="16.2">
      <c r="B24" s="80"/>
      <c r="C24" s="76" t="s">
        <v>203</v>
      </c>
      <c r="D24" s="76" t="s">
        <v>187</v>
      </c>
      <c r="E24" s="76">
        <v>150</v>
      </c>
      <c r="F24" s="76"/>
      <c r="G24" s="76" t="s">
        <v>198</v>
      </c>
      <c r="H24" s="76"/>
      <c r="I24" s="76" t="s">
        <v>204</v>
      </c>
      <c r="J24" s="76"/>
      <c r="K24" s="76"/>
      <c r="L24"/>
    </row>
    <row r="25" spans="2:12" ht="16.2">
      <c r="C25" s="76" t="s">
        <v>205</v>
      </c>
      <c r="D25" s="76" t="s">
        <v>187</v>
      </c>
      <c r="E25" s="76">
        <v>165</v>
      </c>
      <c r="F25" s="76"/>
      <c r="G25" s="76" t="s">
        <v>198</v>
      </c>
      <c r="H25" s="76"/>
      <c r="I25" s="76" t="s">
        <v>206</v>
      </c>
      <c r="J25" s="76"/>
      <c r="K25" s="76"/>
      <c r="L25"/>
    </row>
    <row r="26" spans="2:12" ht="16.2">
      <c r="C26" s="76" t="s">
        <v>207</v>
      </c>
      <c r="D26" s="76" t="s">
        <v>187</v>
      </c>
      <c r="E26" s="76">
        <v>112.5</v>
      </c>
      <c r="F26" s="76"/>
      <c r="G26" s="76" t="s">
        <v>198</v>
      </c>
      <c r="H26" s="76"/>
      <c r="I26" s="76" t="s">
        <v>44</v>
      </c>
      <c r="J26" s="76"/>
      <c r="K26" s="76"/>
      <c r="L26"/>
    </row>
    <row r="27" spans="2:12" ht="16.2">
      <c r="C27" s="76" t="s">
        <v>208</v>
      </c>
      <c r="D27" s="76" t="s">
        <v>187</v>
      </c>
      <c r="E27" s="76">
        <v>187.5</v>
      </c>
      <c r="F27" s="76"/>
      <c r="G27" s="76" t="s">
        <v>198</v>
      </c>
      <c r="H27" s="76"/>
      <c r="I27" s="76" t="s">
        <v>195</v>
      </c>
      <c r="J27" s="76"/>
      <c r="K27" s="76"/>
      <c r="L27"/>
    </row>
    <row r="28" spans="2:12">
      <c r="C28" s="76"/>
      <c r="D28" s="76"/>
      <c r="E28" s="76"/>
      <c r="F28" s="76"/>
      <c r="G28" s="76"/>
      <c r="H28" s="76"/>
      <c r="I28" s="76"/>
      <c r="J28" s="76"/>
      <c r="K28" s="76"/>
      <c r="L28"/>
    </row>
    <row r="29" spans="2:12">
      <c r="C29" s="78" t="s">
        <v>209</v>
      </c>
      <c r="D29" s="76"/>
      <c r="E29" s="76"/>
      <c r="F29" s="76"/>
      <c r="G29" s="76"/>
      <c r="H29" s="76"/>
      <c r="I29" s="76"/>
      <c r="J29" s="76"/>
      <c r="K29" s="76"/>
      <c r="L29"/>
    </row>
    <row r="30" spans="2:12">
      <c r="C30" s="76"/>
      <c r="D30" s="76"/>
      <c r="E30" s="76"/>
      <c r="F30" s="76"/>
      <c r="G30" s="76"/>
      <c r="H30" s="76"/>
      <c r="I30" s="76"/>
      <c r="J30" s="76"/>
      <c r="K30" s="76"/>
      <c r="L30"/>
    </row>
    <row r="31" spans="2:12" ht="16.2">
      <c r="C31" s="76" t="s">
        <v>210</v>
      </c>
      <c r="D31" s="76" t="s">
        <v>187</v>
      </c>
      <c r="E31" s="76">
        <v>120</v>
      </c>
      <c r="F31" s="76"/>
      <c r="G31" s="76" t="s">
        <v>198</v>
      </c>
      <c r="H31" s="76"/>
      <c r="I31" s="76" t="s">
        <v>211</v>
      </c>
      <c r="J31" s="76"/>
      <c r="K31" s="76"/>
      <c r="L31"/>
    </row>
    <row r="32" spans="2:12" ht="16.8">
      <c r="C32" s="76" t="s">
        <v>212</v>
      </c>
      <c r="D32" s="76" t="s">
        <v>187</v>
      </c>
      <c r="E32" s="76">
        <v>80</v>
      </c>
      <c r="F32" s="76"/>
      <c r="G32" s="76" t="s">
        <v>198</v>
      </c>
      <c r="H32" s="76"/>
      <c r="I32" s="76" t="s">
        <v>213</v>
      </c>
      <c r="J32" s="76"/>
      <c r="K32" s="76"/>
      <c r="L32"/>
    </row>
    <row r="33" spans="2:12" ht="16.8">
      <c r="C33" s="76" t="s">
        <v>212</v>
      </c>
      <c r="D33" s="76" t="s">
        <v>187</v>
      </c>
      <c r="E33" s="76">
        <v>250</v>
      </c>
      <c r="F33" s="76"/>
      <c r="G33" s="76" t="s">
        <v>198</v>
      </c>
      <c r="H33" s="76"/>
      <c r="I33" s="76" t="s">
        <v>214</v>
      </c>
      <c r="J33" s="76"/>
      <c r="K33" s="76"/>
      <c r="L33"/>
    </row>
    <row r="34" spans="2:12">
      <c r="C34"/>
      <c r="D34"/>
      <c r="E34"/>
      <c r="F34" s="123"/>
      <c r="G34"/>
      <c r="H34"/>
      <c r="I34"/>
      <c r="J34"/>
      <c r="K34"/>
      <c r="L34"/>
    </row>
    <row r="35" spans="2:12">
      <c r="C35" s="78" t="s">
        <v>273</v>
      </c>
      <c r="D35" s="76"/>
      <c r="H35" s="78" t="s">
        <v>274</v>
      </c>
    </row>
    <row r="36" spans="2:12">
      <c r="C36" s="76" t="s">
        <v>275</v>
      </c>
      <c r="D36" s="76"/>
      <c r="E36" s="76" t="s">
        <v>276</v>
      </c>
    </row>
    <row r="37" spans="2:12">
      <c r="C37" s="76" t="s">
        <v>278</v>
      </c>
      <c r="D37" s="76"/>
      <c r="E37" s="76">
        <v>25</v>
      </c>
      <c r="F37" s="76"/>
      <c r="G37" s="76" t="s">
        <v>277</v>
      </c>
      <c r="H37" s="76"/>
    </row>
    <row r="39" spans="2:12">
      <c r="B39" s="75"/>
      <c r="C39" s="76" t="s">
        <v>66</v>
      </c>
      <c r="D39" s="76"/>
    </row>
    <row r="40" spans="2:12">
      <c r="B40" s="79"/>
      <c r="C40" s="76" t="s">
        <v>279</v>
      </c>
      <c r="D40" s="76"/>
      <c r="F40" s="76" t="s">
        <v>280</v>
      </c>
      <c r="G40" s="76" t="s">
        <v>281</v>
      </c>
    </row>
    <row r="41" spans="2:12">
      <c r="B41" s="79"/>
      <c r="C41" s="76" t="s">
        <v>282</v>
      </c>
      <c r="D41" s="76"/>
      <c r="F41" s="76" t="s">
        <v>283</v>
      </c>
      <c r="G41" s="76" t="s">
        <v>284</v>
      </c>
    </row>
    <row r="42" spans="2:12">
      <c r="C42" s="76"/>
      <c r="D42" s="76"/>
    </row>
    <row r="43" spans="2:12">
      <c r="C43" s="76"/>
      <c r="D43" s="76"/>
      <c r="E43" s="76"/>
    </row>
    <row r="44" spans="2:12">
      <c r="C44" s="76"/>
      <c r="D44" s="76"/>
    </row>
    <row r="45" spans="2:12">
      <c r="C45" s="76"/>
      <c r="D45" s="76"/>
      <c r="E45" s="76"/>
    </row>
    <row r="46" spans="2:12">
      <c r="C46" s="76"/>
      <c r="D46" s="76"/>
    </row>
    <row r="47" spans="2:12">
      <c r="C47" s="76"/>
      <c r="D47" s="76"/>
      <c r="E47" s="76"/>
    </row>
    <row r="48" spans="2:12">
      <c r="C48" s="76"/>
      <c r="D48" s="76"/>
    </row>
    <row r="49" spans="3:5">
      <c r="C49" s="76"/>
      <c r="D49" s="76"/>
      <c r="E49" s="76"/>
    </row>
    <row r="50" spans="3:5">
      <c r="C50" s="76"/>
      <c r="D50" s="76"/>
    </row>
    <row r="51" spans="3:5">
      <c r="C51" s="76"/>
      <c r="D51" s="76"/>
      <c r="E51" s="76"/>
    </row>
  </sheetData>
  <phoneticPr fontId="1" type="noConversion"/>
  <pageMargins left="0.25" right="0.25" top="0.75" bottom="0.75" header="0.3" footer="0.3"/>
  <pageSetup paperSize="9" scale="99" orientation="portrait" horizontalDpi="120" verticalDpi="14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3"/>
  <dimension ref="A9:C10"/>
  <sheetViews>
    <sheetView showGridLines="0" showRowColHeaders="0" workbookViewId="0">
      <selection activeCell="J50" sqref="J50"/>
    </sheetView>
  </sheetViews>
  <sheetFormatPr defaultRowHeight="13.2"/>
  <sheetData>
    <row r="9" spans="1:3" ht="30">
      <c r="C9" s="38"/>
    </row>
    <row r="10" spans="1:3" ht="30">
      <c r="A10" s="38"/>
    </row>
  </sheetData>
  <phoneticPr fontId="37" type="noConversion"/>
  <pageMargins left="0.25" right="0.25" top="0.75" bottom="0.75" header="0.3" footer="0.3"/>
  <pageSetup paperSize="9" orientation="portrait" blackAndWhite="1" horizontalDpi="4294967295" verticalDpi="36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8"/>
  <dimension ref="B1:J89"/>
  <sheetViews>
    <sheetView topLeftCell="B1" zoomScaleSheetLayoutView="100" workbookViewId="0">
      <selection activeCell="J50" sqref="J50"/>
    </sheetView>
  </sheetViews>
  <sheetFormatPr defaultColWidth="9.109375" defaultRowHeight="13.2"/>
  <cols>
    <col min="1" max="1" width="1.33203125" style="42" customWidth="1"/>
    <col min="2" max="2" width="26" style="42" customWidth="1"/>
    <col min="3" max="3" width="2.109375" style="42" customWidth="1"/>
    <col min="4" max="4" width="7.33203125" style="42" customWidth="1"/>
    <col min="5" max="5" width="6.109375" style="42" customWidth="1"/>
    <col min="6" max="7" width="9.109375" style="42"/>
    <col min="8" max="8" width="2" style="42" customWidth="1"/>
    <col min="9" max="9" width="5" style="42" customWidth="1"/>
    <col min="10" max="10" width="9" style="42" customWidth="1"/>
    <col min="11" max="16384" width="9.109375" style="42"/>
  </cols>
  <sheetData>
    <row r="1" spans="2:10" ht="19.5" customHeight="1">
      <c r="B1" s="1" t="s">
        <v>140</v>
      </c>
    </row>
    <row r="2" spans="2:10" ht="15.6" hidden="1">
      <c r="B2" s="43"/>
    </row>
    <row r="3" spans="2:10" hidden="1"/>
    <row r="4" spans="2:10" ht="15.6" hidden="1">
      <c r="B4" s="44" t="s">
        <v>163</v>
      </c>
      <c r="C4" s="45" t="s">
        <v>63</v>
      </c>
      <c r="D4" s="46">
        <v>44</v>
      </c>
      <c r="E4" s="44" t="s">
        <v>141</v>
      </c>
      <c r="F4" s="44" t="s">
        <v>142</v>
      </c>
      <c r="G4" s="44"/>
    </row>
    <row r="5" spans="2:10" hidden="1"/>
    <row r="6" spans="2:10" hidden="1">
      <c r="B6" s="47" t="s">
        <v>143</v>
      </c>
    </row>
    <row r="7" spans="2:10" hidden="1">
      <c r="B7" s="44" t="s">
        <v>144</v>
      </c>
      <c r="C7" s="44" t="s">
        <v>63</v>
      </c>
      <c r="D7" s="45">
        <v>1</v>
      </c>
      <c r="E7" s="42" t="s">
        <v>145</v>
      </c>
    </row>
    <row r="8" spans="2:10" hidden="1">
      <c r="B8" s="44" t="s">
        <v>146</v>
      </c>
      <c r="C8" s="44" t="s">
        <v>63</v>
      </c>
      <c r="D8" s="45" t="s">
        <v>147</v>
      </c>
      <c r="E8" s="42" t="s">
        <v>145</v>
      </c>
    </row>
    <row r="9" spans="2:10" hidden="1">
      <c r="B9" s="47" t="s">
        <v>148</v>
      </c>
    </row>
    <row r="10" spans="2:10" hidden="1">
      <c r="B10" s="44" t="s">
        <v>149</v>
      </c>
      <c r="C10" s="44" t="s">
        <v>63</v>
      </c>
      <c r="D10" s="48">
        <v>30</v>
      </c>
      <c r="E10" s="44" t="s">
        <v>80</v>
      </c>
      <c r="G10" s="49" t="s">
        <v>150</v>
      </c>
      <c r="H10" s="49" t="s">
        <v>63</v>
      </c>
      <c r="I10" s="50">
        <f>D10/D11</f>
        <v>1</v>
      </c>
      <c r="J10" s="51" t="str">
        <f>IF(I10&lt;0.5,"&lt; 1/2",IF(I10&lt;1.5,"&gt; 1/2 &amp;&lt; 3/2",IF(I10&lt;6,"&gt; 3/2 &amp;&lt; 6","&gt;6")))</f>
        <v>&gt; 1/2 &amp;&lt; 3/2</v>
      </c>
    </row>
    <row r="11" spans="2:10" hidden="1">
      <c r="B11" s="44" t="s">
        <v>151</v>
      </c>
      <c r="C11" s="44" t="s">
        <v>63</v>
      </c>
      <c r="D11" s="48">
        <v>30</v>
      </c>
      <c r="E11" s="44" t="s">
        <v>80</v>
      </c>
      <c r="G11" s="49" t="s">
        <v>152</v>
      </c>
      <c r="H11" s="49" t="s">
        <v>63</v>
      </c>
      <c r="I11" s="51">
        <f>D12/D11</f>
        <v>2</v>
      </c>
      <c r="J11" s="51" t="str">
        <f>IF(I11&lt;1.5,"&lt; 3/2","&lt; 4")</f>
        <v>&lt; 4</v>
      </c>
    </row>
    <row r="12" spans="2:10" hidden="1">
      <c r="B12" s="44" t="s">
        <v>153</v>
      </c>
      <c r="C12" s="44" t="s">
        <v>63</v>
      </c>
      <c r="D12" s="48">
        <v>60</v>
      </c>
      <c r="E12" s="44" t="s">
        <v>80</v>
      </c>
    </row>
    <row r="13" spans="2:10" hidden="1">
      <c r="B13" s="44"/>
      <c r="C13" s="44"/>
      <c r="D13" s="48"/>
      <c r="E13" s="44"/>
    </row>
    <row r="14" spans="2:10" ht="15.6" hidden="1">
      <c r="B14" s="49" t="s">
        <v>164</v>
      </c>
      <c r="C14" s="49" t="s">
        <v>63</v>
      </c>
      <c r="D14" s="52" t="s">
        <v>154</v>
      </c>
      <c r="E14" s="49"/>
      <c r="F14" s="49"/>
    </row>
    <row r="15" spans="2:10" hidden="1">
      <c r="B15" s="44"/>
      <c r="C15" s="44"/>
      <c r="D15" s="48"/>
      <c r="E15" s="44"/>
    </row>
    <row r="16" spans="2:10" hidden="1">
      <c r="B16" s="44" t="s">
        <v>155</v>
      </c>
      <c r="C16" s="44"/>
      <c r="D16" s="48"/>
      <c r="E16" s="44"/>
    </row>
    <row r="17" spans="2:9" hidden="1">
      <c r="B17" s="44" t="s">
        <v>156</v>
      </c>
      <c r="C17" s="44" t="s">
        <v>63</v>
      </c>
      <c r="D17" s="53">
        <v>1</v>
      </c>
      <c r="E17" s="44"/>
    </row>
    <row r="18" spans="2:9" hidden="1">
      <c r="B18" s="44" t="s">
        <v>157</v>
      </c>
      <c r="C18" s="44" t="s">
        <v>63</v>
      </c>
      <c r="D18" s="53">
        <v>1.097</v>
      </c>
      <c r="E18" s="44"/>
    </row>
    <row r="19" spans="2:9" hidden="1">
      <c r="B19" s="44" t="s">
        <v>158</v>
      </c>
      <c r="C19" s="44" t="s">
        <v>63</v>
      </c>
      <c r="D19" s="53">
        <v>1</v>
      </c>
      <c r="E19" s="44"/>
    </row>
    <row r="20" spans="2:9" hidden="1"/>
    <row r="21" spans="2:9" ht="16.2" hidden="1">
      <c r="B21" s="54" t="s">
        <v>165</v>
      </c>
      <c r="C21" s="49" t="s">
        <v>63</v>
      </c>
      <c r="D21" s="55">
        <f>D4*D17*D18*D19</f>
        <v>48.268000000000001</v>
      </c>
      <c r="E21" s="54" t="s">
        <v>159</v>
      </c>
      <c r="F21" s="56"/>
      <c r="G21" s="56"/>
      <c r="H21" s="57"/>
      <c r="I21" s="57"/>
    </row>
    <row r="22" spans="2:9" ht="15" hidden="1">
      <c r="B22" s="56"/>
      <c r="C22" s="56"/>
      <c r="D22" s="56"/>
      <c r="E22" s="56"/>
      <c r="F22" s="56"/>
      <c r="G22" s="56"/>
      <c r="H22" s="57"/>
      <c r="I22" s="57"/>
    </row>
    <row r="23" spans="2:9" ht="16.8" hidden="1">
      <c r="B23" s="54" t="s">
        <v>166</v>
      </c>
      <c r="C23" s="54" t="s">
        <v>63</v>
      </c>
      <c r="D23" s="54" t="s">
        <v>167</v>
      </c>
      <c r="E23" s="58"/>
      <c r="F23" s="56"/>
      <c r="G23" s="56"/>
      <c r="H23" s="57"/>
      <c r="I23" s="57"/>
    </row>
    <row r="24" spans="2:9" ht="15.6" hidden="1">
      <c r="B24" s="56"/>
      <c r="C24" s="54" t="s">
        <v>63</v>
      </c>
      <c r="D24" s="59">
        <f>0.6*D21^2</f>
        <v>1397.8798944</v>
      </c>
      <c r="E24" s="54" t="s">
        <v>168</v>
      </c>
      <c r="F24" s="56"/>
      <c r="G24" s="56"/>
      <c r="H24" s="57"/>
      <c r="I24" s="57"/>
    </row>
    <row r="25" spans="2:9" ht="15" hidden="1">
      <c r="B25" s="56"/>
      <c r="C25" s="56"/>
      <c r="D25" s="56"/>
      <c r="E25" s="56"/>
      <c r="F25" s="56"/>
      <c r="G25" s="56"/>
      <c r="H25" s="57"/>
      <c r="I25" s="57"/>
    </row>
    <row r="26" spans="2:9" ht="16.2" hidden="1">
      <c r="B26" s="49" t="s">
        <v>169</v>
      </c>
      <c r="C26" s="49" t="s">
        <v>63</v>
      </c>
      <c r="D26" s="49" t="s">
        <v>170</v>
      </c>
      <c r="E26" s="58"/>
      <c r="F26" s="56"/>
      <c r="G26" s="56"/>
      <c r="H26" s="57"/>
      <c r="I26" s="57"/>
    </row>
    <row r="27" spans="2:9" ht="15" hidden="1">
      <c r="B27" s="49" t="s">
        <v>160</v>
      </c>
      <c r="C27" s="56"/>
      <c r="D27" s="56"/>
      <c r="E27" s="56"/>
      <c r="F27" s="56"/>
      <c r="G27" s="56"/>
      <c r="H27" s="57"/>
      <c r="I27" s="57"/>
    </row>
    <row r="28" spans="2:9" ht="16.2" hidden="1">
      <c r="B28" s="49" t="s">
        <v>171</v>
      </c>
      <c r="C28" s="49" t="s">
        <v>63</v>
      </c>
      <c r="D28" s="60" t="s">
        <v>172</v>
      </c>
      <c r="E28" s="56"/>
      <c r="F28" s="56"/>
      <c r="G28" s="56"/>
      <c r="H28" s="57"/>
      <c r="I28" s="57"/>
    </row>
    <row r="29" spans="2:9" ht="16.2" hidden="1">
      <c r="B29" s="44" t="s">
        <v>173</v>
      </c>
      <c r="C29" s="44" t="s">
        <v>63</v>
      </c>
      <c r="D29" s="45">
        <v>-0.8</v>
      </c>
      <c r="E29" s="56"/>
      <c r="F29" s="56"/>
      <c r="G29" s="56"/>
      <c r="H29" s="57"/>
      <c r="I29" s="57"/>
    </row>
    <row r="30" spans="2:9" ht="16.2" hidden="1">
      <c r="B30" s="44" t="s">
        <v>174</v>
      </c>
      <c r="C30" s="44" t="s">
        <v>63</v>
      </c>
      <c r="D30" s="45">
        <v>-0.2</v>
      </c>
      <c r="E30" s="56"/>
      <c r="F30" s="56"/>
      <c r="G30" s="56"/>
      <c r="H30" s="57"/>
      <c r="I30" s="57"/>
    </row>
    <row r="31" spans="2:9" ht="15" hidden="1">
      <c r="B31" s="58"/>
      <c r="C31" s="58"/>
      <c r="D31" s="58"/>
      <c r="E31" s="56"/>
      <c r="F31" s="56"/>
      <c r="G31" s="56"/>
      <c r="H31" s="57"/>
      <c r="I31" s="57"/>
    </row>
    <row r="32" spans="2:9" ht="15.6" hidden="1">
      <c r="B32" s="54" t="s">
        <v>161</v>
      </c>
      <c r="C32" s="54" t="s">
        <v>63</v>
      </c>
      <c r="D32" s="55">
        <f>(ABS(D29)+ABS(D30))*D24</f>
        <v>1397.8798944</v>
      </c>
      <c r="E32" s="54" t="s">
        <v>168</v>
      </c>
      <c r="F32" s="56"/>
      <c r="G32" s="56"/>
      <c r="H32" s="57"/>
      <c r="I32" s="57"/>
    </row>
    <row r="33" spans="2:9" ht="15.6" hidden="1">
      <c r="B33" s="49"/>
      <c r="C33" s="49"/>
      <c r="D33" s="61">
        <f>D32/10</f>
        <v>139.78798943999999</v>
      </c>
      <c r="E33" s="54" t="s">
        <v>175</v>
      </c>
      <c r="F33" s="56"/>
      <c r="G33" s="56"/>
      <c r="H33" s="57"/>
      <c r="I33" s="57"/>
    </row>
    <row r="34" spans="2:9" ht="15">
      <c r="B34" s="54"/>
      <c r="C34" s="56"/>
      <c r="D34" s="56"/>
      <c r="E34" s="56"/>
      <c r="F34" s="56"/>
      <c r="G34" s="56"/>
      <c r="H34" s="57"/>
      <c r="I34" s="57"/>
    </row>
    <row r="35" spans="2:9" ht="15.6">
      <c r="B35" s="62" t="s">
        <v>162</v>
      </c>
      <c r="C35" s="62" t="s">
        <v>63</v>
      </c>
      <c r="D35" s="63">
        <v>175</v>
      </c>
      <c r="E35" s="62" t="s">
        <v>176</v>
      </c>
      <c r="F35" s="58"/>
      <c r="G35" s="56"/>
      <c r="H35" s="57"/>
      <c r="I35" s="57"/>
    </row>
    <row r="36" spans="2:9" ht="15.6">
      <c r="B36" s="56"/>
      <c r="C36" s="56" t="s">
        <v>63</v>
      </c>
      <c r="D36" s="63">
        <f>D35/100</f>
        <v>1.75</v>
      </c>
      <c r="E36" s="62" t="s">
        <v>97</v>
      </c>
      <c r="F36" s="58"/>
      <c r="G36" s="56"/>
      <c r="H36" s="57"/>
      <c r="I36" s="57"/>
    </row>
    <row r="37" spans="2:9" ht="15">
      <c r="B37" s="56"/>
      <c r="C37" s="56"/>
      <c r="D37" s="56"/>
      <c r="E37" s="56"/>
      <c r="F37" s="56"/>
      <c r="G37" s="56"/>
      <c r="H37" s="57"/>
      <c r="I37" s="57"/>
    </row>
    <row r="38" spans="2:9" ht="15">
      <c r="B38" s="56"/>
      <c r="C38" s="56"/>
      <c r="D38" s="56"/>
      <c r="E38" s="56"/>
      <c r="F38" s="56"/>
      <c r="G38" s="56"/>
      <c r="H38" s="57"/>
      <c r="I38" s="57"/>
    </row>
    <row r="39" spans="2:9" ht="15">
      <c r="B39" s="56"/>
      <c r="C39" s="56"/>
      <c r="D39" s="56"/>
      <c r="E39" s="56"/>
      <c r="F39" s="56"/>
      <c r="G39" s="56"/>
      <c r="H39" s="57"/>
      <c r="I39" s="57"/>
    </row>
    <row r="40" spans="2:9" ht="15">
      <c r="B40" s="56"/>
      <c r="C40" s="56"/>
      <c r="D40" s="56"/>
      <c r="E40" s="56"/>
      <c r="F40" s="56"/>
      <c r="G40" s="56"/>
      <c r="H40" s="57"/>
      <c r="I40" s="57"/>
    </row>
    <row r="41" spans="2:9" ht="15">
      <c r="B41" s="56"/>
      <c r="C41" s="56"/>
      <c r="D41" s="56"/>
      <c r="E41" s="56"/>
      <c r="F41" s="56"/>
      <c r="G41" s="56"/>
      <c r="H41" s="57"/>
      <c r="I41" s="57"/>
    </row>
    <row r="42" spans="2:9" ht="15">
      <c r="B42" s="56"/>
      <c r="C42" s="56"/>
      <c r="D42" s="56"/>
      <c r="E42" s="56"/>
      <c r="F42" s="56"/>
      <c r="G42" s="56"/>
      <c r="H42" s="57"/>
      <c r="I42" s="57"/>
    </row>
    <row r="43" spans="2:9" ht="15">
      <c r="B43" s="56"/>
      <c r="C43" s="56"/>
      <c r="D43" s="56"/>
      <c r="E43" s="56"/>
      <c r="F43" s="56"/>
      <c r="G43" s="56"/>
      <c r="H43" s="57"/>
      <c r="I43" s="57"/>
    </row>
    <row r="44" spans="2:9" ht="15">
      <c r="B44" s="56"/>
      <c r="C44" s="56"/>
      <c r="D44" s="56"/>
      <c r="E44" s="56"/>
      <c r="F44" s="56"/>
      <c r="G44" s="56"/>
      <c r="H44" s="57"/>
      <c r="I44" s="57"/>
    </row>
    <row r="45" spans="2:9" ht="15">
      <c r="B45" s="56"/>
      <c r="C45" s="56"/>
      <c r="D45" s="56"/>
      <c r="E45" s="56"/>
      <c r="F45" s="56"/>
      <c r="G45" s="56"/>
      <c r="H45" s="57"/>
      <c r="I45" s="57"/>
    </row>
    <row r="46" spans="2:9" ht="15">
      <c r="B46" s="56"/>
      <c r="C46" s="56"/>
      <c r="D46" s="56"/>
      <c r="E46" s="56"/>
      <c r="F46" s="56"/>
      <c r="G46" s="56"/>
      <c r="H46" s="57"/>
      <c r="I46" s="57"/>
    </row>
    <row r="47" spans="2:9" ht="15">
      <c r="B47" s="56"/>
      <c r="C47" s="56"/>
      <c r="D47" s="56"/>
      <c r="E47" s="56"/>
      <c r="F47" s="56"/>
      <c r="G47" s="56"/>
      <c r="H47" s="57"/>
      <c r="I47" s="57"/>
    </row>
    <row r="48" spans="2:9" ht="15">
      <c r="B48" s="56"/>
      <c r="C48" s="56"/>
      <c r="D48" s="56"/>
      <c r="E48" s="56"/>
      <c r="F48" s="56"/>
      <c r="G48" s="56"/>
      <c r="H48" s="57"/>
      <c r="I48" s="57"/>
    </row>
    <row r="49" spans="2:7">
      <c r="B49" s="56"/>
      <c r="C49" s="56"/>
      <c r="D49" s="56"/>
      <c r="E49" s="56"/>
      <c r="F49" s="56"/>
      <c r="G49" s="56"/>
    </row>
    <row r="50" spans="2:7">
      <c r="B50" s="56"/>
      <c r="C50" s="56"/>
      <c r="D50" s="56"/>
      <c r="E50" s="56"/>
      <c r="F50" s="56"/>
      <c r="G50" s="56"/>
    </row>
    <row r="51" spans="2:7">
      <c r="B51" s="56"/>
      <c r="C51" s="56"/>
      <c r="D51" s="56"/>
      <c r="E51" s="56"/>
      <c r="F51" s="56"/>
      <c r="G51" s="56"/>
    </row>
    <row r="52" spans="2:7">
      <c r="B52" s="56"/>
      <c r="C52" s="56"/>
      <c r="D52" s="56"/>
      <c r="E52" s="56"/>
      <c r="F52" s="56"/>
      <c r="G52" s="56"/>
    </row>
    <row r="53" spans="2:7">
      <c r="B53" s="56"/>
      <c r="C53" s="56"/>
      <c r="D53" s="56"/>
      <c r="E53" s="56"/>
      <c r="F53" s="56"/>
      <c r="G53" s="56"/>
    </row>
    <row r="54" spans="2:7">
      <c r="B54" s="56"/>
      <c r="C54" s="56"/>
      <c r="D54" s="56"/>
      <c r="E54" s="56"/>
      <c r="F54" s="56"/>
      <c r="G54" s="56"/>
    </row>
    <row r="55" spans="2:7">
      <c r="B55" s="56"/>
      <c r="C55" s="56"/>
      <c r="D55" s="56"/>
      <c r="E55" s="56"/>
      <c r="F55" s="56"/>
      <c r="G55" s="56"/>
    </row>
    <row r="56" spans="2:7">
      <c r="B56" s="56"/>
      <c r="C56" s="56"/>
      <c r="D56" s="56"/>
      <c r="E56" s="56"/>
      <c r="F56" s="56"/>
      <c r="G56" s="56"/>
    </row>
    <row r="57" spans="2:7">
      <c r="B57" s="56"/>
      <c r="C57" s="56"/>
      <c r="D57" s="56"/>
      <c r="E57" s="56"/>
      <c r="F57" s="56"/>
      <c r="G57" s="56"/>
    </row>
    <row r="58" spans="2:7">
      <c r="B58" s="56"/>
      <c r="C58" s="56"/>
      <c r="D58" s="56"/>
      <c r="E58" s="56"/>
      <c r="F58" s="56"/>
      <c r="G58" s="56"/>
    </row>
    <row r="59" spans="2:7">
      <c r="B59" s="56"/>
      <c r="C59" s="56"/>
      <c r="D59" s="56"/>
      <c r="E59" s="56"/>
      <c r="F59" s="56"/>
      <c r="G59" s="56"/>
    </row>
    <row r="60" spans="2:7">
      <c r="B60" s="56"/>
      <c r="C60" s="56"/>
      <c r="D60" s="56"/>
      <c r="E60" s="56"/>
      <c r="F60" s="56"/>
      <c r="G60" s="56"/>
    </row>
    <row r="61" spans="2:7">
      <c r="B61" s="56"/>
      <c r="C61" s="56"/>
      <c r="D61" s="56"/>
      <c r="E61" s="56"/>
      <c r="F61" s="56"/>
      <c r="G61" s="56"/>
    </row>
    <row r="62" spans="2:7">
      <c r="B62" s="56"/>
      <c r="C62" s="56"/>
      <c r="D62" s="56"/>
      <c r="E62" s="56"/>
      <c r="F62" s="56"/>
      <c r="G62" s="56"/>
    </row>
    <row r="63" spans="2:7">
      <c r="B63" s="56"/>
      <c r="C63" s="56"/>
      <c r="D63" s="56"/>
      <c r="E63" s="56"/>
      <c r="F63" s="56"/>
      <c r="G63" s="56"/>
    </row>
    <row r="64" spans="2:7">
      <c r="B64" s="56"/>
      <c r="C64" s="56"/>
      <c r="D64" s="56"/>
      <c r="E64" s="56"/>
      <c r="F64" s="56"/>
      <c r="G64" s="56"/>
    </row>
    <row r="65" spans="2:7">
      <c r="B65" s="56"/>
      <c r="C65" s="56"/>
      <c r="D65" s="56"/>
      <c r="E65" s="56"/>
      <c r="F65" s="56"/>
      <c r="G65" s="56"/>
    </row>
    <row r="66" spans="2:7">
      <c r="B66" s="56"/>
      <c r="C66" s="56"/>
      <c r="D66" s="56"/>
      <c r="E66" s="56"/>
      <c r="F66" s="56"/>
      <c r="G66" s="56"/>
    </row>
    <row r="67" spans="2:7">
      <c r="B67" s="56"/>
      <c r="C67" s="56"/>
      <c r="D67" s="56"/>
      <c r="E67" s="56"/>
      <c r="F67" s="56"/>
      <c r="G67" s="56"/>
    </row>
    <row r="68" spans="2:7">
      <c r="B68" s="56"/>
      <c r="C68" s="56"/>
      <c r="D68" s="56"/>
      <c r="E68" s="56"/>
      <c r="F68" s="56"/>
      <c r="G68" s="56"/>
    </row>
    <row r="69" spans="2:7">
      <c r="B69" s="56"/>
      <c r="C69" s="56"/>
      <c r="D69" s="56"/>
      <c r="E69" s="56"/>
      <c r="F69" s="56"/>
      <c r="G69" s="56"/>
    </row>
    <row r="70" spans="2:7">
      <c r="B70" s="56"/>
      <c r="C70" s="56"/>
      <c r="D70" s="56"/>
      <c r="E70" s="56"/>
      <c r="F70" s="56"/>
      <c r="G70" s="56"/>
    </row>
    <row r="71" spans="2:7">
      <c r="B71" s="56"/>
      <c r="C71" s="56"/>
      <c r="D71" s="56"/>
      <c r="E71" s="56"/>
      <c r="F71" s="56"/>
      <c r="G71" s="56"/>
    </row>
    <row r="72" spans="2:7">
      <c r="B72" s="56"/>
      <c r="C72" s="56"/>
      <c r="D72" s="56"/>
      <c r="E72" s="56"/>
      <c r="F72" s="56"/>
      <c r="G72" s="56"/>
    </row>
    <row r="73" spans="2:7">
      <c r="B73" s="56"/>
      <c r="C73" s="56"/>
      <c r="D73" s="56"/>
      <c r="E73" s="56"/>
      <c r="F73" s="56"/>
      <c r="G73" s="56"/>
    </row>
    <row r="74" spans="2:7">
      <c r="B74" s="56"/>
      <c r="C74" s="56"/>
      <c r="D74" s="56"/>
      <c r="E74" s="56"/>
      <c r="F74" s="56"/>
      <c r="G74" s="56"/>
    </row>
    <row r="75" spans="2:7">
      <c r="B75" s="56"/>
      <c r="C75" s="56"/>
      <c r="D75" s="56"/>
      <c r="E75" s="56"/>
      <c r="F75" s="56"/>
      <c r="G75" s="56"/>
    </row>
    <row r="76" spans="2:7">
      <c r="B76" s="56"/>
      <c r="C76" s="56"/>
      <c r="D76" s="56"/>
      <c r="E76" s="56"/>
      <c r="F76" s="56"/>
      <c r="G76" s="56"/>
    </row>
    <row r="77" spans="2:7">
      <c r="B77" s="56"/>
      <c r="C77" s="56"/>
      <c r="D77" s="56"/>
      <c r="E77" s="56"/>
      <c r="F77" s="56"/>
      <c r="G77" s="56"/>
    </row>
    <row r="78" spans="2:7">
      <c r="B78" s="56"/>
      <c r="C78" s="56"/>
      <c r="D78" s="56"/>
      <c r="E78" s="56"/>
      <c r="F78" s="56"/>
      <c r="G78" s="56"/>
    </row>
    <row r="79" spans="2:7">
      <c r="B79" s="56"/>
      <c r="C79" s="56"/>
      <c r="D79" s="56"/>
      <c r="E79" s="56"/>
      <c r="F79" s="56"/>
      <c r="G79" s="56"/>
    </row>
    <row r="80" spans="2:7">
      <c r="B80" s="56"/>
      <c r="C80" s="56"/>
      <c r="D80" s="56"/>
      <c r="E80" s="56"/>
      <c r="F80" s="56"/>
      <c r="G80" s="56"/>
    </row>
    <row r="81" spans="2:7">
      <c r="B81" s="56"/>
      <c r="C81" s="56"/>
      <c r="D81" s="56"/>
      <c r="E81" s="56"/>
      <c r="F81" s="56"/>
      <c r="G81" s="56"/>
    </row>
    <row r="82" spans="2:7">
      <c r="B82" s="56"/>
      <c r="C82" s="56"/>
      <c r="D82" s="56"/>
      <c r="E82" s="56"/>
      <c r="F82" s="56"/>
      <c r="G82" s="56"/>
    </row>
    <row r="83" spans="2:7">
      <c r="B83" s="56"/>
      <c r="C83" s="56"/>
      <c r="D83" s="56"/>
      <c r="E83" s="56"/>
      <c r="F83" s="56"/>
      <c r="G83" s="56"/>
    </row>
    <row r="84" spans="2:7">
      <c r="B84" s="56"/>
      <c r="C84" s="56"/>
      <c r="D84" s="56"/>
      <c r="E84" s="56"/>
      <c r="F84" s="56"/>
      <c r="G84" s="56"/>
    </row>
    <row r="85" spans="2:7">
      <c r="B85" s="56"/>
      <c r="C85" s="56"/>
      <c r="D85" s="56"/>
      <c r="E85" s="56"/>
      <c r="F85" s="56"/>
      <c r="G85" s="56"/>
    </row>
    <row r="86" spans="2:7">
      <c r="B86" s="56"/>
      <c r="C86" s="56"/>
      <c r="D86" s="56"/>
      <c r="E86" s="56"/>
      <c r="F86" s="56"/>
      <c r="G86" s="56"/>
    </row>
    <row r="87" spans="2:7">
      <c r="B87" s="56"/>
      <c r="C87" s="56"/>
      <c r="D87" s="56"/>
      <c r="E87" s="56"/>
      <c r="F87" s="56"/>
      <c r="G87" s="56"/>
    </row>
    <row r="88" spans="2:7">
      <c r="B88" s="56"/>
      <c r="C88" s="56"/>
      <c r="D88" s="56"/>
      <c r="E88" s="56"/>
      <c r="F88" s="56"/>
      <c r="G88" s="56"/>
    </row>
    <row r="89" spans="2:7">
      <c r="B89" s="56"/>
      <c r="C89" s="56"/>
      <c r="D89" s="56"/>
      <c r="E89" s="56"/>
      <c r="F89" s="56"/>
      <c r="G89" s="56"/>
    </row>
  </sheetData>
  <phoneticPr fontId="1" type="noConversion"/>
  <pageMargins left="0.25" right="0.25" top="0.75" bottom="0.75" header="0.3" footer="0.3"/>
  <pageSetup paperSize="9" orientation="portrait" blackAndWhite="1" horizontalDpi="240" verticalDpi="144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4"/>
  <dimension ref="A9:E36"/>
  <sheetViews>
    <sheetView showGridLines="0" showRowColHeaders="0" view="pageBreakPreview" zoomScale="60" workbookViewId="0">
      <selection activeCell="J50" sqref="J50"/>
    </sheetView>
  </sheetViews>
  <sheetFormatPr defaultRowHeight="13.2"/>
  <sheetData>
    <row r="9" spans="1:3" ht="30">
      <c r="C9" s="38"/>
    </row>
    <row r="10" spans="1:3" ht="30">
      <c r="A10" s="38"/>
    </row>
    <row r="25" spans="3:5" ht="17.399999999999999">
      <c r="C25" s="64"/>
      <c r="D25" s="64"/>
      <c r="E25" s="64"/>
    </row>
    <row r="26" spans="3:5" ht="15">
      <c r="C26" s="65"/>
      <c r="D26" s="39"/>
    </row>
    <row r="27" spans="3:5" ht="15">
      <c r="C27" s="65"/>
      <c r="D27" s="39"/>
    </row>
    <row r="28" spans="3:5" ht="15">
      <c r="C28" s="65"/>
      <c r="D28" s="39"/>
    </row>
    <row r="29" spans="3:5" ht="15">
      <c r="C29" s="65"/>
      <c r="D29" s="39"/>
    </row>
    <row r="30" spans="3:5" ht="15">
      <c r="C30" s="65"/>
      <c r="D30" s="39"/>
    </row>
    <row r="31" spans="3:5" ht="15">
      <c r="C31" s="65"/>
      <c r="D31" s="39"/>
    </row>
    <row r="32" spans="3:5" ht="15">
      <c r="C32" s="65"/>
      <c r="D32" s="39"/>
    </row>
    <row r="33" spans="3:4" ht="15">
      <c r="C33" s="65"/>
      <c r="D33" s="39"/>
    </row>
    <row r="34" spans="3:4" ht="15">
      <c r="C34" s="65"/>
      <c r="D34" s="39"/>
    </row>
    <row r="35" spans="3:4" ht="15">
      <c r="C35" s="65"/>
      <c r="D35" s="39"/>
    </row>
    <row r="36" spans="3:4" ht="15">
      <c r="C36" s="65"/>
      <c r="D36" s="39"/>
    </row>
  </sheetData>
  <phoneticPr fontId="37" type="noConversion"/>
  <pageMargins left="0.25" right="0.25" top="0.75" bottom="0.75" header="0.3" footer="0.3"/>
  <pageSetup paperSize="9" scale="90" orientation="portrait" blackAndWhite="1" horizontalDpi="4294967295" verticalDpi="36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0"/>
  <sheetViews>
    <sheetView view="pageBreakPreview" zoomScaleSheetLayoutView="100" workbookViewId="0">
      <selection activeCell="J50" sqref="J50"/>
    </sheetView>
  </sheetViews>
  <sheetFormatPr defaultRowHeight="13.2"/>
  <sheetData>
    <row r="1" spans="1:1">
      <c r="A1" s="143" t="s">
        <v>354</v>
      </c>
    </row>
    <row r="25" spans="1:1">
      <c r="A25" t="s">
        <v>353</v>
      </c>
    </row>
    <row r="50" spans="1:1">
      <c r="A50" t="s">
        <v>365</v>
      </c>
    </row>
  </sheetData>
  <pageMargins left="0.7" right="0.7" top="0.75" bottom="0.75" header="0.3" footer="0.3"/>
  <pageSetup paperSize="9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TITLE</vt:lpstr>
      <vt:lpstr>Title4 (3)</vt:lpstr>
      <vt:lpstr>Proj Details</vt:lpstr>
      <vt:lpstr>Title4 (4)</vt:lpstr>
      <vt:lpstr>Material Properties </vt:lpstr>
      <vt:lpstr>Title4 (5)</vt:lpstr>
      <vt:lpstr>Wind Load</vt:lpstr>
      <vt:lpstr>Title4 (6)</vt:lpstr>
      <vt:lpstr>Profile properties</vt:lpstr>
      <vt:lpstr>Typcal Structural Glazing</vt:lpstr>
      <vt:lpstr>Stress Check - Mullion </vt:lpstr>
      <vt:lpstr>Stress Check Stiffener</vt:lpstr>
      <vt:lpstr>Stress Check - Transom</vt:lpstr>
      <vt:lpstr>Design of Bracket</vt:lpstr>
      <vt:lpstr>Bracket Design</vt:lpstr>
      <vt:lpstr>'Material Properties '!Print_Area</vt:lpstr>
      <vt:lpstr>'Profile properties'!Print_Area</vt:lpstr>
      <vt:lpstr>'Proj Details'!Print_Area</vt:lpstr>
      <vt:lpstr>'Stress Check - Mullion '!Print_Area</vt:lpstr>
      <vt:lpstr>'Stress Check - Transom'!Print_Area</vt:lpstr>
      <vt:lpstr>TITLE!Print_Area</vt:lpstr>
      <vt:lpstr>'Title4 (3)'!Print_Area</vt:lpstr>
      <vt:lpstr>'Title4 (4)'!Print_Area</vt:lpstr>
      <vt:lpstr>'Title4 (5)'!Print_Area</vt:lpstr>
      <vt:lpstr>'Title4 (6)'!Print_Area</vt:lpstr>
      <vt:lpstr>'Typcal Structural Glazing'!Print_Area</vt:lpstr>
      <vt:lpstr>'Wind Load'!Print_Area</vt:lpstr>
    </vt:vector>
  </TitlesOfParts>
  <Company>sp fab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</dc:creator>
  <cp:lastModifiedBy>sanjay pal</cp:lastModifiedBy>
  <cp:lastPrinted>2025-08-19T12:08:16Z</cp:lastPrinted>
  <dcterms:created xsi:type="dcterms:W3CDTF">2001-02-22T11:50:40Z</dcterms:created>
  <dcterms:modified xsi:type="dcterms:W3CDTF">2025-08-19T17:12:03Z</dcterms:modified>
</cp:coreProperties>
</file>