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umr\OneDrive\Desktop\Learning\FTEC 6334 - Financial Applications of Machine Learning\1\"/>
    </mc:Choice>
  </mc:AlternateContent>
  <xr:revisionPtr revIDLastSave="0" documentId="8_{C2DE719A-31C4-43CA-A8EC-CEEB36B767F7}" xr6:coauthVersionLast="45" xr6:coauthVersionMax="45" xr10:uidLastSave="{00000000-0000-0000-0000-000000000000}"/>
  <bookViews>
    <workbookView xWindow="28680" yWindow="-120" windowWidth="29040" windowHeight="15840" xr2:uid="{FC7132F1-1492-4E81-A11C-E30E0EA55707}"/>
  </bookViews>
  <sheets>
    <sheet name="Sheet1" sheetId="1" r:id="rId1"/>
  </sheets>
  <definedNames>
    <definedName name="solver_adj" localSheetId="0" hidden="1">Sheet1!$R$65:$T$65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Sheet1!$W$76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Q74" i="1"/>
  <c r="P74" i="1"/>
  <c r="U74" i="1" s="1"/>
  <c r="V74" i="1" s="1"/>
  <c r="W74" i="1" s="1"/>
  <c r="N74" i="1"/>
  <c r="M74" i="1"/>
  <c r="L74" i="1"/>
  <c r="K74" i="1"/>
  <c r="Q73" i="1"/>
  <c r="P73" i="1"/>
  <c r="N73" i="1"/>
  <c r="M73" i="1"/>
  <c r="L73" i="1"/>
  <c r="K73" i="1"/>
  <c r="Q72" i="1"/>
  <c r="P72" i="1"/>
  <c r="N72" i="1"/>
  <c r="M72" i="1"/>
  <c r="L72" i="1"/>
  <c r="K72" i="1"/>
  <c r="Q71" i="1"/>
  <c r="P71" i="1"/>
  <c r="U71" i="1" s="1"/>
  <c r="N71" i="1"/>
  <c r="M71" i="1"/>
  <c r="L71" i="1"/>
  <c r="K71" i="1"/>
  <c r="Q70" i="1"/>
  <c r="P70" i="1"/>
  <c r="U70" i="1" s="1"/>
  <c r="V70" i="1" s="1"/>
  <c r="W70" i="1" s="1"/>
  <c r="N70" i="1"/>
  <c r="M70" i="1"/>
  <c r="L70" i="1"/>
  <c r="K70" i="1"/>
  <c r="Q69" i="1"/>
  <c r="U69" i="1" s="1"/>
  <c r="P69" i="1"/>
  <c r="N69" i="1"/>
  <c r="M69" i="1"/>
  <c r="L69" i="1"/>
  <c r="K69" i="1"/>
  <c r="Q68" i="1"/>
  <c r="P68" i="1"/>
  <c r="N68" i="1"/>
  <c r="M68" i="1"/>
  <c r="L68" i="1"/>
  <c r="K68" i="1"/>
  <c r="Q67" i="1"/>
  <c r="P67" i="1"/>
  <c r="N67" i="1"/>
  <c r="M67" i="1"/>
  <c r="L67" i="1"/>
  <c r="K67" i="1"/>
  <c r="Q66" i="1"/>
  <c r="U66" i="1" s="1"/>
  <c r="V66" i="1" s="1"/>
  <c r="W66" i="1" s="1"/>
  <c r="N66" i="1"/>
  <c r="M66" i="1"/>
  <c r="L66" i="1"/>
  <c r="K66" i="1"/>
  <c r="Q65" i="1"/>
  <c r="P65" i="1"/>
  <c r="U65" i="1" s="1"/>
  <c r="V65" i="1" s="1"/>
  <c r="N65" i="1"/>
  <c r="M65" i="1"/>
  <c r="L65" i="1"/>
  <c r="K65" i="1"/>
  <c r="D60" i="1"/>
  <c r="D59" i="1"/>
  <c r="D58" i="1"/>
  <c r="Q56" i="1"/>
  <c r="P56" i="1"/>
  <c r="N56" i="1"/>
  <c r="M56" i="1"/>
  <c r="L56" i="1"/>
  <c r="K56" i="1"/>
  <c r="Q55" i="1"/>
  <c r="P55" i="1"/>
  <c r="N55" i="1"/>
  <c r="M55" i="1"/>
  <c r="L55" i="1"/>
  <c r="K55" i="1"/>
  <c r="Q54" i="1"/>
  <c r="P54" i="1"/>
  <c r="U54" i="1" s="1"/>
  <c r="N54" i="1"/>
  <c r="M54" i="1"/>
  <c r="L54" i="1"/>
  <c r="K54" i="1"/>
  <c r="Q53" i="1"/>
  <c r="P53" i="1"/>
  <c r="N53" i="1"/>
  <c r="M53" i="1"/>
  <c r="L53" i="1"/>
  <c r="K53" i="1"/>
  <c r="Q52" i="1"/>
  <c r="P52" i="1"/>
  <c r="N52" i="1"/>
  <c r="M52" i="1"/>
  <c r="L52" i="1"/>
  <c r="K52" i="1"/>
  <c r="Q51" i="1"/>
  <c r="U51" i="1" s="1"/>
  <c r="P51" i="1"/>
  <c r="N51" i="1"/>
  <c r="M51" i="1"/>
  <c r="L51" i="1"/>
  <c r="K51" i="1"/>
  <c r="Q50" i="1"/>
  <c r="P50" i="1"/>
  <c r="U50" i="1" s="1"/>
  <c r="N50" i="1"/>
  <c r="M50" i="1"/>
  <c r="L50" i="1"/>
  <c r="K50" i="1"/>
  <c r="Q49" i="1"/>
  <c r="P49" i="1"/>
  <c r="N49" i="1"/>
  <c r="M49" i="1"/>
  <c r="L49" i="1"/>
  <c r="K49" i="1"/>
  <c r="Q48" i="1"/>
  <c r="U48" i="1" s="1"/>
  <c r="V48" i="1" s="1"/>
  <c r="W48" i="1" s="1"/>
  <c r="N48" i="1"/>
  <c r="M48" i="1"/>
  <c r="L48" i="1"/>
  <c r="K48" i="1"/>
  <c r="Q47" i="1"/>
  <c r="P47" i="1"/>
  <c r="U47" i="1" s="1"/>
  <c r="V47" i="1" s="1"/>
  <c r="N47" i="1"/>
  <c r="M47" i="1"/>
  <c r="L47" i="1"/>
  <c r="K47" i="1"/>
  <c r="D42" i="1"/>
  <c r="D41" i="1"/>
  <c r="D40" i="1"/>
  <c r="Q38" i="1"/>
  <c r="P38" i="1"/>
  <c r="N38" i="1"/>
  <c r="M38" i="1"/>
  <c r="L38" i="1"/>
  <c r="K38" i="1"/>
  <c r="Q37" i="1"/>
  <c r="P37" i="1"/>
  <c r="N37" i="1"/>
  <c r="M37" i="1"/>
  <c r="L37" i="1"/>
  <c r="K37" i="1"/>
  <c r="Q36" i="1"/>
  <c r="P36" i="1"/>
  <c r="U36" i="1" s="1"/>
  <c r="V36" i="1" s="1"/>
  <c r="W36" i="1" s="1"/>
  <c r="N36" i="1"/>
  <c r="M36" i="1"/>
  <c r="L36" i="1"/>
  <c r="K36" i="1"/>
  <c r="Q35" i="1"/>
  <c r="P35" i="1"/>
  <c r="N35" i="1"/>
  <c r="M35" i="1"/>
  <c r="L35" i="1"/>
  <c r="K35" i="1"/>
  <c r="Q34" i="1"/>
  <c r="P34" i="1"/>
  <c r="N34" i="1"/>
  <c r="M34" i="1"/>
  <c r="L34" i="1"/>
  <c r="K34" i="1"/>
  <c r="Q33" i="1"/>
  <c r="P33" i="1"/>
  <c r="N33" i="1"/>
  <c r="M33" i="1"/>
  <c r="L33" i="1"/>
  <c r="K33" i="1"/>
  <c r="Q32" i="1"/>
  <c r="P32" i="1"/>
  <c r="U32" i="1" s="1"/>
  <c r="V32" i="1" s="1"/>
  <c r="W32" i="1" s="1"/>
  <c r="N32" i="1"/>
  <c r="M32" i="1"/>
  <c r="L32" i="1"/>
  <c r="K32" i="1"/>
  <c r="Q31" i="1"/>
  <c r="P31" i="1"/>
  <c r="N31" i="1"/>
  <c r="M31" i="1"/>
  <c r="L31" i="1"/>
  <c r="K31" i="1"/>
  <c r="Q30" i="1"/>
  <c r="U30" i="1" s="1"/>
  <c r="V30" i="1" s="1"/>
  <c r="W30" i="1" s="1"/>
  <c r="N30" i="1"/>
  <c r="M30" i="1"/>
  <c r="L30" i="1"/>
  <c r="K30" i="1"/>
  <c r="Q29" i="1"/>
  <c r="P29" i="1"/>
  <c r="N29" i="1"/>
  <c r="M29" i="1"/>
  <c r="L29" i="1"/>
  <c r="K29" i="1"/>
  <c r="D23" i="1"/>
  <c r="D22" i="1"/>
  <c r="D21" i="1"/>
  <c r="Q19" i="1"/>
  <c r="Q18" i="1"/>
  <c r="Q17" i="1"/>
  <c r="Q16" i="1"/>
  <c r="Q15" i="1"/>
  <c r="Q14" i="1"/>
  <c r="Q13" i="1"/>
  <c r="Q12" i="1"/>
  <c r="Q11" i="1"/>
  <c r="U11" i="1" s="1"/>
  <c r="Q10" i="1"/>
  <c r="P19" i="1"/>
  <c r="P18" i="1"/>
  <c r="P17" i="1"/>
  <c r="P16" i="1"/>
  <c r="U16" i="1" s="1"/>
  <c r="P15" i="1"/>
  <c r="P14" i="1"/>
  <c r="P13" i="1"/>
  <c r="P12" i="1"/>
  <c r="P10" i="1"/>
  <c r="U13" i="1" l="1"/>
  <c r="U53" i="1"/>
  <c r="U14" i="1"/>
  <c r="U29" i="1"/>
  <c r="V29" i="1" s="1"/>
  <c r="U33" i="1"/>
  <c r="V33" i="1" s="1"/>
  <c r="W33" i="1" s="1"/>
  <c r="U17" i="1"/>
  <c r="V17" i="1" s="1"/>
  <c r="W17" i="1" s="1"/>
  <c r="U35" i="1"/>
  <c r="V35" i="1" s="1"/>
  <c r="W35" i="1" s="1"/>
  <c r="U52" i="1"/>
  <c r="V52" i="1" s="1"/>
  <c r="W52" i="1" s="1"/>
  <c r="U56" i="1"/>
  <c r="V56" i="1" s="1"/>
  <c r="W56" i="1" s="1"/>
  <c r="U18" i="1"/>
  <c r="U10" i="1"/>
  <c r="V10" i="1" s="1"/>
  <c r="U34" i="1"/>
  <c r="V34" i="1" s="1"/>
  <c r="W34" i="1" s="1"/>
  <c r="U38" i="1"/>
  <c r="V38" i="1" s="1"/>
  <c r="W38" i="1" s="1"/>
  <c r="U68" i="1"/>
  <c r="U72" i="1"/>
  <c r="L40" i="1"/>
  <c r="K58" i="1"/>
  <c r="U15" i="1"/>
  <c r="U37" i="1"/>
  <c r="V37" i="1" s="1"/>
  <c r="W37" i="1" s="1"/>
  <c r="U55" i="1"/>
  <c r="U73" i="1"/>
  <c r="V73" i="1" s="1"/>
  <c r="W73" i="1" s="1"/>
  <c r="U19" i="1"/>
  <c r="V19" i="1" s="1"/>
  <c r="W19" i="1" s="1"/>
  <c r="U12" i="1"/>
  <c r="V12" i="1" s="1"/>
  <c r="W12" i="1" s="1"/>
  <c r="U31" i="1"/>
  <c r="V31" i="1" s="1"/>
  <c r="W31" i="1" s="1"/>
  <c r="U49" i="1"/>
  <c r="V49" i="1" s="1"/>
  <c r="W49" i="1" s="1"/>
  <c r="U67" i="1"/>
  <c r="M40" i="1"/>
  <c r="M58" i="1"/>
  <c r="M76" i="1"/>
  <c r="N40" i="1"/>
  <c r="N58" i="1"/>
  <c r="N76" i="1"/>
  <c r="L58" i="1"/>
  <c r="L76" i="1"/>
  <c r="K40" i="1"/>
  <c r="K76" i="1"/>
  <c r="V69" i="1"/>
  <c r="W69" i="1" s="1"/>
  <c r="V68" i="1"/>
  <c r="W68" i="1" s="1"/>
  <c r="V67" i="1"/>
  <c r="W67" i="1" s="1"/>
  <c r="V72" i="1"/>
  <c r="W72" i="1" s="1"/>
  <c r="V71" i="1"/>
  <c r="W71" i="1" s="1"/>
  <c r="W65" i="1"/>
  <c r="V51" i="1"/>
  <c r="W51" i="1" s="1"/>
  <c r="V50" i="1"/>
  <c r="W50" i="1" s="1"/>
  <c r="V55" i="1"/>
  <c r="W55" i="1" s="1"/>
  <c r="V54" i="1"/>
  <c r="W54" i="1" s="1"/>
  <c r="V53" i="1"/>
  <c r="W53" i="1" s="1"/>
  <c r="W47" i="1"/>
  <c r="W29" i="1"/>
  <c r="V13" i="1"/>
  <c r="W13" i="1" s="1"/>
  <c r="V16" i="1"/>
  <c r="W16" i="1" s="1"/>
  <c r="V15" i="1"/>
  <c r="W15" i="1" s="1"/>
  <c r="V18" i="1"/>
  <c r="W18" i="1" s="1"/>
  <c r="V11" i="1"/>
  <c r="W11" i="1" s="1"/>
  <c r="V14" i="1"/>
  <c r="W14" i="1" s="1"/>
  <c r="K13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N10" i="1"/>
  <c r="M10" i="1"/>
  <c r="L10" i="1"/>
  <c r="K11" i="1"/>
  <c r="K12" i="1"/>
  <c r="K14" i="1"/>
  <c r="K15" i="1"/>
  <c r="K16" i="1"/>
  <c r="K17" i="1"/>
  <c r="K18" i="1"/>
  <c r="K19" i="1"/>
  <c r="K10" i="1"/>
  <c r="W40" i="1" l="1"/>
  <c r="V41" i="1"/>
  <c r="V40" i="1"/>
  <c r="K21" i="1"/>
  <c r="V77" i="1"/>
  <c r="V76" i="1"/>
  <c r="W76" i="1"/>
  <c r="V58" i="1"/>
  <c r="W58" i="1"/>
  <c r="V59" i="1"/>
  <c r="W10" i="1"/>
  <c r="W21" i="1" s="1"/>
  <c r="V22" i="1"/>
  <c r="V21" i="1"/>
  <c r="N21" i="1"/>
  <c r="M21" i="1"/>
  <c r="L21" i="1"/>
  <c r="K3" i="1" l="1"/>
</calcChain>
</file>

<file path=xl/sharedStrings.xml><?xml version="1.0" encoding="utf-8"?>
<sst xmlns="http://schemas.openxmlformats.org/spreadsheetml/2006/main" count="192" uniqueCount="29">
  <si>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</si>
  <si>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</si>
  <si>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</si>
  <si>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</si>
  <si>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</si>
  <si>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</si>
  <si>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</si>
  <si>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</si>
  <si>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</si>
  <si>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</si>
  <si>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</si>
  <si>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</si>
  <si>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</si>
  <si>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</si>
  <si>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</si>
  <si>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</si>
  <si>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</si>
  <si>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</si>
  <si>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</si>
  <si>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Intercept</t>
  </si>
  <si>
    <t>Error</t>
  </si>
  <si>
    <t>Error*Error</t>
  </si>
  <si>
    <t>Variance:</t>
  </si>
  <si>
    <t>Sum of Errors:</t>
  </si>
  <si>
    <t>height = intercept + b1*gender+b2*age</t>
  </si>
  <si>
    <t>Average</t>
  </si>
  <si>
    <t>Female Average</t>
  </si>
  <si>
    <t>Male Average</t>
  </si>
  <si>
    <t>MAPE minimizes the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</si>
</sst>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9" formatCode="0.00000000"/>
    <numFmt numFmtId="190" formatCode="0.000000000"/>
    <numFmt numFmtId="192" formatCode="0.00000000000"/>
    <numFmt numFmtId="196" formatCode="0.000000000000000"/>
    <numFmt numFmtId="197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189" fontId="0" fillId="0" borderId="0" xfId="0" applyNumberFormat="1"/>
    <xf numFmtId="190" fontId="0" fillId="0" borderId="0" xfId="0" applyNumberFormat="1"/>
    <xf numFmtId="192" fontId="0" fillId="0" borderId="0" xfId="0" applyNumberFormat="1"/>
    <xf numFmtId="196" fontId="0" fillId="0" borderId="0" xfId="0" applyNumberFormat="1"/>
    <xf numFmtId="197" fontId="0" fillId="0" borderId="0" xfId="0" applyNumberFormat="1"/>
    <xf numFmtId="19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C2:W78"/>
  <sheetViews>
    <sheetView showGridLines="0" tabSelected="1" workbookViewId="0">
      <selection activeCell="O7" sqref="O6:O7"/>
    </sheetView>
  </sheetViews>
  <sheetFormatPr defaultRowHeight="15" x14ac:dyDescent="0.25"/>
  <cols>
    <col min="3" max="3" width="25.140625" bestFit="1" customWidth="1"/>
    <col min="4" max="5" width="8.85546875" style="1"/>
    <col min="6" max="6" width="12" bestFit="1" customWidth="1"/>
    <col min="9" max="9" width="6.7109375" customWidth="1"/>
    <col min="10" max="10" width="8.85546875" style="1"/>
    <col min="11" max="12" width="11.7109375" style="1" customWidth="1"/>
    <col min="13" max="13" width="11.85546875" style="1" customWidth="1"/>
    <col min="14" max="14" width="11.5703125" customWidth="1"/>
    <col min="22" max="22" width="26.85546875" bestFit="1" customWidth="1"/>
    <col min="23" max="23" width="18.5703125" customWidth="1"/>
  </cols>
  <sheetData>
    <row r="2" spans="3:23" x14ac:dyDescent="0.25">
      <c r="C2" t="s">
        <v>17</v>
      </c>
    </row>
    <row r="3" spans="3:23" x14ac:dyDescent="0.25">
      <c r="D3" s="18" t="s">
        <v>24</v>
      </c>
      <c r="H3" s="18" t="s">
        <v>28</v>
      </c>
      <c r="K3" s="24">
        <f>MIN(ABS(V76),ABS(V58),ABS(V40),ABS(V21))</f>
        <v>2.2737367544323206E-12</v>
      </c>
      <c r="L3" s="24"/>
      <c r="M3" s="24"/>
      <c r="N3" s="24"/>
    </row>
    <row r="4" spans="3:23" x14ac:dyDescent="0.25">
      <c r="C4" t="s">
        <v>18</v>
      </c>
    </row>
    <row r="8" spans="3:23" x14ac:dyDescent="0.25">
      <c r="C8" s="18" t="s">
        <v>10</v>
      </c>
      <c r="I8" s="15" t="s">
        <v>16</v>
      </c>
      <c r="J8" s="16"/>
      <c r="K8" s="16"/>
      <c r="L8" s="16"/>
      <c r="M8" s="16"/>
      <c r="N8" s="17"/>
    </row>
    <row r="9" spans="3:23" x14ac:dyDescent="0.25">
      <c r="D9" s="3" t="s">
        <v>0</v>
      </c>
      <c r="E9" s="3" t="s">
        <v>1</v>
      </c>
      <c r="F9" s="3" t="s">
        <v>4</v>
      </c>
      <c r="G9" s="2"/>
      <c r="I9" s="5"/>
      <c r="J9" s="3" t="s">
        <v>15</v>
      </c>
      <c r="K9" s="2" t="s">
        <v>7</v>
      </c>
      <c r="L9" s="2" t="s">
        <v>8</v>
      </c>
      <c r="M9" s="2" t="s">
        <v>9</v>
      </c>
      <c r="N9" s="6" t="s">
        <v>13</v>
      </c>
      <c r="P9" s="2" t="s">
        <v>1</v>
      </c>
      <c r="Q9" s="2" t="s">
        <v>4</v>
      </c>
      <c r="R9" s="2" t="s">
        <v>19</v>
      </c>
      <c r="S9" s="2" t="s">
        <v>1</v>
      </c>
      <c r="T9" s="2" t="s">
        <v>4</v>
      </c>
      <c r="U9" s="2" t="s">
        <v>15</v>
      </c>
      <c r="V9" s="2" t="s">
        <v>20</v>
      </c>
      <c r="W9" s="2" t="s">
        <v>21</v>
      </c>
    </row>
    <row r="10" spans="3:23" x14ac:dyDescent="0.25">
      <c r="D10" s="4">
        <v>165</v>
      </c>
      <c r="E10" s="4" t="s">
        <v>3</v>
      </c>
      <c r="F10" s="4" t="s">
        <v>5</v>
      </c>
      <c r="I10" s="7" t="s">
        <v>10</v>
      </c>
      <c r="J10" s="8">
        <v>163.4999998482208</v>
      </c>
      <c r="K10" s="8">
        <f>(D10-J$10)^2</f>
        <v>2.250000455337636</v>
      </c>
      <c r="L10" s="8">
        <f>ABS(D10-J$11)</f>
        <v>1.8391884288824087</v>
      </c>
      <c r="M10" s="8">
        <f>ABS((D10-J$12)/D10)</f>
        <v>3.0303030144392378E-2</v>
      </c>
      <c r="N10" s="9">
        <f>((D10-J$13)/D10)^2</f>
        <v>3.3696902572297291E-3</v>
      </c>
      <c r="P10">
        <f>IF(E10="F",1,0)</f>
        <v>1</v>
      </c>
      <c r="Q10" s="1">
        <f>IF(F10="&lt;20",1,0)</f>
        <v>1</v>
      </c>
      <c r="R10">
        <v>163.50000000000043</v>
      </c>
      <c r="S10">
        <v>0</v>
      </c>
      <c r="T10">
        <v>0</v>
      </c>
      <c r="U10">
        <f>$R$10+P10*$S$10+Q10*$T$10</f>
        <v>163.50000000000043</v>
      </c>
      <c r="V10">
        <f>D10-U10</f>
        <v>1.4999999999995737</v>
      </c>
      <c r="W10">
        <f>V10^2</f>
        <v>2.249999999998721</v>
      </c>
    </row>
    <row r="11" spans="3:23" x14ac:dyDescent="0.25">
      <c r="D11" s="4">
        <v>160</v>
      </c>
      <c r="E11" s="4" t="s">
        <v>2</v>
      </c>
      <c r="F11" s="4" t="s">
        <v>6</v>
      </c>
      <c r="I11" s="7" t="s">
        <v>11</v>
      </c>
      <c r="J11" s="8">
        <v>163.16081157111759</v>
      </c>
      <c r="K11" s="8">
        <f t="shared" ref="K11:K19" si="0">(D11-J$10)^2</f>
        <v>12.249998937545593</v>
      </c>
      <c r="L11" s="8">
        <f t="shared" ref="L11:L19" si="1">ABS(D11-J$11)</f>
        <v>3.1608115711175913</v>
      </c>
      <c r="M11" s="8">
        <f t="shared" ref="M11:M19" si="2">ABS((D11-J$12)/D11)</f>
        <v>1.6359535948140547E-10</v>
      </c>
      <c r="N11" s="9">
        <f t="shared" ref="N11:N19" si="3">((D11-J$13)/D11)^2</f>
        <v>8.1870751749423714E-4</v>
      </c>
      <c r="P11">
        <v>0</v>
      </c>
      <c r="Q11" s="1">
        <f>IF(F11="&lt;20",1,0)</f>
        <v>0</v>
      </c>
      <c r="U11">
        <f t="shared" ref="U11:U19" si="4">$R$10+P11*$S$10+Q11*$T$10</f>
        <v>163.50000000000043</v>
      </c>
      <c r="V11">
        <f t="shared" ref="V11:V19" si="5">D11-U11</f>
        <v>-3.5000000000004263</v>
      </c>
      <c r="W11">
        <f t="shared" ref="W11:W19" si="6">V11^2</f>
        <v>12.250000000002984</v>
      </c>
    </row>
    <row r="12" spans="3:23" x14ac:dyDescent="0.25">
      <c r="D12" s="4">
        <v>175</v>
      </c>
      <c r="E12" s="4" t="s">
        <v>2</v>
      </c>
      <c r="F12" s="4" t="s">
        <v>6</v>
      </c>
      <c r="I12" s="7" t="s">
        <v>12</v>
      </c>
      <c r="J12" s="8">
        <v>160.00000002617526</v>
      </c>
      <c r="K12" s="8">
        <f t="shared" si="0"/>
        <v>132.25000349092173</v>
      </c>
      <c r="L12" s="8">
        <f t="shared" si="1"/>
        <v>11.839188428882409</v>
      </c>
      <c r="M12" s="8">
        <f t="shared" si="2"/>
        <v>8.5714285564712819E-2</v>
      </c>
      <c r="N12" s="9">
        <f t="shared" si="3"/>
        <v>1.251597148942149E-2</v>
      </c>
      <c r="P12">
        <f>IF(E12="F",1,0)</f>
        <v>0</v>
      </c>
      <c r="Q12" s="1">
        <f>IF(F12="&lt;20",1,0)</f>
        <v>0</v>
      </c>
      <c r="U12">
        <f t="shared" si="4"/>
        <v>163.50000000000043</v>
      </c>
      <c r="V12">
        <f t="shared" si="5"/>
        <v>11.499999999999574</v>
      </c>
      <c r="W12">
        <f t="shared" si="6"/>
        <v>132.24999999999019</v>
      </c>
    </row>
    <row r="13" spans="3:23" x14ac:dyDescent="0.25">
      <c r="D13" s="4">
        <v>180</v>
      </c>
      <c r="E13" s="4" t="s">
        <v>2</v>
      </c>
      <c r="F13" s="4" t="s">
        <v>6</v>
      </c>
      <c r="I13" s="7" t="s">
        <v>14</v>
      </c>
      <c r="J13" s="8">
        <v>155.42190951947731</v>
      </c>
      <c r="K13" s="8">
        <f>(D13-J$10)^2</f>
        <v>272.25000500871374</v>
      </c>
      <c r="L13" s="8">
        <f t="shared" si="1"/>
        <v>16.839188428882409</v>
      </c>
      <c r="M13" s="8">
        <f t="shared" si="2"/>
        <v>0.11111111096569301</v>
      </c>
      <c r="N13" s="9">
        <f t="shared" si="3"/>
        <v>1.8644522582369136E-2</v>
      </c>
      <c r="P13">
        <f>IF(E13="F",1,0)</f>
        <v>0</v>
      </c>
      <c r="Q13" s="1">
        <f>IF(F13="&lt;20",1,0)</f>
        <v>0</v>
      </c>
      <c r="U13">
        <f t="shared" si="4"/>
        <v>163.50000000000043</v>
      </c>
      <c r="V13">
        <f t="shared" si="5"/>
        <v>16.499999999999574</v>
      </c>
      <c r="W13">
        <f t="shared" si="6"/>
        <v>272.2499999999859</v>
      </c>
    </row>
    <row r="14" spans="3:23" x14ac:dyDescent="0.25">
      <c r="D14" s="4">
        <v>155</v>
      </c>
      <c r="E14" s="4" t="s">
        <v>3</v>
      </c>
      <c r="F14" s="4" t="s">
        <v>6</v>
      </c>
      <c r="I14" s="5"/>
      <c r="J14" s="4"/>
      <c r="K14" s="8">
        <f t="shared" si="0"/>
        <v>72.249997419753555</v>
      </c>
      <c r="L14" s="8">
        <f t="shared" si="1"/>
        <v>8.1608115711175913</v>
      </c>
      <c r="M14" s="8">
        <f t="shared" si="2"/>
        <v>3.2258064685001663E-2</v>
      </c>
      <c r="N14" s="9">
        <f t="shared" si="3"/>
        <v>7.409267122812692E-6</v>
      </c>
      <c r="P14">
        <f>IF(E14="F",1,0)</f>
        <v>1</v>
      </c>
      <c r="Q14" s="1">
        <f>IF(F14="&lt;20",1,0)</f>
        <v>0</v>
      </c>
      <c r="U14">
        <f t="shared" si="4"/>
        <v>163.50000000000043</v>
      </c>
      <c r="V14">
        <f t="shared" si="5"/>
        <v>-8.5000000000004263</v>
      </c>
      <c r="W14">
        <f t="shared" si="6"/>
        <v>72.250000000007248</v>
      </c>
    </row>
    <row r="15" spans="3:23" x14ac:dyDescent="0.25">
      <c r="D15" s="4">
        <v>150</v>
      </c>
      <c r="E15" s="4" t="s">
        <v>3</v>
      </c>
      <c r="F15" s="4" t="s">
        <v>5</v>
      </c>
      <c r="I15" s="5"/>
      <c r="J15" s="4"/>
      <c r="K15" s="8">
        <f t="shared" si="0"/>
        <v>182.24999590196151</v>
      </c>
      <c r="L15" s="8">
        <f t="shared" si="1"/>
        <v>13.160811571117591</v>
      </c>
      <c r="M15" s="8">
        <f t="shared" si="2"/>
        <v>6.6666666841168384E-2</v>
      </c>
      <c r="N15" s="9">
        <f t="shared" si="3"/>
        <v>1.3065379038843857E-3</v>
      </c>
      <c r="P15">
        <f>IF(E15="F",1,0)</f>
        <v>1</v>
      </c>
      <c r="Q15" s="1">
        <f>IF(F15="&lt;20",1,0)</f>
        <v>1</v>
      </c>
      <c r="U15">
        <f t="shared" si="4"/>
        <v>163.50000000000043</v>
      </c>
      <c r="V15">
        <f t="shared" si="5"/>
        <v>-13.500000000000426</v>
      </c>
      <c r="W15">
        <f t="shared" si="6"/>
        <v>182.25000000001151</v>
      </c>
    </row>
    <row r="16" spans="3:23" x14ac:dyDescent="0.25">
      <c r="D16" s="4">
        <v>110</v>
      </c>
      <c r="E16" s="4" t="s">
        <v>2</v>
      </c>
      <c r="F16" s="4" t="s">
        <v>5</v>
      </c>
      <c r="I16" s="5"/>
      <c r="J16" s="4"/>
      <c r="K16" s="8">
        <f t="shared" si="0"/>
        <v>2862.2499837596251</v>
      </c>
      <c r="L16" s="8">
        <f t="shared" si="1"/>
        <v>53.160811571117591</v>
      </c>
      <c r="M16" s="8">
        <f t="shared" si="2"/>
        <v>0.45454545478341141</v>
      </c>
      <c r="N16" s="9">
        <f t="shared" si="3"/>
        <v>0.17050825325583335</v>
      </c>
      <c r="P16">
        <f>IF(E16="F",1,0)</f>
        <v>0</v>
      </c>
      <c r="Q16" s="1">
        <f>IF(F16="&lt;20",1,0)</f>
        <v>1</v>
      </c>
      <c r="U16">
        <f t="shared" si="4"/>
        <v>163.50000000000043</v>
      </c>
      <c r="V16">
        <f t="shared" si="5"/>
        <v>-53.500000000000426</v>
      </c>
      <c r="W16">
        <f t="shared" si="6"/>
        <v>2862.2500000000455</v>
      </c>
    </row>
    <row r="17" spans="3:23" x14ac:dyDescent="0.25">
      <c r="D17" s="4">
        <v>195</v>
      </c>
      <c r="E17" s="4" t="s">
        <v>2</v>
      </c>
      <c r="F17" s="4" t="s">
        <v>6</v>
      </c>
      <c r="I17" s="5"/>
      <c r="J17" s="4"/>
      <c r="K17" s="8">
        <f t="shared" si="0"/>
        <v>992.25000956208987</v>
      </c>
      <c r="L17" s="8">
        <f t="shared" si="1"/>
        <v>31.839188428882409</v>
      </c>
      <c r="M17" s="8">
        <f t="shared" si="2"/>
        <v>0.17948717935294739</v>
      </c>
      <c r="N17" s="9">
        <f t="shared" si="3"/>
        <v>4.1194615281642095E-2</v>
      </c>
      <c r="P17">
        <f>IF(E17="F",1,0)</f>
        <v>0</v>
      </c>
      <c r="Q17" s="1">
        <f>IF(F17="&lt;20",1,0)</f>
        <v>0</v>
      </c>
      <c r="U17">
        <f t="shared" si="4"/>
        <v>163.50000000000043</v>
      </c>
      <c r="V17">
        <f t="shared" si="5"/>
        <v>31.499999999999574</v>
      </c>
      <c r="W17">
        <f t="shared" si="6"/>
        <v>992.24999999997317</v>
      </c>
    </row>
    <row r="18" spans="3:23" x14ac:dyDescent="0.25">
      <c r="D18" s="4">
        <v>160</v>
      </c>
      <c r="E18" s="4" t="s">
        <v>3</v>
      </c>
      <c r="F18" s="4" t="s">
        <v>6</v>
      </c>
      <c r="I18" s="5"/>
      <c r="J18" s="4"/>
      <c r="K18" s="8">
        <f t="shared" si="0"/>
        <v>12.249998937545593</v>
      </c>
      <c r="L18" s="8">
        <f t="shared" si="1"/>
        <v>3.1608115711175913</v>
      </c>
      <c r="M18" s="8">
        <f t="shared" si="2"/>
        <v>1.6359535948140547E-10</v>
      </c>
      <c r="N18" s="9">
        <f t="shared" si="3"/>
        <v>8.1870751749423714E-4</v>
      </c>
      <c r="P18">
        <f>IF(E18="F",1,0)</f>
        <v>1</v>
      </c>
      <c r="Q18" s="1">
        <f>IF(F18="&lt;20",1,0)</f>
        <v>0</v>
      </c>
      <c r="U18">
        <f t="shared" si="4"/>
        <v>163.50000000000043</v>
      </c>
      <c r="V18">
        <f t="shared" si="5"/>
        <v>-3.5000000000004263</v>
      </c>
      <c r="W18">
        <f t="shared" si="6"/>
        <v>12.250000000002984</v>
      </c>
    </row>
    <row r="19" spans="3:23" x14ac:dyDescent="0.25">
      <c r="D19" s="4">
        <v>185</v>
      </c>
      <c r="E19" s="4" t="s">
        <v>2</v>
      </c>
      <c r="F19" s="4" t="s">
        <v>5</v>
      </c>
      <c r="I19" s="5"/>
      <c r="J19" s="4"/>
      <c r="K19" s="8">
        <f t="shared" si="0"/>
        <v>462.25000652650579</v>
      </c>
      <c r="L19" s="8">
        <f t="shared" si="1"/>
        <v>21.839188428882409</v>
      </c>
      <c r="M19" s="8">
        <f t="shared" si="2"/>
        <v>0.13513513499364727</v>
      </c>
      <c r="N19" s="9">
        <f t="shared" si="3"/>
        <v>2.5562116478421829E-2</v>
      </c>
      <c r="P19">
        <f>IF(E19="F",1,0)</f>
        <v>0</v>
      </c>
      <c r="Q19" s="1">
        <f>IF(F19="&lt;20",1,0)</f>
        <v>1</v>
      </c>
      <c r="U19">
        <f t="shared" si="4"/>
        <v>163.50000000000043</v>
      </c>
      <c r="V19">
        <f t="shared" si="5"/>
        <v>21.499999999999574</v>
      </c>
      <c r="W19">
        <f t="shared" si="6"/>
        <v>462.2499999999817</v>
      </c>
    </row>
    <row r="20" spans="3:23" x14ac:dyDescent="0.25">
      <c r="I20" s="5"/>
      <c r="J20" s="4"/>
      <c r="K20" s="8"/>
      <c r="L20" s="8"/>
      <c r="M20" s="8"/>
      <c r="N20" s="10"/>
    </row>
    <row r="21" spans="3:23" x14ac:dyDescent="0.25">
      <c r="C21" t="s">
        <v>25</v>
      </c>
      <c r="D21" s="1">
        <f>AVERAGE(D10:D19)</f>
        <v>163.5</v>
      </c>
      <c r="I21" s="11"/>
      <c r="J21" s="12"/>
      <c r="K21" s="13">
        <f>SUM(K10:K19)</f>
        <v>5002.5</v>
      </c>
      <c r="L21" s="13">
        <f>SUM(L10:L19)</f>
        <v>165</v>
      </c>
      <c r="M21" s="13">
        <f>SUM(M10:M19)</f>
        <v>1.0952209276581648</v>
      </c>
      <c r="N21" s="14">
        <f>SUM(N10:N19)</f>
        <v>0.27474653155091333</v>
      </c>
      <c r="S21" t="s">
        <v>23</v>
      </c>
      <c r="V21" s="22">
        <f>SUM(V10:V19)</f>
        <v>-4.2632564145606011E-12</v>
      </c>
      <c r="W21" s="19">
        <f>SUM(W10:W19)</f>
        <v>5002.4999999999991</v>
      </c>
    </row>
    <row r="22" spans="3:23" x14ac:dyDescent="0.25">
      <c r="C22" t="s">
        <v>26</v>
      </c>
      <c r="D22" s="1">
        <f>AVERAGEIF($E$10:$E$19,"F",$D$10:$D$19)</f>
        <v>157.5</v>
      </c>
      <c r="S22" t="s">
        <v>22</v>
      </c>
      <c r="V22">
        <f>_xlfn.VAR.P(V10:V19)</f>
        <v>500.24999999999994</v>
      </c>
    </row>
    <row r="23" spans="3:23" x14ac:dyDescent="0.25">
      <c r="C23" t="s">
        <v>27</v>
      </c>
      <c r="D23" s="1">
        <f>AVERAGEIF($E$10:$E$19,"M",$D$10:$D$19)</f>
        <v>167.5</v>
      </c>
    </row>
    <row r="27" spans="3:23" x14ac:dyDescent="0.25">
      <c r="C27" s="18" t="s">
        <v>11</v>
      </c>
      <c r="I27" s="15" t="s">
        <v>16</v>
      </c>
      <c r="J27" s="16"/>
      <c r="K27" s="16"/>
      <c r="L27" s="16"/>
      <c r="M27" s="16"/>
      <c r="N27" s="17"/>
    </row>
    <row r="28" spans="3:23" x14ac:dyDescent="0.25">
      <c r="D28" s="3" t="s">
        <v>0</v>
      </c>
      <c r="E28" s="3" t="s">
        <v>1</v>
      </c>
      <c r="F28" s="3" t="s">
        <v>4</v>
      </c>
      <c r="G28" s="2"/>
      <c r="I28" s="5"/>
      <c r="J28" s="3" t="s">
        <v>15</v>
      </c>
      <c r="K28" s="2" t="s">
        <v>7</v>
      </c>
      <c r="L28" s="2" t="s">
        <v>8</v>
      </c>
      <c r="M28" s="2" t="s">
        <v>9</v>
      </c>
      <c r="N28" s="6" t="s">
        <v>13</v>
      </c>
      <c r="P28" s="2" t="s">
        <v>1</v>
      </c>
      <c r="Q28" s="2" t="s">
        <v>4</v>
      </c>
      <c r="R28" s="2" t="s">
        <v>19</v>
      </c>
      <c r="S28" s="2" t="s">
        <v>1</v>
      </c>
      <c r="T28" s="2" t="s">
        <v>4</v>
      </c>
      <c r="U28" s="2" t="s">
        <v>15</v>
      </c>
      <c r="V28" s="2" t="s">
        <v>20</v>
      </c>
      <c r="W28" s="2" t="s">
        <v>21</v>
      </c>
    </row>
    <row r="29" spans="3:23" x14ac:dyDescent="0.25">
      <c r="D29" s="4">
        <v>165</v>
      </c>
      <c r="E29" s="4" t="s">
        <v>3</v>
      </c>
      <c r="F29" s="4" t="s">
        <v>5</v>
      </c>
      <c r="I29" s="7" t="s">
        <v>10</v>
      </c>
      <c r="J29" s="8">
        <v>163.4999998482208</v>
      </c>
      <c r="K29" s="8">
        <f>(D29-J$10)^2</f>
        <v>2.250000455337636</v>
      </c>
      <c r="L29" s="8">
        <f>ABS(D29-J$11)</f>
        <v>1.8391884288824087</v>
      </c>
      <c r="M29" s="8">
        <f>ABS((D29-J$12)/D29)</f>
        <v>3.0303030144392378E-2</v>
      </c>
      <c r="N29" s="9">
        <f>((D29-J$13)/D29)^2</f>
        <v>3.3696902572297291E-3</v>
      </c>
      <c r="P29">
        <f>IF(E29="F",1,0)</f>
        <v>1</v>
      </c>
      <c r="Q29" s="1">
        <f>IF(F29="&lt;20",1,0)</f>
        <v>1</v>
      </c>
      <c r="R29">
        <v>163.4999998961988</v>
      </c>
      <c r="S29">
        <v>0</v>
      </c>
      <c r="T29">
        <v>0</v>
      </c>
      <c r="U29">
        <f>$R$29+P29*$S$29+Q29*$T$29</f>
        <v>163.4999998961988</v>
      </c>
      <c r="V29">
        <f>D29-U29</f>
        <v>1.5000001038011987</v>
      </c>
      <c r="W29">
        <f>V29^2</f>
        <v>2.2500003114036069</v>
      </c>
    </row>
    <row r="30" spans="3:23" x14ac:dyDescent="0.25">
      <c r="D30" s="4">
        <v>160</v>
      </c>
      <c r="E30" s="4" t="s">
        <v>2</v>
      </c>
      <c r="F30" s="4" t="s">
        <v>6</v>
      </c>
      <c r="I30" s="7" t="s">
        <v>11</v>
      </c>
      <c r="J30" s="8">
        <v>163.16081157111759</v>
      </c>
      <c r="K30" s="8">
        <f t="shared" ref="K30:K31" si="7">(D30-J$10)^2</f>
        <v>12.249998937545593</v>
      </c>
      <c r="L30" s="8">
        <f t="shared" ref="L30:L38" si="8">ABS(D30-J$11)</f>
        <v>3.1608115711175913</v>
      </c>
      <c r="M30" s="8">
        <f t="shared" ref="M30:M38" si="9">ABS((D30-J$12)/D30)</f>
        <v>1.6359535948140547E-10</v>
      </c>
      <c r="N30" s="9">
        <f t="shared" ref="N30:N38" si="10">((D30-J$13)/D30)^2</f>
        <v>8.1870751749423714E-4</v>
      </c>
      <c r="P30">
        <v>0</v>
      </c>
      <c r="Q30" s="1">
        <f>IF(F30="&lt;20",1,0)</f>
        <v>0</v>
      </c>
      <c r="U30">
        <f t="shared" ref="U30:U38" si="11">$R$29+P30*$S$29+Q30*$T$29</f>
        <v>163.4999998961988</v>
      </c>
      <c r="V30">
        <f t="shared" ref="V30:V38" si="12">D30-U30</f>
        <v>-3.4999998961988013</v>
      </c>
      <c r="W30">
        <f t="shared" ref="W30:W38" si="13">V30^2</f>
        <v>12.249999273391619</v>
      </c>
    </row>
    <row r="31" spans="3:23" x14ac:dyDescent="0.25">
      <c r="D31" s="4">
        <v>175</v>
      </c>
      <c r="E31" s="4" t="s">
        <v>2</v>
      </c>
      <c r="F31" s="4" t="s">
        <v>6</v>
      </c>
      <c r="I31" s="7" t="s">
        <v>12</v>
      </c>
      <c r="J31" s="8">
        <v>160.00000002617526</v>
      </c>
      <c r="K31" s="8">
        <f t="shared" si="7"/>
        <v>132.25000349092173</v>
      </c>
      <c r="L31" s="8">
        <f t="shared" si="8"/>
        <v>11.839188428882409</v>
      </c>
      <c r="M31" s="8">
        <f t="shared" si="9"/>
        <v>8.5714285564712819E-2</v>
      </c>
      <c r="N31" s="9">
        <f t="shared" si="10"/>
        <v>1.251597148942149E-2</v>
      </c>
      <c r="P31">
        <f>IF(E31="F",1,0)</f>
        <v>0</v>
      </c>
      <c r="Q31" s="1">
        <f>IF(F31="&lt;20",1,0)</f>
        <v>0</v>
      </c>
      <c r="U31">
        <f t="shared" si="11"/>
        <v>163.4999998961988</v>
      </c>
      <c r="V31">
        <f t="shared" si="12"/>
        <v>11.500000103801199</v>
      </c>
      <c r="W31">
        <f t="shared" si="13"/>
        <v>132.25000238742757</v>
      </c>
    </row>
    <row r="32" spans="3:23" x14ac:dyDescent="0.25">
      <c r="D32" s="4">
        <v>180</v>
      </c>
      <c r="E32" s="4" t="s">
        <v>2</v>
      </c>
      <c r="F32" s="4" t="s">
        <v>6</v>
      </c>
      <c r="I32" s="7" t="s">
        <v>14</v>
      </c>
      <c r="J32" s="8">
        <v>155.42190951947731</v>
      </c>
      <c r="K32" s="8">
        <f>(D32-J$10)^2</f>
        <v>272.25000500871374</v>
      </c>
      <c r="L32" s="8">
        <f t="shared" si="8"/>
        <v>16.839188428882409</v>
      </c>
      <c r="M32" s="8">
        <f t="shared" si="9"/>
        <v>0.11111111096569301</v>
      </c>
      <c r="N32" s="9">
        <f t="shared" si="10"/>
        <v>1.8644522582369136E-2</v>
      </c>
      <c r="P32">
        <f>IF(E32="F",1,0)</f>
        <v>0</v>
      </c>
      <c r="Q32" s="1">
        <f>IF(F32="&lt;20",1,0)</f>
        <v>0</v>
      </c>
      <c r="U32">
        <f t="shared" si="11"/>
        <v>163.4999998961988</v>
      </c>
      <c r="V32">
        <f t="shared" si="12"/>
        <v>16.500000103801199</v>
      </c>
      <c r="W32">
        <f t="shared" si="13"/>
        <v>272.25000342543956</v>
      </c>
    </row>
    <row r="33" spans="3:23" x14ac:dyDescent="0.25">
      <c r="D33" s="4">
        <v>155</v>
      </c>
      <c r="E33" s="4" t="s">
        <v>3</v>
      </c>
      <c r="F33" s="4" t="s">
        <v>6</v>
      </c>
      <c r="I33" s="5"/>
      <c r="J33" s="4"/>
      <c r="K33" s="8">
        <f t="shared" ref="K33:K38" si="14">(D33-J$10)^2</f>
        <v>72.249997419753555</v>
      </c>
      <c r="L33" s="8">
        <f t="shared" si="8"/>
        <v>8.1608115711175913</v>
      </c>
      <c r="M33" s="8">
        <f t="shared" si="9"/>
        <v>3.2258064685001663E-2</v>
      </c>
      <c r="N33" s="9">
        <f t="shared" si="10"/>
        <v>7.409267122812692E-6</v>
      </c>
      <c r="P33">
        <f>IF(E33="F",1,0)</f>
        <v>1</v>
      </c>
      <c r="Q33" s="1">
        <f>IF(F33="&lt;20",1,0)</f>
        <v>0</v>
      </c>
      <c r="U33">
        <f t="shared" si="11"/>
        <v>163.4999998961988</v>
      </c>
      <c r="V33">
        <f t="shared" si="12"/>
        <v>-8.4999998961988013</v>
      </c>
      <c r="W33">
        <f t="shared" si="13"/>
        <v>72.249998235379636</v>
      </c>
    </row>
    <row r="34" spans="3:23" x14ac:dyDescent="0.25">
      <c r="D34" s="4">
        <v>150</v>
      </c>
      <c r="E34" s="4" t="s">
        <v>3</v>
      </c>
      <c r="F34" s="4" t="s">
        <v>5</v>
      </c>
      <c r="I34" s="5"/>
      <c r="J34" s="4"/>
      <c r="K34" s="8">
        <f t="shared" si="14"/>
        <v>182.24999590196151</v>
      </c>
      <c r="L34" s="8">
        <f t="shared" si="8"/>
        <v>13.160811571117591</v>
      </c>
      <c r="M34" s="8">
        <f t="shared" si="9"/>
        <v>6.6666666841168384E-2</v>
      </c>
      <c r="N34" s="9">
        <f t="shared" si="10"/>
        <v>1.3065379038843857E-3</v>
      </c>
      <c r="P34">
        <f>IF(E34="F",1,0)</f>
        <v>1</v>
      </c>
      <c r="Q34" s="1">
        <f>IF(F34="&lt;20",1,0)</f>
        <v>1</v>
      </c>
      <c r="U34">
        <f t="shared" si="11"/>
        <v>163.4999998961988</v>
      </c>
      <c r="V34">
        <f t="shared" si="12"/>
        <v>-13.499999896198801</v>
      </c>
      <c r="W34">
        <f t="shared" si="13"/>
        <v>182.24999719736763</v>
      </c>
    </row>
    <row r="35" spans="3:23" x14ac:dyDescent="0.25">
      <c r="D35" s="4">
        <v>110</v>
      </c>
      <c r="E35" s="4" t="s">
        <v>2</v>
      </c>
      <c r="F35" s="4" t="s">
        <v>5</v>
      </c>
      <c r="I35" s="5"/>
      <c r="J35" s="4"/>
      <c r="K35" s="8">
        <f t="shared" si="14"/>
        <v>2862.2499837596251</v>
      </c>
      <c r="L35" s="8">
        <f t="shared" si="8"/>
        <v>53.160811571117591</v>
      </c>
      <c r="M35" s="8">
        <f t="shared" si="9"/>
        <v>0.45454545478341141</v>
      </c>
      <c r="N35" s="9">
        <f t="shared" si="10"/>
        <v>0.17050825325583335</v>
      </c>
      <c r="P35">
        <f>IF(E35="F",1,0)</f>
        <v>0</v>
      </c>
      <c r="Q35" s="1">
        <f>IF(F35="&lt;20",1,0)</f>
        <v>1</v>
      </c>
      <c r="U35">
        <f t="shared" si="11"/>
        <v>163.4999998961988</v>
      </c>
      <c r="V35">
        <f t="shared" si="12"/>
        <v>-53.499999896198801</v>
      </c>
      <c r="W35">
        <f t="shared" si="13"/>
        <v>2862.2499888932716</v>
      </c>
    </row>
    <row r="36" spans="3:23" x14ac:dyDescent="0.25">
      <c r="D36" s="4">
        <v>195</v>
      </c>
      <c r="E36" s="4" t="s">
        <v>2</v>
      </c>
      <c r="F36" s="4" t="s">
        <v>6</v>
      </c>
      <c r="I36" s="5"/>
      <c r="J36" s="4"/>
      <c r="K36" s="8">
        <f t="shared" si="14"/>
        <v>992.25000956208987</v>
      </c>
      <c r="L36" s="8">
        <f t="shared" si="8"/>
        <v>31.839188428882409</v>
      </c>
      <c r="M36" s="8">
        <f t="shared" si="9"/>
        <v>0.17948717935294739</v>
      </c>
      <c r="N36" s="9">
        <f t="shared" si="10"/>
        <v>4.1194615281642095E-2</v>
      </c>
      <c r="P36">
        <f>IF(E36="F",1,0)</f>
        <v>0</v>
      </c>
      <c r="Q36" s="1">
        <f>IF(F36="&lt;20",1,0)</f>
        <v>0</v>
      </c>
      <c r="U36">
        <f t="shared" si="11"/>
        <v>163.4999998961988</v>
      </c>
      <c r="V36">
        <f t="shared" si="12"/>
        <v>31.500000103801199</v>
      </c>
      <c r="W36">
        <f t="shared" si="13"/>
        <v>992.25000653947552</v>
      </c>
    </row>
    <row r="37" spans="3:23" x14ac:dyDescent="0.25">
      <c r="D37" s="4">
        <v>160</v>
      </c>
      <c r="E37" s="4" t="s">
        <v>3</v>
      </c>
      <c r="F37" s="4" t="s">
        <v>6</v>
      </c>
      <c r="I37" s="5"/>
      <c r="J37" s="4"/>
      <c r="K37" s="8">
        <f t="shared" si="14"/>
        <v>12.249998937545593</v>
      </c>
      <c r="L37" s="8">
        <f t="shared" si="8"/>
        <v>3.1608115711175913</v>
      </c>
      <c r="M37" s="8">
        <f t="shared" si="9"/>
        <v>1.6359535948140547E-10</v>
      </c>
      <c r="N37" s="9">
        <f t="shared" si="10"/>
        <v>8.1870751749423714E-4</v>
      </c>
      <c r="P37">
        <f>IF(E37="F",1,0)</f>
        <v>1</v>
      </c>
      <c r="Q37" s="1">
        <f>IF(F37="&lt;20",1,0)</f>
        <v>0</v>
      </c>
      <c r="U37">
        <f t="shared" si="11"/>
        <v>163.4999998961988</v>
      </c>
      <c r="V37">
        <f t="shared" si="12"/>
        <v>-3.4999998961988013</v>
      </c>
      <c r="W37">
        <f t="shared" si="13"/>
        <v>12.249999273391619</v>
      </c>
    </row>
    <row r="38" spans="3:23" x14ac:dyDescent="0.25">
      <c r="D38" s="4">
        <v>185</v>
      </c>
      <c r="E38" s="4" t="s">
        <v>2</v>
      </c>
      <c r="F38" s="4" t="s">
        <v>5</v>
      </c>
      <c r="I38" s="5"/>
      <c r="J38" s="4"/>
      <c r="K38" s="8">
        <f t="shared" si="14"/>
        <v>462.25000652650579</v>
      </c>
      <c r="L38" s="8">
        <f t="shared" si="8"/>
        <v>21.839188428882409</v>
      </c>
      <c r="M38" s="8">
        <f t="shared" si="9"/>
        <v>0.13513513499364727</v>
      </c>
      <c r="N38" s="9">
        <f t="shared" si="10"/>
        <v>2.5562116478421829E-2</v>
      </c>
      <c r="P38">
        <f>IF(E38="F",1,0)</f>
        <v>0</v>
      </c>
      <c r="Q38" s="1">
        <f>IF(F38="&lt;20",1,0)</f>
        <v>1</v>
      </c>
      <c r="U38">
        <f t="shared" si="11"/>
        <v>163.4999998961988</v>
      </c>
      <c r="V38">
        <f t="shared" si="12"/>
        <v>21.500000103801199</v>
      </c>
      <c r="W38">
        <f t="shared" si="13"/>
        <v>462.25000446345155</v>
      </c>
    </row>
    <row r="39" spans="3:23" x14ac:dyDescent="0.25">
      <c r="I39" s="5"/>
      <c r="J39" s="4"/>
      <c r="K39" s="8"/>
      <c r="L39" s="8"/>
      <c r="M39" s="8"/>
      <c r="N39" s="10"/>
    </row>
    <row r="40" spans="3:23" x14ac:dyDescent="0.25">
      <c r="C40" t="s">
        <v>25</v>
      </c>
      <c r="D40" s="1">
        <f>AVERAGE(D29:D38)</f>
        <v>163.5</v>
      </c>
      <c r="I40" s="11"/>
      <c r="J40" s="12"/>
      <c r="K40" s="13">
        <f>SUM(K29:K38)</f>
        <v>5002.5</v>
      </c>
      <c r="L40" s="13">
        <f>SUM(L29:L38)</f>
        <v>165</v>
      </c>
      <c r="M40" s="13">
        <f>SUM(M29:M38)</f>
        <v>1.0952209276581648</v>
      </c>
      <c r="N40" s="14">
        <f>SUM(N29:N38)</f>
        <v>0.27474653155091333</v>
      </c>
      <c r="S40" t="s">
        <v>23</v>
      </c>
      <c r="V40" s="21">
        <f>SUM(V29:V38)</f>
        <v>1.0380119874753291E-6</v>
      </c>
      <c r="W40" s="20">
        <f>SUM(W29:W38)</f>
        <v>5002.5</v>
      </c>
    </row>
    <row r="41" spans="3:23" x14ac:dyDescent="0.25">
      <c r="C41" t="s">
        <v>26</v>
      </c>
      <c r="D41" s="1">
        <f>AVERAGEIF($E$10:$E$19,"F",$D$10:$D$19)</f>
        <v>157.5</v>
      </c>
      <c r="S41" t="s">
        <v>22</v>
      </c>
      <c r="V41">
        <f>_xlfn.VAR.P(V29:V38)</f>
        <v>500.25</v>
      </c>
    </row>
    <row r="42" spans="3:23" x14ac:dyDescent="0.25">
      <c r="C42" t="s">
        <v>27</v>
      </c>
      <c r="D42" s="1">
        <f>AVERAGEIF($E$10:$E$19,"M",$D$10:$D$19)</f>
        <v>167.5</v>
      </c>
    </row>
    <row r="45" spans="3:23" x14ac:dyDescent="0.25">
      <c r="C45" s="18" t="s">
        <v>12</v>
      </c>
      <c r="I45" s="15" t="s">
        <v>16</v>
      </c>
      <c r="J45" s="16"/>
      <c r="K45" s="16"/>
      <c r="L45" s="16"/>
      <c r="M45" s="16"/>
      <c r="N45" s="17"/>
    </row>
    <row r="46" spans="3:23" x14ac:dyDescent="0.25">
      <c r="D46" s="3" t="s">
        <v>0</v>
      </c>
      <c r="E46" s="3" t="s">
        <v>1</v>
      </c>
      <c r="F46" s="3" t="s">
        <v>4</v>
      </c>
      <c r="G46" s="2"/>
      <c r="I46" s="5"/>
      <c r="J46" s="3" t="s">
        <v>15</v>
      </c>
      <c r="K46" s="2" t="s">
        <v>7</v>
      </c>
      <c r="L46" s="2" t="s">
        <v>8</v>
      </c>
      <c r="M46" s="2" t="s">
        <v>9</v>
      </c>
      <c r="N46" s="6" t="s">
        <v>13</v>
      </c>
      <c r="P46" s="2" t="s">
        <v>1</v>
      </c>
      <c r="Q46" s="2" t="s">
        <v>4</v>
      </c>
      <c r="R46" s="2" t="s">
        <v>19</v>
      </c>
      <c r="S46" s="2" t="s">
        <v>1</v>
      </c>
      <c r="T46" s="2" t="s">
        <v>4</v>
      </c>
      <c r="U46" s="2" t="s">
        <v>15</v>
      </c>
      <c r="V46" s="2" t="s">
        <v>20</v>
      </c>
      <c r="W46" s="2" t="s">
        <v>21</v>
      </c>
    </row>
    <row r="47" spans="3:23" x14ac:dyDescent="0.25">
      <c r="D47" s="4">
        <v>165</v>
      </c>
      <c r="E47" s="4" t="s">
        <v>3</v>
      </c>
      <c r="F47" s="4" t="s">
        <v>5</v>
      </c>
      <c r="I47" s="7" t="s">
        <v>10</v>
      </c>
      <c r="J47" s="8">
        <v>163.4999998482208</v>
      </c>
      <c r="K47" s="8">
        <f>(D47-J$10)^2</f>
        <v>2.250000455337636</v>
      </c>
      <c r="L47" s="8">
        <f>ABS(D47-J$11)</f>
        <v>1.8391884288824087</v>
      </c>
      <c r="M47" s="8">
        <f>ABS((D47-J$12)/D47)</f>
        <v>3.0303030144392378E-2</v>
      </c>
      <c r="N47" s="9">
        <f>((D47-J$13)/D47)^2</f>
        <v>3.3696902572297291E-3</v>
      </c>
      <c r="P47">
        <f>IF(E47="F",1,0)</f>
        <v>1</v>
      </c>
      <c r="Q47" s="1">
        <f>IF(F47="&lt;20",1,0)</f>
        <v>1</v>
      </c>
      <c r="R47">
        <v>163.49999999999977</v>
      </c>
      <c r="S47">
        <v>0</v>
      </c>
      <c r="T47">
        <v>0</v>
      </c>
      <c r="U47">
        <f>$R$47+P47*$S$47+Q47*$T$47</f>
        <v>163.49999999999977</v>
      </c>
      <c r="V47">
        <f>D47-U47</f>
        <v>1.5000000000002274</v>
      </c>
      <c r="W47">
        <f>V47^2</f>
        <v>2.2500000000006821</v>
      </c>
    </row>
    <row r="48" spans="3:23" x14ac:dyDescent="0.25">
      <c r="D48" s="4">
        <v>160</v>
      </c>
      <c r="E48" s="4" t="s">
        <v>2</v>
      </c>
      <c r="F48" s="4" t="s">
        <v>6</v>
      </c>
      <c r="I48" s="7" t="s">
        <v>11</v>
      </c>
      <c r="J48" s="8">
        <v>163.16081157111759</v>
      </c>
      <c r="K48" s="8">
        <f t="shared" ref="K48:K49" si="15">(D48-J$10)^2</f>
        <v>12.249998937545593</v>
      </c>
      <c r="L48" s="8">
        <f t="shared" ref="L48:L56" si="16">ABS(D48-J$11)</f>
        <v>3.1608115711175913</v>
      </c>
      <c r="M48" s="8">
        <f t="shared" ref="M48:M56" si="17">ABS((D48-J$12)/D48)</f>
        <v>1.6359535948140547E-10</v>
      </c>
      <c r="N48" s="9">
        <f t="shared" ref="N48:N56" si="18">((D48-J$13)/D48)^2</f>
        <v>8.1870751749423714E-4</v>
      </c>
      <c r="P48">
        <v>0</v>
      </c>
      <c r="Q48" s="1">
        <f>IF(F48="&lt;20",1,0)</f>
        <v>0</v>
      </c>
      <c r="U48">
        <f t="shared" ref="U48:U56" si="19">$R$47+P48*$S$47+Q48*$T$47</f>
        <v>163.49999999999977</v>
      </c>
      <c r="V48">
        <f t="shared" ref="V48:V56" si="20">D48-U48</f>
        <v>-3.4999999999997726</v>
      </c>
      <c r="W48">
        <f t="shared" ref="W48:W56" si="21">V48^2</f>
        <v>12.249999999998408</v>
      </c>
    </row>
    <row r="49" spans="3:23" x14ac:dyDescent="0.25">
      <c r="D49" s="4">
        <v>175</v>
      </c>
      <c r="E49" s="4" t="s">
        <v>2</v>
      </c>
      <c r="F49" s="4" t="s">
        <v>6</v>
      </c>
      <c r="I49" s="7" t="s">
        <v>12</v>
      </c>
      <c r="J49" s="8">
        <v>160.00000002617526</v>
      </c>
      <c r="K49" s="8">
        <f t="shared" si="15"/>
        <v>132.25000349092173</v>
      </c>
      <c r="L49" s="8">
        <f t="shared" si="16"/>
        <v>11.839188428882409</v>
      </c>
      <c r="M49" s="8">
        <f t="shared" si="17"/>
        <v>8.5714285564712819E-2</v>
      </c>
      <c r="N49" s="9">
        <f t="shared" si="18"/>
        <v>1.251597148942149E-2</v>
      </c>
      <c r="P49">
        <f>IF(E49="F",1,0)</f>
        <v>0</v>
      </c>
      <c r="Q49" s="1">
        <f>IF(F49="&lt;20",1,0)</f>
        <v>0</v>
      </c>
      <c r="U49">
        <f t="shared" si="19"/>
        <v>163.49999999999977</v>
      </c>
      <c r="V49">
        <f t="shared" si="20"/>
        <v>11.500000000000227</v>
      </c>
      <c r="W49">
        <f t="shared" si="21"/>
        <v>132.25000000000523</v>
      </c>
    </row>
    <row r="50" spans="3:23" x14ac:dyDescent="0.25">
      <c r="D50" s="4">
        <v>180</v>
      </c>
      <c r="E50" s="4" t="s">
        <v>2</v>
      </c>
      <c r="F50" s="4" t="s">
        <v>6</v>
      </c>
      <c r="I50" s="7" t="s">
        <v>14</v>
      </c>
      <c r="J50" s="8">
        <v>155.42190951947731</v>
      </c>
      <c r="K50" s="8">
        <f>(D50-J$10)^2</f>
        <v>272.25000500871374</v>
      </c>
      <c r="L50" s="8">
        <f t="shared" si="16"/>
        <v>16.839188428882409</v>
      </c>
      <c r="M50" s="8">
        <f t="shared" si="17"/>
        <v>0.11111111096569301</v>
      </c>
      <c r="N50" s="9">
        <f t="shared" si="18"/>
        <v>1.8644522582369136E-2</v>
      </c>
      <c r="P50">
        <f>IF(E50="F",1,0)</f>
        <v>0</v>
      </c>
      <c r="Q50" s="1">
        <f>IF(F50="&lt;20",1,0)</f>
        <v>0</v>
      </c>
      <c r="U50">
        <f t="shared" si="19"/>
        <v>163.49999999999977</v>
      </c>
      <c r="V50">
        <f t="shared" si="20"/>
        <v>16.500000000000227</v>
      </c>
      <c r="W50">
        <f t="shared" si="21"/>
        <v>272.2500000000075</v>
      </c>
    </row>
    <row r="51" spans="3:23" x14ac:dyDescent="0.25">
      <c r="D51" s="4">
        <v>155</v>
      </c>
      <c r="E51" s="4" t="s">
        <v>3</v>
      </c>
      <c r="F51" s="4" t="s">
        <v>6</v>
      </c>
      <c r="I51" s="5"/>
      <c r="J51" s="4"/>
      <c r="K51" s="8">
        <f t="shared" ref="K51:K56" si="22">(D51-J$10)^2</f>
        <v>72.249997419753555</v>
      </c>
      <c r="L51" s="8">
        <f t="shared" si="16"/>
        <v>8.1608115711175913</v>
      </c>
      <c r="M51" s="8">
        <f t="shared" si="17"/>
        <v>3.2258064685001663E-2</v>
      </c>
      <c r="N51" s="9">
        <f t="shared" si="18"/>
        <v>7.409267122812692E-6</v>
      </c>
      <c r="P51">
        <f>IF(E51="F",1,0)</f>
        <v>1</v>
      </c>
      <c r="Q51" s="1">
        <f>IF(F51="&lt;20",1,0)</f>
        <v>0</v>
      </c>
      <c r="U51">
        <f t="shared" si="19"/>
        <v>163.49999999999977</v>
      </c>
      <c r="V51">
        <f t="shared" si="20"/>
        <v>-8.4999999999997726</v>
      </c>
      <c r="W51">
        <f t="shared" si="21"/>
        <v>72.249999999996135</v>
      </c>
    </row>
    <row r="52" spans="3:23" x14ac:dyDescent="0.25">
      <c r="D52" s="4">
        <v>150</v>
      </c>
      <c r="E52" s="4" t="s">
        <v>3</v>
      </c>
      <c r="F52" s="4" t="s">
        <v>5</v>
      </c>
      <c r="I52" s="5"/>
      <c r="J52" s="4"/>
      <c r="K52" s="8">
        <f t="shared" si="22"/>
        <v>182.24999590196151</v>
      </c>
      <c r="L52" s="8">
        <f t="shared" si="16"/>
        <v>13.160811571117591</v>
      </c>
      <c r="M52" s="8">
        <f t="shared" si="17"/>
        <v>6.6666666841168384E-2</v>
      </c>
      <c r="N52" s="9">
        <f t="shared" si="18"/>
        <v>1.3065379038843857E-3</v>
      </c>
      <c r="P52">
        <f>IF(E52="F",1,0)</f>
        <v>1</v>
      </c>
      <c r="Q52" s="1">
        <f>IF(F52="&lt;20",1,0)</f>
        <v>1</v>
      </c>
      <c r="U52">
        <f t="shared" si="19"/>
        <v>163.49999999999977</v>
      </c>
      <c r="V52">
        <f t="shared" si="20"/>
        <v>-13.499999999999773</v>
      </c>
      <c r="W52">
        <f t="shared" si="21"/>
        <v>182.24999999999386</v>
      </c>
    </row>
    <row r="53" spans="3:23" x14ac:dyDescent="0.25">
      <c r="D53" s="4">
        <v>110</v>
      </c>
      <c r="E53" s="4" t="s">
        <v>2</v>
      </c>
      <c r="F53" s="4" t="s">
        <v>5</v>
      </c>
      <c r="I53" s="5"/>
      <c r="J53" s="4"/>
      <c r="K53" s="8">
        <f t="shared" si="22"/>
        <v>2862.2499837596251</v>
      </c>
      <c r="L53" s="8">
        <f t="shared" si="16"/>
        <v>53.160811571117591</v>
      </c>
      <c r="M53" s="8">
        <f t="shared" si="17"/>
        <v>0.45454545478341141</v>
      </c>
      <c r="N53" s="9">
        <f t="shared" si="18"/>
        <v>0.17050825325583335</v>
      </c>
      <c r="P53">
        <f>IF(E53="F",1,0)</f>
        <v>0</v>
      </c>
      <c r="Q53" s="1">
        <f>IF(F53="&lt;20",1,0)</f>
        <v>1</v>
      </c>
      <c r="U53">
        <f t="shared" si="19"/>
        <v>163.49999999999977</v>
      </c>
      <c r="V53">
        <f t="shared" si="20"/>
        <v>-53.499999999999773</v>
      </c>
      <c r="W53">
        <f t="shared" si="21"/>
        <v>2862.2499999999754</v>
      </c>
    </row>
    <row r="54" spans="3:23" x14ac:dyDescent="0.25">
      <c r="D54" s="4">
        <v>195</v>
      </c>
      <c r="E54" s="4" t="s">
        <v>2</v>
      </c>
      <c r="F54" s="4" t="s">
        <v>6</v>
      </c>
      <c r="I54" s="5"/>
      <c r="J54" s="4"/>
      <c r="K54" s="8">
        <f t="shared" si="22"/>
        <v>992.25000956208987</v>
      </c>
      <c r="L54" s="8">
        <f t="shared" si="16"/>
        <v>31.839188428882409</v>
      </c>
      <c r="M54" s="8">
        <f t="shared" si="17"/>
        <v>0.17948717935294739</v>
      </c>
      <c r="N54" s="9">
        <f t="shared" si="18"/>
        <v>4.1194615281642095E-2</v>
      </c>
      <c r="P54">
        <f>IF(E54="F",1,0)</f>
        <v>0</v>
      </c>
      <c r="Q54" s="1">
        <f>IF(F54="&lt;20",1,0)</f>
        <v>0</v>
      </c>
      <c r="U54">
        <f t="shared" si="19"/>
        <v>163.49999999999977</v>
      </c>
      <c r="V54">
        <f t="shared" si="20"/>
        <v>31.500000000000227</v>
      </c>
      <c r="W54">
        <f t="shared" si="21"/>
        <v>992.25000000001432</v>
      </c>
    </row>
    <row r="55" spans="3:23" x14ac:dyDescent="0.25">
      <c r="D55" s="4">
        <v>160</v>
      </c>
      <c r="E55" s="4" t="s">
        <v>3</v>
      </c>
      <c r="F55" s="4" t="s">
        <v>6</v>
      </c>
      <c r="I55" s="5"/>
      <c r="J55" s="4"/>
      <c r="K55" s="8">
        <f t="shared" si="22"/>
        <v>12.249998937545593</v>
      </c>
      <c r="L55" s="8">
        <f t="shared" si="16"/>
        <v>3.1608115711175913</v>
      </c>
      <c r="M55" s="8">
        <f t="shared" si="17"/>
        <v>1.6359535948140547E-10</v>
      </c>
      <c r="N55" s="9">
        <f t="shared" si="18"/>
        <v>8.1870751749423714E-4</v>
      </c>
      <c r="P55">
        <f>IF(E55="F",1,0)</f>
        <v>1</v>
      </c>
      <c r="Q55" s="1">
        <f>IF(F55="&lt;20",1,0)</f>
        <v>0</v>
      </c>
      <c r="U55">
        <f t="shared" si="19"/>
        <v>163.49999999999977</v>
      </c>
      <c r="V55">
        <f t="shared" si="20"/>
        <v>-3.4999999999997726</v>
      </c>
      <c r="W55">
        <f t="shared" si="21"/>
        <v>12.249999999998408</v>
      </c>
    </row>
    <row r="56" spans="3:23" x14ac:dyDescent="0.25">
      <c r="D56" s="4">
        <v>185</v>
      </c>
      <c r="E56" s="4" t="s">
        <v>2</v>
      </c>
      <c r="F56" s="4" t="s">
        <v>5</v>
      </c>
      <c r="I56" s="5"/>
      <c r="J56" s="4"/>
      <c r="K56" s="8">
        <f t="shared" si="22"/>
        <v>462.25000652650579</v>
      </c>
      <c r="L56" s="8">
        <f t="shared" si="16"/>
        <v>21.839188428882409</v>
      </c>
      <c r="M56" s="8">
        <f t="shared" si="17"/>
        <v>0.13513513499364727</v>
      </c>
      <c r="N56" s="9">
        <f t="shared" si="18"/>
        <v>2.5562116478421829E-2</v>
      </c>
      <c r="P56">
        <f>IF(E56="F",1,0)</f>
        <v>0</v>
      </c>
      <c r="Q56" s="1">
        <f>IF(F56="&lt;20",1,0)</f>
        <v>1</v>
      </c>
      <c r="U56">
        <f t="shared" si="19"/>
        <v>163.49999999999977</v>
      </c>
      <c r="V56">
        <f t="shared" si="20"/>
        <v>21.500000000000227</v>
      </c>
      <c r="W56">
        <f t="shared" si="21"/>
        <v>462.25000000000978</v>
      </c>
    </row>
    <row r="57" spans="3:23" x14ac:dyDescent="0.25">
      <c r="I57" s="5"/>
      <c r="J57" s="4"/>
      <c r="K57" s="8"/>
      <c r="L57" s="8"/>
      <c r="M57" s="8"/>
      <c r="N57" s="10"/>
    </row>
    <row r="58" spans="3:23" x14ac:dyDescent="0.25">
      <c r="C58" t="s">
        <v>25</v>
      </c>
      <c r="D58" s="1">
        <f>AVERAGE(D47:D56)</f>
        <v>163.5</v>
      </c>
      <c r="I58" s="11"/>
      <c r="J58" s="12"/>
      <c r="K58" s="13">
        <f>SUM(K47:K56)</f>
        <v>5002.5</v>
      </c>
      <c r="L58" s="13">
        <f>SUM(L47:L56)</f>
        <v>165</v>
      </c>
      <c r="M58" s="13">
        <f>SUM(M47:M56)</f>
        <v>1.0952209276581648</v>
      </c>
      <c r="N58" s="14">
        <f>SUM(N47:N56)</f>
        <v>0.27474653155091333</v>
      </c>
      <c r="S58" t="s">
        <v>23</v>
      </c>
      <c r="V58" s="23">
        <f>SUM(V47:V56)</f>
        <v>2.2737367544323206E-12</v>
      </c>
      <c r="W58" s="20">
        <f>SUM(W47:W56)</f>
        <v>5002.5</v>
      </c>
    </row>
    <row r="59" spans="3:23" x14ac:dyDescent="0.25">
      <c r="C59" t="s">
        <v>26</v>
      </c>
      <c r="D59" s="1">
        <f>AVERAGEIF($E$10:$E$19,"F",$D$10:$D$19)</f>
        <v>157.5</v>
      </c>
      <c r="S59" t="s">
        <v>22</v>
      </c>
      <c r="V59">
        <f>_xlfn.VAR.P(V47:V56)</f>
        <v>500.25</v>
      </c>
    </row>
    <row r="60" spans="3:23" x14ac:dyDescent="0.25">
      <c r="C60" t="s">
        <v>27</v>
      </c>
      <c r="D60" s="1">
        <f>AVERAGEIF($E$10:$E$19,"M",$D$10:$D$19)</f>
        <v>167.5</v>
      </c>
    </row>
    <row r="63" spans="3:23" x14ac:dyDescent="0.25">
      <c r="C63" s="18" t="s">
        <v>14</v>
      </c>
      <c r="I63" s="15" t="s">
        <v>16</v>
      </c>
      <c r="J63" s="16"/>
      <c r="K63" s="16"/>
      <c r="L63" s="16"/>
      <c r="M63" s="16"/>
      <c r="N63" s="17"/>
    </row>
    <row r="64" spans="3:23" x14ac:dyDescent="0.25">
      <c r="D64" s="3" t="s">
        <v>0</v>
      </c>
      <c r="E64" s="3" t="s">
        <v>1</v>
      </c>
      <c r="F64" s="3" t="s">
        <v>4</v>
      </c>
      <c r="G64" s="2"/>
      <c r="I64" s="5"/>
      <c r="J64" s="3" t="s">
        <v>15</v>
      </c>
      <c r="K64" s="2" t="s">
        <v>7</v>
      </c>
      <c r="L64" s="2" t="s">
        <v>8</v>
      </c>
      <c r="M64" s="2" t="s">
        <v>9</v>
      </c>
      <c r="N64" s="6" t="s">
        <v>13</v>
      </c>
      <c r="P64" s="2" t="s">
        <v>1</v>
      </c>
      <c r="Q64" s="2" t="s">
        <v>4</v>
      </c>
      <c r="R64" s="2" t="s">
        <v>19</v>
      </c>
      <c r="S64" s="2" t="s">
        <v>1</v>
      </c>
      <c r="T64" s="2" t="s">
        <v>4</v>
      </c>
      <c r="U64" s="2" t="s">
        <v>15</v>
      </c>
      <c r="V64" s="2" t="s">
        <v>20</v>
      </c>
      <c r="W64" s="2" t="s">
        <v>21</v>
      </c>
    </row>
    <row r="65" spans="3:23" x14ac:dyDescent="0.25">
      <c r="D65" s="4">
        <v>165</v>
      </c>
      <c r="E65" s="4" t="s">
        <v>3</v>
      </c>
      <c r="F65" s="4" t="s">
        <v>5</v>
      </c>
      <c r="I65" s="7" t="s">
        <v>10</v>
      </c>
      <c r="J65" s="8">
        <v>163.4999998482208</v>
      </c>
      <c r="K65" s="8">
        <f>(D65-J$10)^2</f>
        <v>2.250000455337636</v>
      </c>
      <c r="L65" s="8">
        <f>ABS(D65-J$11)</f>
        <v>1.8391884288824087</v>
      </c>
      <c r="M65" s="8">
        <f>ABS((D65-J$12)/D65)</f>
        <v>3.0303030144392378E-2</v>
      </c>
      <c r="N65" s="9">
        <f>((D65-J$13)/D65)^2</f>
        <v>3.3696902572297291E-3</v>
      </c>
      <c r="P65">
        <f>IF(E65="F",1,0)</f>
        <v>1</v>
      </c>
      <c r="Q65" s="1">
        <f>IF(F65="&lt;20",1,0)</f>
        <v>1</v>
      </c>
      <c r="R65">
        <v>163.49999999999591</v>
      </c>
      <c r="S65">
        <v>0</v>
      </c>
      <c r="T65">
        <v>0</v>
      </c>
      <c r="U65">
        <f>$R$65+P65*$S$65+Q65*$T$65</f>
        <v>163.49999999999591</v>
      </c>
      <c r="V65">
        <f>D65-U65</f>
        <v>1.5000000000040927</v>
      </c>
      <c r="W65">
        <f>V65^2</f>
        <v>2.2500000000122782</v>
      </c>
    </row>
    <row r="66" spans="3:23" x14ac:dyDescent="0.25">
      <c r="D66" s="4">
        <v>160</v>
      </c>
      <c r="E66" s="4" t="s">
        <v>2</v>
      </c>
      <c r="F66" s="4" t="s">
        <v>6</v>
      </c>
      <c r="I66" s="7" t="s">
        <v>11</v>
      </c>
      <c r="J66" s="8">
        <v>163.16081157111759</v>
      </c>
      <c r="K66" s="8">
        <f t="shared" ref="K66:K67" si="23">(D66-J$10)^2</f>
        <v>12.249998937545593</v>
      </c>
      <c r="L66" s="8">
        <f t="shared" ref="L66:L74" si="24">ABS(D66-J$11)</f>
        <v>3.1608115711175913</v>
      </c>
      <c r="M66" s="8">
        <f t="shared" ref="M66:M74" si="25">ABS((D66-J$12)/D66)</f>
        <v>1.6359535948140547E-10</v>
      </c>
      <c r="N66" s="9">
        <f t="shared" ref="N66:N74" si="26">((D66-J$13)/D66)^2</f>
        <v>8.1870751749423714E-4</v>
      </c>
      <c r="P66">
        <v>0</v>
      </c>
      <c r="Q66" s="1">
        <f>IF(F66="&lt;20",1,0)</f>
        <v>0</v>
      </c>
      <c r="U66">
        <f t="shared" ref="U66:U74" si="27">$R$65+P66*$S$65+Q66*$T$65</f>
        <v>163.49999999999591</v>
      </c>
      <c r="V66">
        <f t="shared" ref="V66:V74" si="28">D66-U66</f>
        <v>-3.4999999999959073</v>
      </c>
      <c r="W66">
        <f t="shared" ref="W66:W74" si="29">V66^2</f>
        <v>12.249999999971351</v>
      </c>
    </row>
    <row r="67" spans="3:23" x14ac:dyDescent="0.25">
      <c r="D67" s="4">
        <v>175</v>
      </c>
      <c r="E67" s="4" t="s">
        <v>2</v>
      </c>
      <c r="F67" s="4" t="s">
        <v>6</v>
      </c>
      <c r="I67" s="7" t="s">
        <v>12</v>
      </c>
      <c r="J67" s="8">
        <v>160.00000002617526</v>
      </c>
      <c r="K67" s="8">
        <f t="shared" si="23"/>
        <v>132.25000349092173</v>
      </c>
      <c r="L67" s="8">
        <f t="shared" si="24"/>
        <v>11.839188428882409</v>
      </c>
      <c r="M67" s="8">
        <f t="shared" si="25"/>
        <v>8.5714285564712819E-2</v>
      </c>
      <c r="N67" s="9">
        <f t="shared" si="26"/>
        <v>1.251597148942149E-2</v>
      </c>
      <c r="P67">
        <f>IF(E67="F",1,0)</f>
        <v>0</v>
      </c>
      <c r="Q67" s="1">
        <f>IF(F67="&lt;20",1,0)</f>
        <v>0</v>
      </c>
      <c r="U67">
        <f t="shared" si="27"/>
        <v>163.49999999999591</v>
      </c>
      <c r="V67">
        <f t="shared" si="28"/>
        <v>11.500000000004093</v>
      </c>
      <c r="W67">
        <f t="shared" si="29"/>
        <v>132.25000000009413</v>
      </c>
    </row>
    <row r="68" spans="3:23" x14ac:dyDescent="0.25">
      <c r="D68" s="4">
        <v>180</v>
      </c>
      <c r="E68" s="4" t="s">
        <v>2</v>
      </c>
      <c r="F68" s="4" t="s">
        <v>6</v>
      </c>
      <c r="I68" s="7" t="s">
        <v>14</v>
      </c>
      <c r="J68" s="8">
        <v>155.42190951947731</v>
      </c>
      <c r="K68" s="8">
        <f>(D68-J$10)^2</f>
        <v>272.25000500871374</v>
      </c>
      <c r="L68" s="8">
        <f t="shared" si="24"/>
        <v>16.839188428882409</v>
      </c>
      <c r="M68" s="8">
        <f t="shared" si="25"/>
        <v>0.11111111096569301</v>
      </c>
      <c r="N68" s="9">
        <f t="shared" si="26"/>
        <v>1.8644522582369136E-2</v>
      </c>
      <c r="P68">
        <f>IF(E68="F",1,0)</f>
        <v>0</v>
      </c>
      <c r="Q68" s="1">
        <f>IF(F68="&lt;20",1,0)</f>
        <v>0</v>
      </c>
      <c r="U68">
        <f t="shared" si="27"/>
        <v>163.49999999999591</v>
      </c>
      <c r="V68">
        <f t="shared" si="28"/>
        <v>16.500000000004093</v>
      </c>
      <c r="W68">
        <f t="shared" si="29"/>
        <v>272.25000000013506</v>
      </c>
    </row>
    <row r="69" spans="3:23" x14ac:dyDescent="0.25">
      <c r="D69" s="4">
        <v>155</v>
      </c>
      <c r="E69" s="4" t="s">
        <v>3</v>
      </c>
      <c r="F69" s="4" t="s">
        <v>6</v>
      </c>
      <c r="I69" s="5"/>
      <c r="J69" s="4"/>
      <c r="K69" s="8">
        <f t="shared" ref="K69:K74" si="30">(D69-J$10)^2</f>
        <v>72.249997419753555</v>
      </c>
      <c r="L69" s="8">
        <f t="shared" si="24"/>
        <v>8.1608115711175913</v>
      </c>
      <c r="M69" s="8">
        <f t="shared" si="25"/>
        <v>3.2258064685001663E-2</v>
      </c>
      <c r="N69" s="9">
        <f t="shared" si="26"/>
        <v>7.409267122812692E-6</v>
      </c>
      <c r="P69">
        <f>IF(E69="F",1,0)</f>
        <v>1</v>
      </c>
      <c r="Q69" s="1">
        <f>IF(F69="&lt;20",1,0)</f>
        <v>0</v>
      </c>
      <c r="U69">
        <f t="shared" si="27"/>
        <v>163.49999999999591</v>
      </c>
      <c r="V69">
        <f t="shared" si="28"/>
        <v>-8.4999999999959073</v>
      </c>
      <c r="W69">
        <f t="shared" si="29"/>
        <v>72.249999999930424</v>
      </c>
    </row>
    <row r="70" spans="3:23" x14ac:dyDescent="0.25">
      <c r="D70" s="4">
        <v>150</v>
      </c>
      <c r="E70" s="4" t="s">
        <v>3</v>
      </c>
      <c r="F70" s="4" t="s">
        <v>5</v>
      </c>
      <c r="I70" s="5"/>
      <c r="J70" s="4"/>
      <c r="K70" s="8">
        <f t="shared" si="30"/>
        <v>182.24999590196151</v>
      </c>
      <c r="L70" s="8">
        <f t="shared" si="24"/>
        <v>13.160811571117591</v>
      </c>
      <c r="M70" s="8">
        <f t="shared" si="25"/>
        <v>6.6666666841168384E-2</v>
      </c>
      <c r="N70" s="9">
        <f t="shared" si="26"/>
        <v>1.3065379038843857E-3</v>
      </c>
      <c r="P70">
        <f>IF(E70="F",1,0)</f>
        <v>1</v>
      </c>
      <c r="Q70" s="1">
        <f>IF(F70="&lt;20",1,0)</f>
        <v>1</v>
      </c>
      <c r="U70">
        <f t="shared" si="27"/>
        <v>163.49999999999591</v>
      </c>
      <c r="V70">
        <f t="shared" si="28"/>
        <v>-13.499999999995907</v>
      </c>
      <c r="W70">
        <f t="shared" si="29"/>
        <v>182.2499999998895</v>
      </c>
    </row>
    <row r="71" spans="3:23" x14ac:dyDescent="0.25">
      <c r="D71" s="4">
        <v>110</v>
      </c>
      <c r="E71" s="4" t="s">
        <v>2</v>
      </c>
      <c r="F71" s="4" t="s">
        <v>5</v>
      </c>
      <c r="I71" s="5"/>
      <c r="J71" s="4"/>
      <c r="K71" s="8">
        <f t="shared" si="30"/>
        <v>2862.2499837596251</v>
      </c>
      <c r="L71" s="8">
        <f t="shared" si="24"/>
        <v>53.160811571117591</v>
      </c>
      <c r="M71" s="8">
        <f t="shared" si="25"/>
        <v>0.45454545478341141</v>
      </c>
      <c r="N71" s="9">
        <f t="shared" si="26"/>
        <v>0.17050825325583335</v>
      </c>
      <c r="P71">
        <f>IF(E71="F",1,0)</f>
        <v>0</v>
      </c>
      <c r="Q71" s="1">
        <f>IF(F71="&lt;20",1,0)</f>
        <v>1</v>
      </c>
      <c r="U71">
        <f t="shared" si="27"/>
        <v>163.49999999999591</v>
      </c>
      <c r="V71">
        <f t="shared" si="28"/>
        <v>-53.499999999995907</v>
      </c>
      <c r="W71">
        <f t="shared" si="29"/>
        <v>2862.2499999995621</v>
      </c>
    </row>
    <row r="72" spans="3:23" x14ac:dyDescent="0.25">
      <c r="D72" s="4">
        <v>195</v>
      </c>
      <c r="E72" s="4" t="s">
        <v>2</v>
      </c>
      <c r="F72" s="4" t="s">
        <v>6</v>
      </c>
      <c r="I72" s="5"/>
      <c r="J72" s="4"/>
      <c r="K72" s="8">
        <f t="shared" si="30"/>
        <v>992.25000956208987</v>
      </c>
      <c r="L72" s="8">
        <f t="shared" si="24"/>
        <v>31.839188428882409</v>
      </c>
      <c r="M72" s="8">
        <f t="shared" si="25"/>
        <v>0.17948717935294739</v>
      </c>
      <c r="N72" s="9">
        <f t="shared" si="26"/>
        <v>4.1194615281642095E-2</v>
      </c>
      <c r="P72">
        <f>IF(E72="F",1,0)</f>
        <v>0</v>
      </c>
      <c r="Q72" s="1">
        <f>IF(F72="&lt;20",1,0)</f>
        <v>0</v>
      </c>
      <c r="U72">
        <f t="shared" si="27"/>
        <v>163.49999999999591</v>
      </c>
      <c r="V72">
        <f t="shared" si="28"/>
        <v>31.500000000004093</v>
      </c>
      <c r="W72">
        <f t="shared" si="29"/>
        <v>992.25000000025784</v>
      </c>
    </row>
    <row r="73" spans="3:23" x14ac:dyDescent="0.25">
      <c r="D73" s="4">
        <v>160</v>
      </c>
      <c r="E73" s="4" t="s">
        <v>3</v>
      </c>
      <c r="F73" s="4" t="s">
        <v>6</v>
      </c>
      <c r="I73" s="5"/>
      <c r="J73" s="4"/>
      <c r="K73" s="8">
        <f t="shared" si="30"/>
        <v>12.249998937545593</v>
      </c>
      <c r="L73" s="8">
        <f t="shared" si="24"/>
        <v>3.1608115711175913</v>
      </c>
      <c r="M73" s="8">
        <f t="shared" si="25"/>
        <v>1.6359535948140547E-10</v>
      </c>
      <c r="N73" s="9">
        <f t="shared" si="26"/>
        <v>8.1870751749423714E-4</v>
      </c>
      <c r="P73">
        <f>IF(E73="F",1,0)</f>
        <v>1</v>
      </c>
      <c r="Q73" s="1">
        <f>IF(F73="&lt;20",1,0)</f>
        <v>0</v>
      </c>
      <c r="U73">
        <f t="shared" si="27"/>
        <v>163.49999999999591</v>
      </c>
      <c r="V73">
        <f t="shared" si="28"/>
        <v>-3.4999999999959073</v>
      </c>
      <c r="W73">
        <f t="shared" si="29"/>
        <v>12.249999999971351</v>
      </c>
    </row>
    <row r="74" spans="3:23" x14ac:dyDescent="0.25">
      <c r="D74" s="4">
        <v>185</v>
      </c>
      <c r="E74" s="4" t="s">
        <v>2</v>
      </c>
      <c r="F74" s="4" t="s">
        <v>5</v>
      </c>
      <c r="I74" s="5"/>
      <c r="J74" s="4"/>
      <c r="K74" s="8">
        <f t="shared" si="30"/>
        <v>462.25000652650579</v>
      </c>
      <c r="L74" s="8">
        <f t="shared" si="24"/>
        <v>21.839188428882409</v>
      </c>
      <c r="M74" s="8">
        <f t="shared" si="25"/>
        <v>0.13513513499364727</v>
      </c>
      <c r="N74" s="9">
        <f t="shared" si="26"/>
        <v>2.5562116478421829E-2</v>
      </c>
      <c r="P74">
        <f>IF(E74="F",1,0)</f>
        <v>0</v>
      </c>
      <c r="Q74" s="1">
        <f>IF(F74="&lt;20",1,0)</f>
        <v>1</v>
      </c>
      <c r="U74">
        <f t="shared" si="27"/>
        <v>163.49999999999591</v>
      </c>
      <c r="V74">
        <f t="shared" si="28"/>
        <v>21.500000000004093</v>
      </c>
      <c r="W74">
        <f t="shared" si="29"/>
        <v>462.25000000017599</v>
      </c>
    </row>
    <row r="75" spans="3:23" x14ac:dyDescent="0.25">
      <c r="I75" s="5"/>
      <c r="J75" s="4"/>
      <c r="K75" s="8"/>
      <c r="L75" s="8"/>
      <c r="M75" s="8"/>
      <c r="N75" s="10"/>
    </row>
    <row r="76" spans="3:23" x14ac:dyDescent="0.25">
      <c r="C76" t="s">
        <v>25</v>
      </c>
      <c r="D76" s="1">
        <f>AVERAGE(D65:D74)</f>
        <v>163.5</v>
      </c>
      <c r="I76" s="11"/>
      <c r="J76" s="12"/>
      <c r="K76" s="13">
        <f>SUM(K65:K74)</f>
        <v>5002.5</v>
      </c>
      <c r="L76" s="13">
        <f>SUM(L65:L74)</f>
        <v>165</v>
      </c>
      <c r="M76" s="13">
        <f>SUM(M65:M74)</f>
        <v>1.0952209276581648</v>
      </c>
      <c r="N76" s="14">
        <f>SUM(N65:N74)</f>
        <v>0.27474653155091333</v>
      </c>
      <c r="S76" t="s">
        <v>23</v>
      </c>
      <c r="V76" s="23">
        <f>SUM(V65:V74)</f>
        <v>4.0927261579781771E-11</v>
      </c>
      <c r="W76" s="20">
        <f>SUM(W65:W74)</f>
        <v>5002.5</v>
      </c>
    </row>
    <row r="77" spans="3:23" x14ac:dyDescent="0.25">
      <c r="C77" t="s">
        <v>26</v>
      </c>
      <c r="D77" s="1">
        <f>AVERAGEIF($E$10:$E$19,"F",$D$10:$D$19)</f>
        <v>157.5</v>
      </c>
      <c r="S77" t="s">
        <v>22</v>
      </c>
      <c r="V77">
        <f>_xlfn.VAR.P(V65:V74)</f>
        <v>500.25</v>
      </c>
    </row>
    <row r="78" spans="3:23" x14ac:dyDescent="0.25">
      <c r="C78" t="s">
        <v>27</v>
      </c>
      <c r="D78" s="1">
        <f>AVERAGEIF($E$10:$E$19,"M",$D$10:$D$19)</f>
        <v>167.5</v>
      </c>
    </row>
  </sheetData>
  <mergeCells count="5">
    <mergeCell ref="I8:N8"/>
    <mergeCell ref="I27:N27"/>
    <mergeCell ref="I45:N45"/>
    <mergeCell ref="I63:N6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Nikhil Kumra</cp:lastModifiedBy>
  <dcterms:created xsi:type="dcterms:W3CDTF">2020-08-17T20:34:26Z</dcterms:created>
  <dcterms:modified xsi:type="dcterms:W3CDTF">2020-08-28T16:54:35Z</dcterms:modified>
</cp:coreProperties>
</file>