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umr\OneDrive\Desktop\Learning\FTEC 6334 - Financial Applications of Machine Learning\"/>
    </mc:Choice>
  </mc:AlternateContent>
  <xr:revisionPtr revIDLastSave="0" documentId="8_{36FE6C51-91AC-4F17-9D24-C7B964E47877}" xr6:coauthVersionLast="45" xr6:coauthVersionMax="45" xr10:uidLastSave="{00000000-0000-0000-0000-000000000000}"/>
  <bookViews>
    <workbookView xWindow="28680" yWindow="-120" windowWidth="29040" windowHeight="15840" xr2:uid="{FC7132F1-1492-4E81-A11C-E30E0EA55707}"/>
  </bookViews>
  <sheets>
    <sheet name="Sheet1" sheetId="1" r:id="rId1"/>
  </sheets>
  <definedNames>
    <definedName name="solver_adj" localSheetId="0" hidden="1">Sheet1!$E$20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Sheet1!$G$5:$G$14</definedName>
    <definedName name="solver_lhs2" localSheetId="0" hidden="1">Sheet1!$H$5:$H$14</definedName>
    <definedName name="solver_lhs3" localSheetId="0" hidden="1">Sheet1!$V$5</definedName>
    <definedName name="solver_lhs4" localSheetId="0" hidden="1">Sheet1!$V$5</definedName>
    <definedName name="solver_lhs5" localSheetId="0" hidden="1">Sheet1!$V$5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Sheet1!$D$16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0</definedName>
    <definedName name="solver_rhs2" localSheetId="0" hidden="1">0</definedName>
    <definedName name="solver_rhs3" localSheetId="0" hidden="1">Sheet1!$W$5</definedName>
    <definedName name="solver_rhs4" localSheetId="0" hidden="1">Sheet1!$W$5</definedName>
    <definedName name="solver_rhs5" localSheetId="0" hidden="1">Sheet1!$W$5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163.5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 l="1"/>
  <c r="D17" i="1"/>
  <c r="V14" i="1"/>
  <c r="V13" i="1"/>
  <c r="V12" i="1"/>
  <c r="V11" i="1"/>
  <c r="V10" i="1"/>
  <c r="V9" i="1"/>
  <c r="V8" i="1"/>
  <c r="V7" i="1"/>
  <c r="V6" i="1"/>
  <c r="W5" i="1"/>
  <c r="P17" i="1"/>
  <c r="L6" i="1"/>
  <c r="D16" i="1"/>
  <c r="M6" i="1" l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N5" i="1"/>
  <c r="M5" i="1"/>
  <c r="L5" i="1"/>
  <c r="L16" i="1" l="1"/>
  <c r="K16" i="1"/>
  <c r="N16" i="1"/>
  <c r="M16" i="1"/>
</calcChain>
</file>

<file path=xl/sharedStrings.xml><?xml version="1.0" encoding="utf-8"?>
<sst xmlns="http://schemas.openxmlformats.org/spreadsheetml/2006/main" count="61" uniqueCount="36">
  <si>
    <t>Height</t>
  </si>
  <si>
    <t>Gender</t>
  </si>
  <si>
    <t>M</t>
  </si>
  <si>
    <t>F</t>
  </si>
  <si>
    <t>Age</t>
  </si>
  <si>
    <t>&lt;20</t>
  </si>
  <si>
    <t>&gt;20</t>
  </si>
  <si>
    <t>Error - MSE</t>
  </si>
  <si>
    <t>Error-MAE</t>
  </si>
  <si>
    <t>Error-MAPE</t>
  </si>
  <si>
    <t>MSE</t>
  </si>
  <si>
    <t>MAE</t>
  </si>
  <si>
    <t>MAPE</t>
  </si>
  <si>
    <t>Error-MSPE</t>
  </si>
  <si>
    <t>MSPE</t>
  </si>
  <si>
    <t>Estimate</t>
  </si>
  <si>
    <t>Intercept Only</t>
  </si>
  <si>
    <t>1. Find the metric that minimizes any of the errors, by calculus.</t>
  </si>
  <si>
    <t>2. Use solver to find coefficints for model of Height conditional on Gender and Age (don't forget intercept) - Estimation for intercept-only model is shown above.</t>
  </si>
  <si>
    <t>Equation</t>
  </si>
  <si>
    <t>Constraint</t>
  </si>
  <si>
    <t>Variables</t>
  </si>
  <si>
    <t>Mean Absolute Error measures the average magnitude of errors in a set, not regarding their direction (negative or positive).  The average used is the average over a sample of the absolute differences between prediction and actual observation.</t>
  </si>
  <si>
    <t>Estimator which measures averge of the squares of an error.</t>
  </si>
  <si>
    <t>% Difference between an actual value and expected value.</t>
  </si>
  <si>
    <t>Mean squared prediction error is the expected value of the difference between values impled by a predictive function and unobservable values.</t>
  </si>
  <si>
    <t>Total Average</t>
  </si>
  <si>
    <t>Average Female</t>
  </si>
  <si>
    <t>Average Male</t>
  </si>
  <si>
    <t>Average &lt;20</t>
  </si>
  <si>
    <t>Average &gt;20</t>
  </si>
  <si>
    <t>Average M&amp;&lt;20</t>
  </si>
  <si>
    <t>Average M&amp;&gt;20</t>
  </si>
  <si>
    <t>Average F&amp;&lt;20</t>
  </si>
  <si>
    <t>Average F&amp;&gt;20</t>
  </si>
  <si>
    <t>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</si>
</sst>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1" fillId="0" borderId="5" xfId="0" applyFont="1" applyFill="1" applyBorder="1" applyAlignment="1">
      <alignment horizontal="center"/>
    </xf>
    <xf numFmtId="0" fontId="1" fillId="0" borderId="4" xfId="0" applyFont="1" applyBorder="1"/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7427-FEFE-4337-B26F-924D0D8AAD90}">
  <dimension ref="C3:W33"/>
  <sheetViews>
    <sheetView showGridLines="0" tabSelected="1" workbookViewId="0">
      <selection activeCell="F32" sqref="F32"/>
    </sheetView>
  </sheetViews>
  <sheetFormatPr defaultRowHeight="15" x14ac:dyDescent="0.25"/>
  <cols>
    <col min="3" max="3" width="25.140625" bestFit="1" customWidth="1"/>
    <col min="4" max="5" width="8.85546875" style="1"/>
    <col min="6" max="6" width="12" bestFit="1" customWidth="1"/>
    <col min="9" max="9" width="6.7109375" customWidth="1"/>
    <col min="10" max="10" width="8.85546875" style="1"/>
    <col min="11" max="12" width="11.7109375" style="1" customWidth="1"/>
    <col min="13" max="13" width="11.85546875" style="1" customWidth="1"/>
    <col min="14" max="14" width="11.5703125" customWidth="1"/>
  </cols>
  <sheetData>
    <row r="3" spans="3:23" x14ac:dyDescent="0.25">
      <c r="I3" s="15" t="s">
        <v>16</v>
      </c>
      <c r="J3" s="16"/>
      <c r="K3" s="16"/>
      <c r="L3" s="16"/>
      <c r="M3" s="16"/>
      <c r="N3" s="17"/>
    </row>
    <row r="4" spans="3:23" x14ac:dyDescent="0.25">
      <c r="D4" s="3" t="s">
        <v>0</v>
      </c>
      <c r="E4" s="3" t="s">
        <v>1</v>
      </c>
      <c r="F4" s="3" t="s">
        <v>4</v>
      </c>
      <c r="G4" s="2" t="s">
        <v>1</v>
      </c>
      <c r="H4" s="2" t="s">
        <v>4</v>
      </c>
      <c r="I4" s="5"/>
      <c r="J4" s="3" t="s">
        <v>15</v>
      </c>
      <c r="K4" s="2" t="s">
        <v>7</v>
      </c>
      <c r="L4" s="2" t="s">
        <v>8</v>
      </c>
      <c r="M4" s="2" t="s">
        <v>9</v>
      </c>
      <c r="N4" s="6" t="s">
        <v>13</v>
      </c>
      <c r="P4" s="3" t="s">
        <v>0</v>
      </c>
      <c r="Q4" s="2" t="s">
        <v>1</v>
      </c>
      <c r="R4" s="2" t="s">
        <v>4</v>
      </c>
      <c r="S4" s="2" t="s">
        <v>21</v>
      </c>
      <c r="V4" s="2" t="s">
        <v>19</v>
      </c>
      <c r="W4" s="2" t="s">
        <v>20</v>
      </c>
    </row>
    <row r="5" spans="3:23" x14ac:dyDescent="0.25">
      <c r="D5" s="4">
        <v>165</v>
      </c>
      <c r="E5" s="4" t="s">
        <v>3</v>
      </c>
      <c r="F5" s="4" t="s">
        <v>5</v>
      </c>
      <c r="G5" s="1">
        <v>0</v>
      </c>
      <c r="H5" s="1">
        <v>0</v>
      </c>
      <c r="I5" s="7" t="s">
        <v>10</v>
      </c>
      <c r="J5" s="8">
        <v>163.4999998482208</v>
      </c>
      <c r="K5" s="8">
        <v>2.250000455337636</v>
      </c>
      <c r="L5" s="8">
        <f>ABS(D5-J$6)</f>
        <v>1.8391884288824087</v>
      </c>
      <c r="M5" s="8">
        <f>ABS((D5-J$7)/D5)</f>
        <v>3.0303030144392378E-2</v>
      </c>
      <c r="N5" s="9">
        <f>((D5-J$8)/D5)^2</f>
        <v>3.3696902572297291E-3</v>
      </c>
      <c r="P5" s="4">
        <v>165</v>
      </c>
      <c r="Q5" s="1">
        <v>0</v>
      </c>
      <c r="R5" s="1">
        <v>0</v>
      </c>
      <c r="S5">
        <v>0</v>
      </c>
      <c r="V5">
        <v>165</v>
      </c>
      <c r="W5">
        <f>AVERAGE(P5:P14)</f>
        <v>163.5</v>
      </c>
    </row>
    <row r="6" spans="3:23" x14ac:dyDescent="0.25">
      <c r="D6" s="4">
        <v>160</v>
      </c>
      <c r="E6" s="4" t="s">
        <v>2</v>
      </c>
      <c r="F6" s="4" t="s">
        <v>6</v>
      </c>
      <c r="G6" s="1">
        <v>1</v>
      </c>
      <c r="H6" s="1">
        <v>1</v>
      </c>
      <c r="I6" s="7" t="s">
        <v>11</v>
      </c>
      <c r="J6" s="8">
        <v>163.16081157111759</v>
      </c>
      <c r="K6" s="8">
        <v>12.249998937545593</v>
      </c>
      <c r="L6" s="8">
        <f>ABS(D6-J$6)</f>
        <v>3.1608115711175913</v>
      </c>
      <c r="M6" s="8">
        <f t="shared" ref="M6:M14" si="0">ABS((D6-J$7)/D6)</f>
        <v>1.6359535948140547E-10</v>
      </c>
      <c r="N6" s="9">
        <f t="shared" ref="N6:N14" si="1">((D6-J$8)/D6)^2</f>
        <v>8.1870751749423714E-4</v>
      </c>
      <c r="P6" s="4">
        <v>160</v>
      </c>
      <c r="Q6" s="1">
        <v>1</v>
      </c>
      <c r="R6" s="1">
        <v>1</v>
      </c>
      <c r="S6">
        <v>0</v>
      </c>
      <c r="V6">
        <f t="shared" ref="V6:V14" si="2">P6+Q6*S6+R6*S6</f>
        <v>160</v>
      </c>
    </row>
    <row r="7" spans="3:23" x14ac:dyDescent="0.25">
      <c r="D7" s="4">
        <v>175</v>
      </c>
      <c r="E7" s="4" t="s">
        <v>2</v>
      </c>
      <c r="F7" s="4" t="s">
        <v>6</v>
      </c>
      <c r="G7" s="1">
        <v>1</v>
      </c>
      <c r="H7" s="1">
        <v>1</v>
      </c>
      <c r="I7" s="7" t="s">
        <v>12</v>
      </c>
      <c r="J7" s="8">
        <v>160.00000002617526</v>
      </c>
      <c r="K7" s="8">
        <v>132.25000349092173</v>
      </c>
      <c r="L7" s="8">
        <f t="shared" ref="L6:L14" si="3">ABS(D7-J$6)</f>
        <v>11.839188428882409</v>
      </c>
      <c r="M7" s="8">
        <f t="shared" si="0"/>
        <v>8.5714285564712819E-2</v>
      </c>
      <c r="N7" s="9">
        <f t="shared" si="1"/>
        <v>1.251597148942149E-2</v>
      </c>
      <c r="P7" s="4">
        <v>175</v>
      </c>
      <c r="Q7" s="1">
        <v>1</v>
      </c>
      <c r="R7" s="1">
        <v>1</v>
      </c>
      <c r="S7">
        <v>0</v>
      </c>
      <c r="V7">
        <f t="shared" si="2"/>
        <v>175</v>
      </c>
    </row>
    <row r="8" spans="3:23" x14ac:dyDescent="0.25">
      <c r="D8" s="4">
        <v>180</v>
      </c>
      <c r="E8" s="4" t="s">
        <v>2</v>
      </c>
      <c r="F8" s="4" t="s">
        <v>6</v>
      </c>
      <c r="G8" s="1">
        <v>1</v>
      </c>
      <c r="H8" s="1">
        <v>1</v>
      </c>
      <c r="I8" s="7" t="s">
        <v>14</v>
      </c>
      <c r="J8" s="8">
        <v>155.42190951947731</v>
      </c>
      <c r="K8" s="8">
        <v>272.25000500871374</v>
      </c>
      <c r="L8" s="8">
        <f t="shared" si="3"/>
        <v>16.839188428882409</v>
      </c>
      <c r="M8" s="8">
        <f t="shared" si="0"/>
        <v>0.11111111096569301</v>
      </c>
      <c r="N8" s="9">
        <f t="shared" si="1"/>
        <v>1.8644522582369136E-2</v>
      </c>
      <c r="P8" s="4">
        <v>180</v>
      </c>
      <c r="Q8" s="1">
        <v>1</v>
      </c>
      <c r="R8" s="1">
        <v>1</v>
      </c>
      <c r="S8">
        <v>0</v>
      </c>
      <c r="V8">
        <f t="shared" si="2"/>
        <v>180</v>
      </c>
    </row>
    <row r="9" spans="3:23" x14ac:dyDescent="0.25">
      <c r="D9" s="4">
        <v>155</v>
      </c>
      <c r="E9" s="4" t="s">
        <v>3</v>
      </c>
      <c r="F9" s="4" t="s">
        <v>6</v>
      </c>
      <c r="G9" s="1">
        <v>0</v>
      </c>
      <c r="H9" s="1">
        <v>1</v>
      </c>
      <c r="I9" s="5"/>
      <c r="J9" s="4"/>
      <c r="K9" s="8">
        <v>72.249997419753555</v>
      </c>
      <c r="L9" s="8">
        <f t="shared" si="3"/>
        <v>8.1608115711175913</v>
      </c>
      <c r="M9" s="8">
        <f t="shared" si="0"/>
        <v>3.2258064685001663E-2</v>
      </c>
      <c r="N9" s="9">
        <f t="shared" si="1"/>
        <v>7.409267122812692E-6</v>
      </c>
      <c r="P9" s="4">
        <v>155</v>
      </c>
      <c r="Q9" s="1">
        <v>0</v>
      </c>
      <c r="R9" s="1">
        <v>1</v>
      </c>
      <c r="S9">
        <v>0</v>
      </c>
      <c r="V9">
        <f t="shared" si="2"/>
        <v>155</v>
      </c>
    </row>
    <row r="10" spans="3:23" x14ac:dyDescent="0.25">
      <c r="D10" s="4">
        <v>150</v>
      </c>
      <c r="E10" s="4" t="s">
        <v>3</v>
      </c>
      <c r="F10" s="4" t="s">
        <v>5</v>
      </c>
      <c r="G10" s="1">
        <v>0</v>
      </c>
      <c r="H10" s="1">
        <v>0</v>
      </c>
      <c r="I10" s="5"/>
      <c r="J10" s="4"/>
      <c r="K10" s="8">
        <v>182.24999590196151</v>
      </c>
      <c r="L10" s="8">
        <f t="shared" si="3"/>
        <v>13.160811571117591</v>
      </c>
      <c r="M10" s="8">
        <f t="shared" si="0"/>
        <v>6.6666666841168384E-2</v>
      </c>
      <c r="N10" s="9">
        <f t="shared" si="1"/>
        <v>1.3065379038843857E-3</v>
      </c>
      <c r="P10" s="4">
        <v>150</v>
      </c>
      <c r="Q10" s="1">
        <v>0</v>
      </c>
      <c r="R10" s="1">
        <v>0</v>
      </c>
      <c r="S10">
        <v>0</v>
      </c>
      <c r="V10">
        <f t="shared" si="2"/>
        <v>150</v>
      </c>
    </row>
    <row r="11" spans="3:23" x14ac:dyDescent="0.25">
      <c r="D11" s="4">
        <v>110</v>
      </c>
      <c r="E11" s="4" t="s">
        <v>2</v>
      </c>
      <c r="F11" s="4" t="s">
        <v>5</v>
      </c>
      <c r="G11" s="1">
        <v>1</v>
      </c>
      <c r="H11" s="1">
        <v>0</v>
      </c>
      <c r="I11" s="5"/>
      <c r="J11" s="4"/>
      <c r="K11" s="8">
        <v>2862.2499837596251</v>
      </c>
      <c r="L11" s="8">
        <f t="shared" si="3"/>
        <v>53.160811571117591</v>
      </c>
      <c r="M11" s="8">
        <f t="shared" si="0"/>
        <v>0.45454545478341141</v>
      </c>
      <c r="N11" s="9">
        <f t="shared" si="1"/>
        <v>0.17050825325583335</v>
      </c>
      <c r="P11" s="4">
        <v>110</v>
      </c>
      <c r="Q11" s="1">
        <v>1</v>
      </c>
      <c r="R11" s="1">
        <v>0</v>
      </c>
      <c r="S11">
        <v>0</v>
      </c>
      <c r="V11">
        <f t="shared" si="2"/>
        <v>110</v>
      </c>
    </row>
    <row r="12" spans="3:23" x14ac:dyDescent="0.25">
      <c r="D12" s="4">
        <v>195</v>
      </c>
      <c r="E12" s="4" t="s">
        <v>2</v>
      </c>
      <c r="F12" s="4" t="s">
        <v>6</v>
      </c>
      <c r="G12" s="1">
        <v>1</v>
      </c>
      <c r="H12" s="1">
        <v>1</v>
      </c>
      <c r="I12" s="5"/>
      <c r="J12" s="4"/>
      <c r="K12" s="8">
        <v>992.25000956208987</v>
      </c>
      <c r="L12" s="8">
        <f t="shared" si="3"/>
        <v>31.839188428882409</v>
      </c>
      <c r="M12" s="8">
        <f t="shared" si="0"/>
        <v>0.17948717935294739</v>
      </c>
      <c r="N12" s="9">
        <f t="shared" si="1"/>
        <v>4.1194615281642095E-2</v>
      </c>
      <c r="P12" s="4">
        <v>195</v>
      </c>
      <c r="Q12" s="1">
        <v>1</v>
      </c>
      <c r="R12" s="1">
        <v>1</v>
      </c>
      <c r="S12">
        <v>0</v>
      </c>
      <c r="V12">
        <f t="shared" si="2"/>
        <v>195</v>
      </c>
    </row>
    <row r="13" spans="3:23" x14ac:dyDescent="0.25">
      <c r="D13" s="4">
        <v>160</v>
      </c>
      <c r="E13" s="4" t="s">
        <v>3</v>
      </c>
      <c r="F13" s="4" t="s">
        <v>6</v>
      </c>
      <c r="G13" s="1">
        <v>0</v>
      </c>
      <c r="H13" s="1">
        <v>1</v>
      </c>
      <c r="I13" s="5"/>
      <c r="J13" s="4"/>
      <c r="K13" s="8">
        <v>12.249998937545593</v>
      </c>
      <c r="L13" s="8">
        <f t="shared" si="3"/>
        <v>3.1608115711175913</v>
      </c>
      <c r="M13" s="8">
        <f t="shared" si="0"/>
        <v>1.6359535948140547E-10</v>
      </c>
      <c r="N13" s="9">
        <f t="shared" si="1"/>
        <v>8.1870751749423714E-4</v>
      </c>
      <c r="P13" s="4">
        <v>160</v>
      </c>
      <c r="Q13" s="1">
        <v>0</v>
      </c>
      <c r="R13" s="1">
        <v>1</v>
      </c>
      <c r="S13">
        <v>0</v>
      </c>
      <c r="V13">
        <f t="shared" si="2"/>
        <v>160</v>
      </c>
    </row>
    <row r="14" spans="3:23" x14ac:dyDescent="0.25">
      <c r="D14" s="4">
        <v>185</v>
      </c>
      <c r="E14" s="4" t="s">
        <v>2</v>
      </c>
      <c r="F14" s="4" t="s">
        <v>5</v>
      </c>
      <c r="G14" s="1">
        <v>1</v>
      </c>
      <c r="H14" s="1">
        <v>0</v>
      </c>
      <c r="I14" s="5"/>
      <c r="J14" s="4"/>
      <c r="K14" s="8">
        <v>462.25000652650579</v>
      </c>
      <c r="L14" s="8">
        <f t="shared" si="3"/>
        <v>21.839188428882409</v>
      </c>
      <c r="M14" s="8">
        <f t="shared" si="0"/>
        <v>0.13513513499364727</v>
      </c>
      <c r="N14" s="9">
        <f t="shared" si="1"/>
        <v>2.5562116478421829E-2</v>
      </c>
      <c r="P14" s="4">
        <v>185</v>
      </c>
      <c r="Q14" s="1">
        <v>1</v>
      </c>
      <c r="R14" s="1">
        <v>0</v>
      </c>
      <c r="S14">
        <v>0</v>
      </c>
      <c r="V14">
        <f t="shared" si="2"/>
        <v>185</v>
      </c>
    </row>
    <row r="15" spans="3:23" x14ac:dyDescent="0.25">
      <c r="E15" s="22" t="s">
        <v>35</v>
      </c>
      <c r="I15" s="5"/>
      <c r="J15" s="4"/>
      <c r="K15" s="8"/>
      <c r="L15" s="8"/>
      <c r="M15" s="8"/>
      <c r="N15" s="10"/>
    </row>
    <row r="16" spans="3:23" x14ac:dyDescent="0.25">
      <c r="C16" t="s">
        <v>26</v>
      </c>
      <c r="D16" s="1">
        <f>AVERAGE(D5:D14)</f>
        <v>163.5</v>
      </c>
      <c r="I16" s="11"/>
      <c r="J16" s="12"/>
      <c r="K16" s="13">
        <f>SUM(K5:K14)</f>
        <v>5002.5</v>
      </c>
      <c r="L16" s="13">
        <f>SUM(L5:L14)</f>
        <v>165</v>
      </c>
      <c r="M16" s="13">
        <f>SUM(M5:M14)</f>
        <v>1.0952209276581648</v>
      </c>
      <c r="N16" s="14">
        <f>SUM(N5:N14)</f>
        <v>0.27474653155091333</v>
      </c>
      <c r="P16" s="18"/>
    </row>
    <row r="17" spans="3:16" x14ac:dyDescent="0.25">
      <c r="C17" t="s">
        <v>27</v>
      </c>
      <c r="D17" s="1">
        <f>AVERAGEIF(E5:E14,"F",D5:D14)</f>
        <v>157.5</v>
      </c>
      <c r="P17" s="1">
        <f>AVERAGE(P5:P14)</f>
        <v>163.5</v>
      </c>
    </row>
    <row r="18" spans="3:16" x14ac:dyDescent="0.25">
      <c r="C18" t="s">
        <v>28</v>
      </c>
      <c r="D18" s="1">
        <f>AVERAGEIF(E5:E14,"M",D5:D14)</f>
        <v>167.5</v>
      </c>
    </row>
    <row r="19" spans="3:16" x14ac:dyDescent="0.25">
      <c r="C19" t="s">
        <v>29</v>
      </c>
      <c r="D19" s="1">
        <f>AVERAGEIF(H5:H14,0,D5:D14)</f>
        <v>152.5</v>
      </c>
    </row>
    <row r="20" spans="3:16" x14ac:dyDescent="0.25">
      <c r="C20" t="s">
        <v>30</v>
      </c>
      <c r="D20" s="1">
        <f>AVERAGEIF(H5:H14,1,D5:D14)</f>
        <v>170.83333333333334</v>
      </c>
      <c r="E20" s="1">
        <v>170</v>
      </c>
    </row>
    <row r="21" spans="3:16" x14ac:dyDescent="0.25">
      <c r="C21" t="s">
        <v>31</v>
      </c>
      <c r="D21" s="1">
        <f>AVERAGEIFS($D$5:$D$14,$G$5:$G$14,1,$H$5:$H$14,0)</f>
        <v>147.5</v>
      </c>
      <c r="E21"/>
    </row>
    <row r="22" spans="3:16" x14ac:dyDescent="0.25">
      <c r="C22" t="s">
        <v>32</v>
      </c>
      <c r="D22" s="1">
        <f>AVERAGEIFS($D$5:$D$14,$G$5:$G$14,1,$H$5:$H$14,1)</f>
        <v>177.5</v>
      </c>
    </row>
    <row r="23" spans="3:16" x14ac:dyDescent="0.25">
      <c r="C23" t="s">
        <v>33</v>
      </c>
      <c r="D23" s="1">
        <f>AVERAGEIFS($D$5:$D$14,$G$5:$G$14,0,$H$5:$H$14,0)</f>
        <v>157.5</v>
      </c>
    </row>
    <row r="24" spans="3:16" x14ac:dyDescent="0.25">
      <c r="C24" t="s">
        <v>34</v>
      </c>
      <c r="D24" s="1">
        <f>AVERAGEIFS($D$5:$D$14,$G$5:$G$14,0,$H$5:$H$14,1)</f>
        <v>157.5</v>
      </c>
    </row>
    <row r="28" spans="3:16" x14ac:dyDescent="0.25">
      <c r="C28" t="s">
        <v>17</v>
      </c>
    </row>
    <row r="29" spans="3:16" x14ac:dyDescent="0.25">
      <c r="C29" s="20" t="s">
        <v>10</v>
      </c>
      <c r="D29" s="21" t="s">
        <v>23</v>
      </c>
    </row>
    <row r="30" spans="3:16" x14ac:dyDescent="0.25">
      <c r="C30" s="20" t="s">
        <v>11</v>
      </c>
      <c r="D30" s="19" t="s">
        <v>22</v>
      </c>
    </row>
    <row r="31" spans="3:16" x14ac:dyDescent="0.25">
      <c r="C31" s="20" t="s">
        <v>12</v>
      </c>
      <c r="D31" s="21" t="s">
        <v>24</v>
      </c>
    </row>
    <row r="32" spans="3:16" x14ac:dyDescent="0.25">
      <c r="C32" s="20" t="s">
        <v>14</v>
      </c>
      <c r="D32" s="21" t="s">
        <v>25</v>
      </c>
    </row>
    <row r="33" spans="3:3" x14ac:dyDescent="0.25">
      <c r="C33" t="s">
        <v>18</v>
      </c>
    </row>
  </sheetData>
  <mergeCells count="1">
    <mergeCell ref="I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Nikhil Kumra</cp:lastModifiedBy>
  <dcterms:created xsi:type="dcterms:W3CDTF">2020-08-17T20:34:26Z</dcterms:created>
  <dcterms:modified xsi:type="dcterms:W3CDTF">2020-08-24T18:28:58Z</dcterms:modified>
</cp:coreProperties>
</file>