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OVAIL_Rochester23X075F\data_meta\panels\"/>
    </mc:Choice>
  </mc:AlternateContent>
  <xr:revisionPtr revIDLastSave="0" documentId="13_ncr:1_{AB263AC6-8BBF-4906-91BD-F4909C31125F}" xr6:coauthVersionLast="47" xr6:coauthVersionMax="47" xr10:uidLastSave="{00000000-0000-0000-0000-000000000000}"/>
  <bookViews>
    <workbookView xWindow="-120" yWindow="-120" windowWidth="51840" windowHeight="21240" activeTab="2" xr2:uid="{B7F2A622-0CD3-445C-BDFA-BD8E21FEDF07}"/>
  </bookViews>
  <sheets>
    <sheet name="panel_CYTOKINE_linked" sheetId="1" r:id="rId1"/>
    <sheet name="panel_CYTOKINE_linked_surface" sheetId="6" r:id="rId2"/>
    <sheet name="panel_CYTOKINE_linked_ICS" sheetId="7" r:id="rId3"/>
  </sheets>
  <externalReferences>
    <externalReference r:id="rId4"/>
  </externalReferences>
  <definedNames>
    <definedName name="_xlnm.Print_Area" localSheetId="0">panel_CYTOKINE_linked!$F$1:$V$39</definedName>
    <definedName name="_xlnm.Print_Area" localSheetId="2">panel_CYTOKINE_linked_ICS!$F$1:$U$42</definedName>
    <definedName name="_xlnm.Print_Area" localSheetId="1">panel_CYTOKINE_linked_surface!$F$1:$U$42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3" i="7" l="1"/>
  <c r="S21" i="7"/>
  <c r="S34" i="7" l="1"/>
  <c r="V34" i="7" s="1"/>
  <c r="R34" i="7"/>
  <c r="U34" i="7" s="1" a="1"/>
  <c r="U34" i="7" s="1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A34" i="7"/>
  <c r="V33" i="7"/>
  <c r="S33" i="7"/>
  <c r="R33" i="7"/>
  <c r="U33" i="7" s="1" a="1"/>
  <c r="U33" i="7" s="1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A33" i="7"/>
  <c r="V32" i="7"/>
  <c r="S32" i="7"/>
  <c r="R32" i="7"/>
  <c r="U32" i="7" s="1" a="1"/>
  <c r="U32" i="7" s="1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A32" i="7"/>
  <c r="V31" i="7"/>
  <c r="S31" i="7"/>
  <c r="R31" i="7"/>
  <c r="U31" i="7" s="1" a="1"/>
  <c r="U31" i="7" s="1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A31" i="7"/>
  <c r="S30" i="7"/>
  <c r="V30" i="7" s="1"/>
  <c r="R30" i="7"/>
  <c r="U30" i="7" s="1" a="1"/>
  <c r="U30" i="7" s="1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A30" i="7"/>
  <c r="S29" i="7"/>
  <c r="V29" i="7" s="1"/>
  <c r="R29" i="7"/>
  <c r="U29" i="7" s="1" a="1"/>
  <c r="U29" i="7" s="1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A29" i="7"/>
  <c r="V28" i="7"/>
  <c r="S28" i="7"/>
  <c r="R28" i="7"/>
  <c r="T28" i="7" s="1" a="1"/>
  <c r="T28" i="7" s="1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A28" i="7"/>
  <c r="V27" i="7"/>
  <c r="S27" i="7"/>
  <c r="R27" i="7"/>
  <c r="U27" i="7" s="1" a="1"/>
  <c r="U27" i="7" s="1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A27" i="7"/>
  <c r="S26" i="7"/>
  <c r="V26" i="7" s="1"/>
  <c r="R26" i="7"/>
  <c r="U26" i="7" s="1" a="1"/>
  <c r="U26" i="7" s="1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A26" i="7"/>
  <c r="S25" i="7"/>
  <c r="V25" i="7" s="1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A25" i="7"/>
  <c r="S24" i="7"/>
  <c r="V24" i="7" s="1"/>
  <c r="R24" i="7"/>
  <c r="U24" i="7" s="1" a="1"/>
  <c r="U24" i="7" s="1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A24" i="7"/>
  <c r="V23" i="7"/>
  <c r="R23" i="7"/>
  <c r="U23" i="7" s="1" a="1"/>
  <c r="U23" i="7" s="1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A23" i="7"/>
  <c r="V22" i="7"/>
  <c r="S22" i="7"/>
  <c r="R22" i="7"/>
  <c r="U22" i="7" s="1" a="1"/>
  <c r="U22" i="7" s="1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A22" i="7"/>
  <c r="V21" i="7"/>
  <c r="R21" i="7"/>
  <c r="U21" i="7" s="1" a="1"/>
  <c r="U21" i="7" s="1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A21" i="7"/>
  <c r="S20" i="7"/>
  <c r="V20" i="7" s="1"/>
  <c r="R20" i="7"/>
  <c r="U20" i="7" s="1" a="1"/>
  <c r="U20" i="7" s="1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A20" i="7"/>
  <c r="V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A19" i="7"/>
  <c r="S18" i="7"/>
  <c r="V18" i="7" s="1"/>
  <c r="R18" i="7"/>
  <c r="U18" i="7" s="1" a="1"/>
  <c r="U18" i="7" s="1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A18" i="7"/>
  <c r="V17" i="7"/>
  <c r="S17" i="7"/>
  <c r="R17" i="7"/>
  <c r="U17" i="7" s="1" a="1"/>
  <c r="U17" i="7" s="1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A17" i="7"/>
  <c r="V16" i="7"/>
  <c r="S16" i="7"/>
  <c r="R16" i="7"/>
  <c r="U16" i="7" s="1" a="1"/>
  <c r="U16" i="7" s="1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A16" i="7"/>
  <c r="S15" i="7"/>
  <c r="V15" i="7" s="1"/>
  <c r="R15" i="7"/>
  <c r="U15" i="7" s="1" a="1"/>
  <c r="U15" i="7" s="1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A15" i="7"/>
  <c r="S14" i="7"/>
  <c r="V14" i="7" s="1"/>
  <c r="R14" i="7"/>
  <c r="U14" i="7" s="1" a="1"/>
  <c r="U14" i="7" s="1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A14" i="7"/>
  <c r="V13" i="7"/>
  <c r="S13" i="7"/>
  <c r="R13" i="7"/>
  <c r="T13" i="7" s="1" a="1"/>
  <c r="T13" i="7" s="1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A13" i="7"/>
  <c r="V12" i="7"/>
  <c r="S12" i="7"/>
  <c r="R12" i="7"/>
  <c r="U12" i="7" s="1" a="1"/>
  <c r="U12" i="7" s="1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A12" i="7"/>
  <c r="V11" i="7"/>
  <c r="S11" i="7"/>
  <c r="R11" i="7"/>
  <c r="U11" i="7" s="1" a="1"/>
  <c r="U11" i="7" s="1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A11" i="7"/>
  <c r="V10" i="7"/>
  <c r="S10" i="7"/>
  <c r="R10" i="7"/>
  <c r="U10" i="7" s="1" a="1"/>
  <c r="U10" i="7" s="1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10" i="7"/>
  <c r="V9" i="7"/>
  <c r="S9" i="7"/>
  <c r="R9" i="7"/>
  <c r="U9" i="7" s="1" a="1"/>
  <c r="U9" i="7" s="1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9" i="7"/>
  <c r="V8" i="7"/>
  <c r="S8" i="7"/>
  <c r="R8" i="7"/>
  <c r="U8" i="7" s="1" a="1"/>
  <c r="U8" i="7" s="1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8" i="7"/>
  <c r="V7" i="7"/>
  <c r="S7" i="7"/>
  <c r="R7" i="7"/>
  <c r="U7" i="7" s="1" a="1"/>
  <c r="U7" i="7" s="1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7" i="7"/>
  <c r="S6" i="7"/>
  <c r="V6" i="7" s="1"/>
  <c r="R6" i="7"/>
  <c r="T6" i="7" s="1" a="1"/>
  <c r="T6" i="7" s="1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V5" i="7"/>
  <c r="S5" i="7"/>
  <c r="R5" i="7"/>
  <c r="U5" i="7" s="1" a="1"/>
  <c r="U5" i="7" s="1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5" i="7"/>
  <c r="S4" i="7"/>
  <c r="V4" i="7" s="1"/>
  <c r="R4" i="7"/>
  <c r="U4" i="7" s="1" a="1"/>
  <c r="U4" i="7" s="1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4" i="7"/>
  <c r="V3" i="7"/>
  <c r="S3" i="7"/>
  <c r="R3" i="7"/>
  <c r="U3" i="7" s="1" a="1"/>
  <c r="U3" i="7" s="1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3" i="7"/>
  <c r="V2" i="7"/>
  <c r="S2" i="7"/>
  <c r="R2" i="7"/>
  <c r="U2" i="7" s="1" a="1"/>
  <c r="U2" i="7" s="1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S34" i="6"/>
  <c r="V34" i="6" s="1"/>
  <c r="R34" i="6"/>
  <c r="U34" i="6" s="1" a="1"/>
  <c r="U34" i="6" s="1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A34" i="6"/>
  <c r="S33" i="6"/>
  <c r="V33" i="6" s="1"/>
  <c r="R33" i="6"/>
  <c r="U33" i="6" s="1" a="1"/>
  <c r="U33" i="6" s="1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A33" i="6"/>
  <c r="V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V31" i="6"/>
  <c r="S31" i="6"/>
  <c r="R31" i="6"/>
  <c r="U31" i="6" s="1" a="1"/>
  <c r="U31" i="6" s="1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S30" i="6"/>
  <c r="V30" i="6" s="1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S29" i="6"/>
  <c r="V29" i="6" s="1"/>
  <c r="R29" i="6"/>
  <c r="U29" i="6" s="1" a="1"/>
  <c r="U29" i="6" s="1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V28" i="6"/>
  <c r="S28" i="6"/>
  <c r="R28" i="6"/>
  <c r="T28" i="6" s="1" a="1"/>
  <c r="T28" i="6" s="1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S27" i="6"/>
  <c r="V27" i="6" s="1"/>
  <c r="R27" i="6"/>
  <c r="U27" i="6" s="1" a="1"/>
  <c r="U27" i="6" s="1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27" i="6"/>
  <c r="V26" i="6"/>
  <c r="S26" i="6"/>
  <c r="R26" i="6"/>
  <c r="U26" i="6" s="1" a="1"/>
  <c r="U26" i="6" s="1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S25" i="6"/>
  <c r="V25" i="6" s="1"/>
  <c r="R25" i="6"/>
  <c r="T25" i="6" s="1" a="1"/>
  <c r="T25" i="6" s="1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S24" i="6"/>
  <c r="V24" i="6" s="1"/>
  <c r="R24" i="6"/>
  <c r="U24" i="6" s="1" a="1"/>
  <c r="U24" i="6" s="1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V23" i="6"/>
  <c r="S23" i="6"/>
  <c r="R23" i="6"/>
  <c r="T23" i="6" s="1" a="1"/>
  <c r="T23" i="6" s="1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S22" i="6"/>
  <c r="V22" i="6" s="1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V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S20" i="6"/>
  <c r="V20" i="6" s="1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20" i="6"/>
  <c r="V19" i="6"/>
  <c r="S19" i="6"/>
  <c r="R19" i="6"/>
  <c r="T19" i="6" s="1" a="1"/>
  <c r="T19" i="6" s="1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19" i="6"/>
  <c r="V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S17" i="6"/>
  <c r="V17" i="6" s="1"/>
  <c r="R17" i="6"/>
  <c r="U17" i="6" s="1" a="1"/>
  <c r="U17" i="6" s="1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17" i="6"/>
  <c r="S16" i="6"/>
  <c r="V16" i="6" s="1"/>
  <c r="R16" i="6"/>
  <c r="U16" i="6" s="1" a="1"/>
  <c r="U16" i="6" s="1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16" i="6"/>
  <c r="S15" i="6"/>
  <c r="V15" i="6" s="1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15" i="6"/>
  <c r="S14" i="6"/>
  <c r="V14" i="6" s="1"/>
  <c r="R14" i="6"/>
  <c r="U14" i="6" s="1" a="1"/>
  <c r="U14" i="6" s="1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V13" i="6"/>
  <c r="S13" i="6"/>
  <c r="R13" i="6"/>
  <c r="T13" i="6" s="1" a="1"/>
  <c r="T13" i="6" s="1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13" i="6"/>
  <c r="S12" i="6"/>
  <c r="V12" i="6" s="1"/>
  <c r="R12" i="6"/>
  <c r="U12" i="6" s="1" a="1"/>
  <c r="U12" i="6" s="1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S11" i="6"/>
  <c r="V11" i="6" s="1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V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V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9" i="6"/>
  <c r="S8" i="6"/>
  <c r="V8" i="6" s="1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S7" i="6"/>
  <c r="V7" i="6" s="1"/>
  <c r="R7" i="6"/>
  <c r="T7" i="6" s="1" a="1"/>
  <c r="T7" i="6" s="1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V6" i="6"/>
  <c r="S6" i="6"/>
  <c r="R6" i="6"/>
  <c r="U6" i="6" s="1" a="1"/>
  <c r="U6" i="6" s="1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6" i="6"/>
  <c r="V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5" i="6"/>
  <c r="S4" i="6"/>
  <c r="V4" i="6" s="1"/>
  <c r="R4" i="6"/>
  <c r="U4" i="6" s="1" a="1"/>
  <c r="U4" i="6" s="1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4" i="6"/>
  <c r="S3" i="6"/>
  <c r="V3" i="6" s="1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S2" i="6"/>
  <c r="V2" i="6" s="1"/>
  <c r="R2" i="6"/>
  <c r="U2" i="6" s="1" a="1"/>
  <c r="U2" i="6" s="1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T33" i="1" s="1" a="1"/>
  <c r="T33" i="1" s="1"/>
  <c r="S33" i="1"/>
  <c r="V33" i="1" s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U34" i="1" s="1" a="1"/>
  <c r="U34" i="1" s="1"/>
  <c r="S34" i="1"/>
  <c r="V34" i="1" s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U30" i="1" s="1" a="1"/>
  <c r="U30" i="1" s="1"/>
  <c r="S30" i="1"/>
  <c r="V30" i="1" s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U31" i="1" s="1" a="1"/>
  <c r="U31" i="1" s="1"/>
  <c r="S31" i="1"/>
  <c r="V31" i="1" s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U32" i="1" s="1" a="1"/>
  <c r="U32" i="1" s="1"/>
  <c r="S32" i="1"/>
  <c r="V32" i="1" s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U29" i="1" s="1" a="1"/>
  <c r="U29" i="1" s="1"/>
  <c r="S29" i="1"/>
  <c r="V29" i="1" s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U28" i="1" s="1" a="1"/>
  <c r="U28" i="1" s="1"/>
  <c r="S28" i="1"/>
  <c r="V28" i="1" s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T26" i="1" s="1" a="1"/>
  <c r="T26" i="1" s="1"/>
  <c r="S26" i="1"/>
  <c r="V26" i="1" s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U27" i="1" s="1" a="1"/>
  <c r="U27" i="1" s="1"/>
  <c r="S27" i="1"/>
  <c r="V27" i="1" s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U24" i="1" s="1" a="1"/>
  <c r="U24" i="1" s="1"/>
  <c r="S24" i="1"/>
  <c r="V24" i="1" s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T25" i="1" s="1" a="1"/>
  <c r="T25" i="1" s="1"/>
  <c r="S25" i="1"/>
  <c r="V25" i="1" s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U22" i="1" s="1" a="1"/>
  <c r="U22" i="1" s="1"/>
  <c r="S22" i="1"/>
  <c r="V22" i="1" s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U23" i="1" s="1" a="1"/>
  <c r="U23" i="1" s="1"/>
  <c r="S23" i="1"/>
  <c r="V23" i="1" s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U21" i="1" s="1" a="1"/>
  <c r="U21" i="1" s="1"/>
  <c r="S21" i="1"/>
  <c r="V21" i="1" s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U20" i="1" s="1" a="1"/>
  <c r="U20" i="1" s="1"/>
  <c r="S20" i="1"/>
  <c r="V20" i="1" s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T19" i="1" s="1" a="1"/>
  <c r="T19" i="1" s="1"/>
  <c r="S19" i="1"/>
  <c r="V19" i="1" s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T18" i="1" s="1" a="1"/>
  <c r="T18" i="1" s="1"/>
  <c r="S18" i="1"/>
  <c r="V18" i="1" s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T16" i="1" s="1" a="1"/>
  <c r="T16" i="1" s="1"/>
  <c r="S16" i="1"/>
  <c r="V16" i="1" s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T17" i="1" s="1" a="1"/>
  <c r="T17" i="1" s="1"/>
  <c r="S17" i="1"/>
  <c r="V17" i="1" s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U13" i="1" s="1" a="1"/>
  <c r="U13" i="1" s="1"/>
  <c r="S13" i="1"/>
  <c r="V13" i="1" s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U14" i="1" s="1" a="1"/>
  <c r="U14" i="1" s="1"/>
  <c r="S14" i="1"/>
  <c r="V14" i="1" s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 s="1" a="1"/>
  <c r="T15" i="1" s="1"/>
  <c r="S15" i="1"/>
  <c r="V15" i="1" s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U11" i="1" s="1" a="1"/>
  <c r="U11" i="1" s="1"/>
  <c r="S11" i="1"/>
  <c r="V11" i="1" s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T12" i="1" s="1" a="1"/>
  <c r="T12" i="1" s="1"/>
  <c r="S12" i="1"/>
  <c r="V12" i="1" s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U10" i="1" s="1" a="1"/>
  <c r="U10" i="1" s="1"/>
  <c r="S10" i="1"/>
  <c r="V10" i="1" s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U9" i="1" s="1" a="1"/>
  <c r="U9" i="1" s="1"/>
  <c r="S9" i="1"/>
  <c r="V9" i="1" s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T7" i="1" s="1" a="1"/>
  <c r="T7" i="1" s="1"/>
  <c r="S7" i="1"/>
  <c r="V7" i="1" s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T8" i="1" s="1" a="1"/>
  <c r="T8" i="1" s="1"/>
  <c r="S8" i="1"/>
  <c r="V8" i="1" s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T6" i="1" s="1" a="1"/>
  <c r="T6" i="1" s="1"/>
  <c r="S6" i="1"/>
  <c r="V6" i="1" s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U4" i="1" s="1" a="1"/>
  <c r="U4" i="1" s="1"/>
  <c r="S4" i="1"/>
  <c r="V4" i="1" s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T5" i="1" s="1" a="1"/>
  <c r="T5" i="1" s="1"/>
  <c r="S5" i="1"/>
  <c r="V5" i="1" s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U3" i="1" s="1" a="1"/>
  <c r="U3" i="1" s="1"/>
  <c r="S3" i="1"/>
  <c r="V3" i="1" s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T2" i="1" s="1" a="1"/>
  <c r="T2" i="1" s="1"/>
  <c r="S2" i="1"/>
  <c r="V2" i="1" s="1"/>
  <c r="U13" i="6" l="1" a="1"/>
  <c r="U13" i="6" s="1"/>
  <c r="U5" i="6" a="1"/>
  <c r="U5" i="6" s="1"/>
  <c r="T9" i="6" a="1"/>
  <c r="T9" i="6" s="1"/>
  <c r="U9" i="6" a="1"/>
  <c r="U9" i="6" s="1"/>
  <c r="T8" i="6" a="1"/>
  <c r="T8" i="6" s="1"/>
  <c r="U8" i="6" a="1"/>
  <c r="U8" i="6" s="1"/>
  <c r="T3" i="6" a="1"/>
  <c r="T3" i="6" s="1"/>
  <c r="U3" i="6" a="1"/>
  <c r="U3" i="6" s="1"/>
  <c r="V35" i="7" a="1"/>
  <c r="V35" i="7" s="1"/>
  <c r="U36" i="7" s="1"/>
  <c r="V35" i="6" a="1"/>
  <c r="V35" i="6" s="1"/>
  <c r="U23" i="6" a="1"/>
  <c r="U23" i="6" s="1"/>
  <c r="T30" i="6" a="1"/>
  <c r="T30" i="6" s="1"/>
  <c r="U30" i="6" a="1"/>
  <c r="U30" i="6" s="1"/>
  <c r="U19" i="6" s="1" a="1"/>
  <c r="U19" i="6" s="1"/>
  <c r="T32" i="6" a="1"/>
  <c r="T32" i="6" s="1"/>
  <c r="U32" i="6" a="1"/>
  <c r="U32" i="6" s="1"/>
  <c r="U21" i="6" s="1" a="1"/>
  <c r="U21" i="6" s="1"/>
  <c r="U10" i="6" s="1" a="1"/>
  <c r="U10" i="6" s="1"/>
  <c r="U18" i="6" a="1"/>
  <c r="U18" i="6" s="1"/>
  <c r="U7" i="6" s="1" a="1"/>
  <c r="U7" i="6" s="1"/>
  <c r="U15" i="6" a="1"/>
  <c r="U15" i="6" s="1"/>
  <c r="T22" i="6" a="1"/>
  <c r="T22" i="6" s="1"/>
  <c r="U22" i="6" a="1"/>
  <c r="U22" i="6" s="1"/>
  <c r="U11" i="6" s="1" a="1"/>
  <c r="U11" i="6" s="1"/>
  <c r="T20" i="6" a="1"/>
  <c r="T20" i="6" s="1"/>
  <c r="U20" i="6" a="1"/>
  <c r="U20" i="6" s="1"/>
  <c r="T17" i="7" a="1"/>
  <c r="T17" i="7" s="1"/>
  <c r="T7" i="7" a="1"/>
  <c r="T7" i="7" s="1"/>
  <c r="U19" i="7" a="1"/>
  <c r="U19" i="7" s="1"/>
  <c r="T3" i="7" a="1"/>
  <c r="T3" i="7" s="1"/>
  <c r="T8" i="7" a="1"/>
  <c r="T8" i="7" s="1"/>
  <c r="T18" i="7" a="1"/>
  <c r="T18" i="7" s="1"/>
  <c r="T21" i="7" a="1"/>
  <c r="T21" i="7" s="1"/>
  <c r="T11" i="1" a="1"/>
  <c r="T11" i="1" s="1"/>
  <c r="T20" i="1" a="1"/>
  <c r="T20" i="1" s="1"/>
  <c r="T21" i="1" a="1"/>
  <c r="T21" i="1" s="1"/>
  <c r="T4" i="6" a="1"/>
  <c r="T4" i="6" s="1"/>
  <c r="U13" i="7" a="1"/>
  <c r="U13" i="7" s="1"/>
  <c r="T22" i="1" a="1"/>
  <c r="T22" i="1" s="1"/>
  <c r="T27" i="1" a="1"/>
  <c r="T27" i="1" s="1"/>
  <c r="T28" i="1" a="1"/>
  <c r="T28" i="1" s="1"/>
  <c r="U33" i="1" a="1"/>
  <c r="U33" i="1" s="1"/>
  <c r="T10" i="6" a="1"/>
  <c r="T10" i="6" s="1"/>
  <c r="T12" i="6" a="1"/>
  <c r="T12" i="6" s="1"/>
  <c r="T15" i="6" a="1"/>
  <c r="T15" i="6" s="1"/>
  <c r="T17" i="6" a="1"/>
  <c r="T17" i="6" s="1"/>
  <c r="T24" i="6" a="1"/>
  <c r="T24" i="6" s="1"/>
  <c r="T29" i="6" a="1"/>
  <c r="T29" i="6" s="1"/>
  <c r="T18" i="6" a="1"/>
  <c r="T18" i="6" s="1"/>
  <c r="T33" i="6" a="1"/>
  <c r="T33" i="6" s="1"/>
  <c r="U8" i="1" a="1"/>
  <c r="U8" i="1" s="1"/>
  <c r="U7" i="1" a="1"/>
  <c r="U7" i="1" s="1"/>
  <c r="T12" i="7" a="1"/>
  <c r="T12" i="7" s="1"/>
  <c r="T16" i="7" a="1"/>
  <c r="T16" i="7" s="1"/>
  <c r="T33" i="7" a="1"/>
  <c r="T33" i="7" s="1"/>
  <c r="T2" i="7" a="1"/>
  <c r="T2" i="7" s="1"/>
  <c r="T2" i="6" a="1"/>
  <c r="T2" i="6" s="1"/>
  <c r="U2" i="1" a="1"/>
  <c r="U2" i="1" s="1"/>
  <c r="T9" i="1" a="1"/>
  <c r="T9" i="1" s="1"/>
  <c r="T29" i="1" a="1"/>
  <c r="T29" i="1" s="1"/>
  <c r="U6" i="7" a="1"/>
  <c r="U6" i="7" s="1"/>
  <c r="T10" i="1" a="1"/>
  <c r="T10" i="1" s="1"/>
  <c r="T30" i="1" a="1"/>
  <c r="T30" i="1" s="1"/>
  <c r="U19" i="1" a="1"/>
  <c r="U19" i="1" s="1"/>
  <c r="T14" i="6" a="1"/>
  <c r="T14" i="6" s="1"/>
  <c r="T31" i="1" a="1"/>
  <c r="T31" i="1" s="1"/>
  <c r="U18" i="1" a="1"/>
  <c r="U18" i="1" s="1"/>
  <c r="U17" i="1" a="1"/>
  <c r="U17" i="1" s="1"/>
  <c r="T13" i="1" a="1"/>
  <c r="T13" i="1" s="1"/>
  <c r="U16" i="1" a="1"/>
  <c r="U16" i="1" s="1"/>
  <c r="T14" i="1" a="1"/>
  <c r="T14" i="1" s="1"/>
  <c r="T34" i="1" a="1"/>
  <c r="T34" i="1" s="1"/>
  <c r="U15" i="1" a="1"/>
  <c r="U15" i="1" s="1"/>
  <c r="T27" i="6" a="1"/>
  <c r="T27" i="6" s="1"/>
  <c r="T11" i="7" a="1"/>
  <c r="T11" i="7" s="1"/>
  <c r="T32" i="1" a="1"/>
  <c r="T32" i="1" s="1"/>
  <c r="U12" i="1" a="1"/>
  <c r="U12" i="1" s="1"/>
  <c r="T34" i="6" a="1"/>
  <c r="T34" i="6" s="1"/>
  <c r="R35" i="6"/>
  <c r="T3" i="1" a="1"/>
  <c r="T3" i="1" s="1"/>
  <c r="T23" i="1" a="1"/>
  <c r="T23" i="1" s="1"/>
  <c r="U26" i="1" a="1"/>
  <c r="U26" i="1" s="1"/>
  <c r="U6" i="1" a="1"/>
  <c r="U6" i="1" s="1"/>
  <c r="T5" i="6" a="1"/>
  <c r="T5" i="6" s="1"/>
  <c r="T22" i="7" a="1"/>
  <c r="T22" i="7" s="1"/>
  <c r="T4" i="1" a="1"/>
  <c r="T4" i="1" s="1"/>
  <c r="T24" i="1" a="1"/>
  <c r="T24" i="1" s="1"/>
  <c r="U25" i="1" a="1"/>
  <c r="U25" i="1" s="1"/>
  <c r="U5" i="1" a="1"/>
  <c r="U5" i="1" s="1"/>
  <c r="T23" i="7" a="1"/>
  <c r="T23" i="7" s="1"/>
  <c r="T27" i="7" a="1"/>
  <c r="T27" i="7" s="1"/>
  <c r="T32" i="7" a="1"/>
  <c r="T32" i="7" s="1"/>
  <c r="T4" i="7" a="1"/>
  <c r="T4" i="7" s="1"/>
  <c r="T9" i="7" a="1"/>
  <c r="T9" i="7" s="1"/>
  <c r="T14" i="7" a="1"/>
  <c r="T14" i="7" s="1"/>
  <c r="T19" i="7" a="1"/>
  <c r="T19" i="7" s="1"/>
  <c r="T24" i="7" a="1"/>
  <c r="T24" i="7" s="1"/>
  <c r="T29" i="7" a="1"/>
  <c r="T29" i="7" s="1"/>
  <c r="T34" i="7" a="1"/>
  <c r="T34" i="7" s="1"/>
  <c r="T5" i="7" a="1"/>
  <c r="T5" i="7" s="1"/>
  <c r="T10" i="7" a="1"/>
  <c r="T10" i="7" s="1"/>
  <c r="T15" i="7" a="1"/>
  <c r="T15" i="7" s="1"/>
  <c r="T20" i="7" a="1"/>
  <c r="T20" i="7" s="1"/>
  <c r="T25" i="7" a="1"/>
  <c r="T25" i="7" s="1"/>
  <c r="T30" i="7" a="1"/>
  <c r="T30" i="7" s="1"/>
  <c r="R35" i="7"/>
  <c r="T26" i="7" a="1"/>
  <c r="T26" i="7" s="1"/>
  <c r="T31" i="7" a="1"/>
  <c r="T31" i="7" s="1"/>
  <c r="T6" i="6" a="1"/>
  <c r="T6" i="6" s="1"/>
  <c r="T11" i="6" a="1"/>
  <c r="T11" i="6" s="1"/>
  <c r="T16" i="6" a="1"/>
  <c r="T16" i="6" s="1"/>
  <c r="T21" i="6" a="1"/>
  <c r="T21" i="6" s="1"/>
  <c r="T26" i="6" a="1"/>
  <c r="T26" i="6" s="1"/>
  <c r="T31" i="6" a="1"/>
  <c r="T31" i="6" s="1"/>
  <c r="R35" i="1"/>
  <c r="T35" i="1" l="1"/>
  <c r="T36" i="1" s="1" a="1"/>
  <c r="T36" i="1" s="1"/>
  <c r="T38" i="1" s="1"/>
  <c r="T35" i="6"/>
  <c r="T36" i="6" s="1" a="1"/>
  <c r="T36" i="6" s="1"/>
  <c r="U39" i="7"/>
  <c r="U28" i="7" s="1" a="1"/>
  <c r="U28" i="7" s="1"/>
  <c r="T39" i="7"/>
  <c r="U38" i="7"/>
  <c r="U25" i="7" a="1"/>
  <c r="U25" i="7" s="1"/>
  <c r="T38" i="7"/>
  <c r="T35" i="7"/>
  <c r="T36" i="7" s="1" a="1"/>
  <c r="T36" i="7" s="1"/>
  <c r="T39" i="6"/>
  <c r="U36" i="6"/>
  <c r="U25" i="6" s="1" a="1"/>
  <c r="U25" i="6" s="1"/>
  <c r="U39" i="6"/>
  <c r="U28" i="6" s="1" a="1"/>
  <c r="U28" i="6" s="1"/>
  <c r="U38" i="6"/>
  <c r="T3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<sst xmlns="http://schemas.openxmlformats.org/spreadsheetml/2006/main" count="72" uniqueCount="26">
  <si>
    <t>detector.order</t>
  </si>
  <si>
    <t>laser</t>
  </si>
  <si>
    <t>excitation</t>
  </si>
  <si>
    <t>emission</t>
  </si>
  <si>
    <t>detector.peak</t>
  </si>
  <si>
    <t>marker</t>
  </si>
  <si>
    <t>marker.alias</t>
  </si>
  <si>
    <t>fluor</t>
  </si>
  <si>
    <t>fluor.alias</t>
  </si>
  <si>
    <t>parameter</t>
  </si>
  <si>
    <t>panel.designation</t>
  </si>
  <si>
    <t>clone</t>
  </si>
  <si>
    <t>vendor</t>
  </si>
  <si>
    <t>platform</t>
  </si>
  <si>
    <t>catalog</t>
  </si>
  <si>
    <t>lot</t>
  </si>
  <si>
    <t>concentration</t>
  </si>
  <si>
    <t>titration</t>
  </si>
  <si>
    <t>location</t>
  </si>
  <si>
    <t>tests</t>
  </si>
  <si>
    <t>total buffer</t>
  </si>
  <si>
    <t>BSB+</t>
  </si>
  <si>
    <t>SBn</t>
  </si>
  <si>
    <t>volume.mix.uL</t>
  </si>
  <si>
    <t>volume.mix.note</t>
  </si>
  <si>
    <t>is.visible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</si>
</sst>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9"/>
      <color rgb="FF333D42"/>
      <name val="Var(--font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laniewski\Box\COVAIL\COVAIL_Rochester23X075F\data_meta\panels\panels_COVAIL.xlsx" TargetMode="External"/><Relationship Id="rId1" Type="http://schemas.openxmlformats.org/officeDocument/2006/relationships/externalLinkPath" Target="panels_COV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nel_master"/>
    </sheetNames>
    <sheetDataSet>
      <sheetData sheetId="0">
        <row r="3">
          <cell r="A3">
            <v>2</v>
          </cell>
          <cell r="B3" t="str">
            <v>UV</v>
          </cell>
          <cell r="C3" t="str">
            <v>355</v>
          </cell>
          <cell r="D3">
            <v>395</v>
          </cell>
          <cell r="E3" t="str">
            <v>UV2</v>
          </cell>
          <cell r="F3" t="str">
            <v>CD45RA</v>
          </cell>
          <cell r="G3" t="str">
            <v/>
          </cell>
          <cell r="H3" t="str">
            <v>BUV395</v>
          </cell>
          <cell r="I3" t="str">
            <v>BUV395</v>
          </cell>
          <cell r="J3" t="str">
            <v>CD45RA_BUV395</v>
          </cell>
          <cell r="K3" t="str">
            <v>conserved</v>
          </cell>
          <cell r="L3" t="str">
            <v>5H9</v>
          </cell>
          <cell r="M3" t="str">
            <v>BD</v>
          </cell>
          <cell r="N3" t="str">
            <v>Horizon</v>
          </cell>
          <cell r="O3">
            <v>569489</v>
          </cell>
          <cell r="P3">
            <v>3313308</v>
          </cell>
          <cell r="Q3" t="str">
            <v>50 ug; 250 uL; 200 ug/mL</v>
          </cell>
          <cell r="R3">
            <v>2</v>
          </cell>
          <cell r="S3" t="str">
            <v>surface</v>
          </cell>
        </row>
        <row r="8">
          <cell r="A8">
            <v>7</v>
          </cell>
          <cell r="B8" t="str">
            <v>UV</v>
          </cell>
          <cell r="C8" t="str">
            <v>355</v>
          </cell>
          <cell r="D8">
            <v>500</v>
          </cell>
          <cell r="E8" t="str">
            <v>UV7</v>
          </cell>
          <cell r="F8" t="str">
            <v>CD45RO</v>
          </cell>
          <cell r="G8" t="str">
            <v/>
          </cell>
          <cell r="H8" t="str">
            <v>BUV496</v>
          </cell>
          <cell r="I8" t="str">
            <v>BUV496</v>
          </cell>
          <cell r="J8" t="str">
            <v>CD45RO_BUV496</v>
          </cell>
          <cell r="K8" t="str">
            <v>conserved</v>
          </cell>
          <cell r="L8" t="str">
            <v>UCHL1</v>
          </cell>
          <cell r="M8" t="str">
            <v>BD</v>
          </cell>
          <cell r="N8" t="str">
            <v>OptiBuild</v>
          </cell>
          <cell r="O8">
            <v>749888</v>
          </cell>
          <cell r="P8">
            <v>4229926</v>
          </cell>
          <cell r="Q8" t="str">
            <v>50 ug; 250 uL; 200 ug/mL</v>
          </cell>
          <cell r="R8">
            <v>1</v>
          </cell>
          <cell r="S8" t="str">
            <v>surface</v>
          </cell>
        </row>
        <row r="10">
          <cell r="A10">
            <v>9</v>
          </cell>
          <cell r="B10" t="str">
            <v>UV</v>
          </cell>
          <cell r="C10" t="str">
            <v>355</v>
          </cell>
          <cell r="D10">
            <v>570</v>
          </cell>
          <cell r="E10" t="str">
            <v>UV9</v>
          </cell>
          <cell r="F10" t="str">
            <v>TCRgd</v>
          </cell>
          <cell r="G10" t="str">
            <v/>
          </cell>
          <cell r="H10" t="str">
            <v>BUV563</v>
          </cell>
          <cell r="I10" t="str">
            <v>BUV563</v>
          </cell>
          <cell r="J10" t="str">
            <v>TCRgd_BUV563</v>
          </cell>
          <cell r="K10" t="str">
            <v>conserved</v>
          </cell>
          <cell r="L10" t="str">
            <v>11F2</v>
          </cell>
          <cell r="M10" t="str">
            <v>BD</v>
          </cell>
          <cell r="N10" t="str">
            <v>OptiBuild</v>
          </cell>
          <cell r="O10">
            <v>748534</v>
          </cell>
          <cell r="P10">
            <v>4229925</v>
          </cell>
          <cell r="Q10" t="str">
            <v>50 ug; 250 uL; 200 ug/mL</v>
          </cell>
          <cell r="R10">
            <v>1.5</v>
          </cell>
          <cell r="S10" t="str">
            <v>surface</v>
          </cell>
        </row>
        <row r="11">
          <cell r="A11">
            <v>10</v>
          </cell>
          <cell r="B11" t="str">
            <v>UV</v>
          </cell>
          <cell r="C11" t="str">
            <v>355</v>
          </cell>
          <cell r="D11">
            <v>600</v>
          </cell>
          <cell r="E11" t="str">
            <v>UV10</v>
          </cell>
          <cell r="F11" t="str">
            <v>CD45BC1</v>
          </cell>
          <cell r="G11" t="str">
            <v/>
          </cell>
          <cell r="H11" t="str">
            <v>SBUV605</v>
          </cell>
          <cell r="I11" t="str">
            <v>SBUV605</v>
          </cell>
          <cell r="J11" t="str">
            <v>CD45BC1_SBUV605</v>
          </cell>
          <cell r="K11" t="str">
            <v>barcode</v>
          </cell>
          <cell r="L11" t="str">
            <v>F10-89-4</v>
          </cell>
          <cell r="M11" t="str">
            <v>Bio-Rad</v>
          </cell>
          <cell r="O11" t="str">
            <v>MCA87SBUV605</v>
          </cell>
          <cell r="P11">
            <v>100006781</v>
          </cell>
          <cell r="Q11" t="str">
            <v>100 TESTS/0.5 mL</v>
          </cell>
          <cell r="R11">
            <v>0.5</v>
          </cell>
          <cell r="S11" t="str">
            <v>surface-barcode</v>
          </cell>
        </row>
        <row r="16">
          <cell r="A16">
            <v>14</v>
          </cell>
          <cell r="B16" t="str">
            <v>UV</v>
          </cell>
          <cell r="C16" t="str">
            <v>355</v>
          </cell>
          <cell r="D16">
            <v>750</v>
          </cell>
          <cell r="E16" t="str">
            <v>UV14</v>
          </cell>
          <cell r="F16" t="str">
            <v>IL2</v>
          </cell>
          <cell r="G16" t="str">
            <v/>
          </cell>
          <cell r="H16" t="str">
            <v>BUV737</v>
          </cell>
          <cell r="I16" t="str">
            <v>BUV737</v>
          </cell>
          <cell r="J16" t="str">
            <v>IL2_BUV737</v>
          </cell>
          <cell r="K16" t="str">
            <v>CYTOKINE</v>
          </cell>
          <cell r="L16" t="str">
            <v>MQ1-17H12</v>
          </cell>
          <cell r="M16" t="str">
            <v>BD</v>
          </cell>
          <cell r="N16" t="str">
            <v>Horizon</v>
          </cell>
          <cell r="O16">
            <v>612836</v>
          </cell>
          <cell r="P16">
            <v>4218722</v>
          </cell>
          <cell r="Q16" t="str">
            <v>250uL; 5uL/test; 100ug/mL</v>
          </cell>
          <cell r="R16">
            <v>0.5</v>
          </cell>
          <cell r="S16" t="str">
            <v>intracellular</v>
          </cell>
        </row>
        <row r="18">
          <cell r="A18">
            <v>16</v>
          </cell>
          <cell r="B18" t="str">
            <v>UV</v>
          </cell>
          <cell r="C18" t="str">
            <v>355</v>
          </cell>
          <cell r="D18">
            <v>800</v>
          </cell>
          <cell r="E18" t="str">
            <v>UV16</v>
          </cell>
          <cell r="F18" t="str">
            <v>CD8</v>
          </cell>
          <cell r="G18" t="str">
            <v/>
          </cell>
          <cell r="H18" t="str">
            <v>BUV805</v>
          </cell>
          <cell r="I18" t="str">
            <v>BUV805</v>
          </cell>
          <cell r="J18" t="str">
            <v>CD8_BUV805</v>
          </cell>
          <cell r="K18" t="str">
            <v>conserved</v>
          </cell>
          <cell r="L18" t="str">
            <v>RPA-T8</v>
          </cell>
          <cell r="M18" t="str">
            <v>BD</v>
          </cell>
          <cell r="N18" t="str">
            <v>Horizon</v>
          </cell>
          <cell r="O18">
            <v>568334</v>
          </cell>
          <cell r="P18">
            <v>4235549</v>
          </cell>
          <cell r="Q18" t="str">
            <v>50 ug; 250 uL; 200 ug/mL</v>
          </cell>
          <cell r="R18">
            <v>0.5</v>
          </cell>
          <cell r="S18" t="str">
            <v>surface</v>
          </cell>
        </row>
        <row r="19">
          <cell r="A19">
            <v>17</v>
          </cell>
          <cell r="B19" t="str">
            <v>V</v>
          </cell>
          <cell r="C19" t="str">
            <v>405</v>
          </cell>
          <cell r="D19">
            <v>420</v>
          </cell>
          <cell r="E19" t="str">
            <v>V1</v>
          </cell>
          <cell r="F19" t="str">
            <v>CD197</v>
          </cell>
          <cell r="G19" t="str">
            <v>CCR7</v>
          </cell>
          <cell r="H19" t="str">
            <v>BV421</v>
          </cell>
          <cell r="I19" t="str">
            <v>BV421</v>
          </cell>
          <cell r="J19" t="str">
            <v>CD197_BV421</v>
          </cell>
          <cell r="K19" t="str">
            <v>conserved</v>
          </cell>
          <cell r="L19" t="str">
            <v>G043H7</v>
          </cell>
          <cell r="M19" t="str">
            <v>BioLegend</v>
          </cell>
          <cell r="O19">
            <v>353208</v>
          </cell>
          <cell r="P19" t="str">
            <v>B419079</v>
          </cell>
          <cell r="Q19" t="str">
            <v>70 ug; 500 uL; 140 ug/mL</v>
          </cell>
          <cell r="R19">
            <v>1.5</v>
          </cell>
          <cell r="S19" t="str">
            <v>surface</v>
          </cell>
        </row>
        <row r="21">
          <cell r="A21">
            <v>19</v>
          </cell>
          <cell r="B21" t="str">
            <v>V</v>
          </cell>
          <cell r="C21" t="str">
            <v>405</v>
          </cell>
          <cell r="D21">
            <v>450</v>
          </cell>
          <cell r="E21" t="str">
            <v>V3</v>
          </cell>
          <cell r="F21" t="str">
            <v>CD45BC2</v>
          </cell>
          <cell r="G21" t="str">
            <v/>
          </cell>
          <cell r="H21" t="str">
            <v>PacificBlue</v>
          </cell>
          <cell r="I21" t="str">
            <v>Pacific Blue</v>
          </cell>
          <cell r="J21" t="str">
            <v>CD45BC2_PacificBlue</v>
          </cell>
          <cell r="K21" t="str">
            <v>barcode</v>
          </cell>
          <cell r="L21" t="str">
            <v>HI30</v>
          </cell>
          <cell r="M21" t="str">
            <v>BioLegend</v>
          </cell>
          <cell r="O21">
            <v>304029</v>
          </cell>
          <cell r="P21" t="str">
            <v>B416226</v>
          </cell>
          <cell r="Q21" t="str">
            <v>200 ug; 500 uL; 400 ug/mL</v>
          </cell>
          <cell r="R21" t="str">
            <v>1:1500</v>
          </cell>
          <cell r="S21" t="str">
            <v>surface-barcode</v>
          </cell>
        </row>
        <row r="23">
          <cell r="A23">
            <v>21</v>
          </cell>
          <cell r="B23" t="str">
            <v>V</v>
          </cell>
          <cell r="C23" t="str">
            <v>405</v>
          </cell>
          <cell r="D23">
            <v>500</v>
          </cell>
          <cell r="E23" t="str">
            <v>V5</v>
          </cell>
          <cell r="F23" t="str">
            <v>CD45BC3</v>
          </cell>
          <cell r="G23" t="str">
            <v/>
          </cell>
          <cell r="H23" t="str">
            <v>SBV475</v>
          </cell>
          <cell r="I23" t="str">
            <v>SBV475</v>
          </cell>
          <cell r="J23" t="str">
            <v>CD45BC3_SBV475</v>
          </cell>
          <cell r="K23" t="str">
            <v>barcode</v>
          </cell>
          <cell r="L23" t="str">
            <v>F10-89-4</v>
          </cell>
          <cell r="M23" t="str">
            <v>Bio-Rad</v>
          </cell>
          <cell r="O23" t="str">
            <v>MCA87SBV475</v>
          </cell>
          <cell r="P23">
            <v>100005836</v>
          </cell>
          <cell r="Q23" t="str">
            <v>100 TESTS/0.5 mL</v>
          </cell>
          <cell r="R23">
            <v>0.5</v>
          </cell>
          <cell r="S23" t="str">
            <v>surface-barcode</v>
          </cell>
        </row>
        <row r="28">
          <cell r="A28">
            <v>26</v>
          </cell>
          <cell r="B28" t="str">
            <v>V</v>
          </cell>
          <cell r="C28" t="str">
            <v>405</v>
          </cell>
          <cell r="D28">
            <v>600</v>
          </cell>
          <cell r="E28" t="str">
            <v>V10</v>
          </cell>
          <cell r="F28" t="str">
            <v>CD57</v>
          </cell>
          <cell r="G28" t="str">
            <v/>
          </cell>
          <cell r="H28" t="str">
            <v>BV605</v>
          </cell>
          <cell r="I28" t="str">
            <v>BV605</v>
          </cell>
          <cell r="J28" t="str">
            <v>CD57_BV605</v>
          </cell>
          <cell r="K28" t="str">
            <v>conserved</v>
          </cell>
          <cell r="L28" t="str">
            <v>QA17A04</v>
          </cell>
          <cell r="M28" t="str">
            <v>BioLegend</v>
          </cell>
          <cell r="O28">
            <v>393304</v>
          </cell>
          <cell r="P28" t="str">
            <v>B401784</v>
          </cell>
          <cell r="Q28" t="str">
            <v>25 ug; 500 uL; 50 ug/mL</v>
          </cell>
          <cell r="R28">
            <v>0.5</v>
          </cell>
          <cell r="S28" t="str">
            <v>surface</v>
          </cell>
        </row>
        <row r="29">
          <cell r="A29">
            <v>27</v>
          </cell>
          <cell r="B29" t="str">
            <v>V</v>
          </cell>
          <cell r="C29" t="str">
            <v>405</v>
          </cell>
          <cell r="D29">
            <v>660</v>
          </cell>
          <cell r="E29" t="str">
            <v>V11</v>
          </cell>
          <cell r="F29" t="str">
            <v>CD193</v>
          </cell>
          <cell r="G29" t="str">
            <v>CCR3</v>
          </cell>
          <cell r="H29" t="str">
            <v>BV650</v>
          </cell>
          <cell r="I29" t="str">
            <v>BV650</v>
          </cell>
          <cell r="J29" t="str">
            <v>CD193_BV650</v>
          </cell>
          <cell r="K29" t="str">
            <v>conserved</v>
          </cell>
          <cell r="L29" t="str">
            <v>5E8</v>
          </cell>
          <cell r="M29" t="str">
            <v>BD</v>
          </cell>
          <cell r="N29" t="str">
            <v>OptiBuild</v>
          </cell>
          <cell r="O29">
            <v>743060</v>
          </cell>
          <cell r="P29">
            <v>4229924</v>
          </cell>
          <cell r="Q29" t="str">
            <v>50 ug; 250 uL; 200 ug/mL</v>
          </cell>
          <cell r="R29">
            <v>1</v>
          </cell>
          <cell r="S29" t="str">
            <v>surface</v>
          </cell>
        </row>
        <row r="31">
          <cell r="A31">
            <v>29</v>
          </cell>
          <cell r="B31" t="str">
            <v>V</v>
          </cell>
          <cell r="C31" t="str">
            <v>405</v>
          </cell>
          <cell r="D31">
            <v>700</v>
          </cell>
          <cell r="E31" t="str">
            <v>V13</v>
          </cell>
          <cell r="F31" t="str">
            <v>CD45BC4</v>
          </cell>
          <cell r="G31" t="str">
            <v/>
          </cell>
          <cell r="H31" t="str">
            <v>BV711</v>
          </cell>
          <cell r="I31" t="str">
            <v>BV711</v>
          </cell>
          <cell r="J31" t="str">
            <v>CD45BC4_BV711</v>
          </cell>
          <cell r="K31" t="str">
            <v>barcode</v>
          </cell>
          <cell r="L31" t="str">
            <v>HI30</v>
          </cell>
          <cell r="M31" t="str">
            <v>BioLegend</v>
          </cell>
          <cell r="O31">
            <v>304050</v>
          </cell>
          <cell r="P31" t="str">
            <v>B396110</v>
          </cell>
          <cell r="Q31" t="str">
            <v>25 ug; 500 uL; 50 ug/mL</v>
          </cell>
          <cell r="R31">
            <v>0.25</v>
          </cell>
          <cell r="S31" t="str">
            <v>surface-barcode</v>
          </cell>
        </row>
        <row r="32">
          <cell r="A32">
            <v>30</v>
          </cell>
          <cell r="B32" t="str">
            <v>V</v>
          </cell>
          <cell r="C32" t="str">
            <v>405</v>
          </cell>
          <cell r="D32">
            <v>750</v>
          </cell>
          <cell r="E32" t="str">
            <v>V14</v>
          </cell>
          <cell r="F32" t="str">
            <v>CD127</v>
          </cell>
          <cell r="G32" t="str">
            <v>IL-7Ra</v>
          </cell>
          <cell r="H32" t="str">
            <v>BV750</v>
          </cell>
          <cell r="I32" t="str">
            <v>BV750</v>
          </cell>
          <cell r="J32" t="str">
            <v>CD127_BV750</v>
          </cell>
          <cell r="K32" t="str">
            <v>conserved</v>
          </cell>
          <cell r="L32" t="str">
            <v>A019D5</v>
          </cell>
          <cell r="M32" t="str">
            <v>BioLegend</v>
          </cell>
          <cell r="O32">
            <v>351370</v>
          </cell>
          <cell r="P32" t="str">
            <v>B412410</v>
          </cell>
          <cell r="Q32" t="str">
            <v>50 ug; 500 uL; 100 ug/mL</v>
          </cell>
          <cell r="R32">
            <v>1.5</v>
          </cell>
          <cell r="S32" t="str">
            <v>surface</v>
          </cell>
        </row>
        <row r="33">
          <cell r="A33">
            <v>31</v>
          </cell>
          <cell r="B33" t="str">
            <v>V</v>
          </cell>
          <cell r="C33" t="str">
            <v>405</v>
          </cell>
          <cell r="D33">
            <v>780</v>
          </cell>
          <cell r="E33" t="str">
            <v>V15</v>
          </cell>
          <cell r="F33" t="str">
            <v>CD56</v>
          </cell>
          <cell r="G33" t="str">
            <v/>
          </cell>
          <cell r="H33" t="str">
            <v>BV785</v>
          </cell>
          <cell r="I33" t="str">
            <v>BV785</v>
          </cell>
          <cell r="J33" t="str">
            <v>CD56_BV785</v>
          </cell>
          <cell r="K33" t="str">
            <v>conserved</v>
          </cell>
          <cell r="L33" t="str">
            <v>5.1H11</v>
          </cell>
          <cell r="M33" t="str">
            <v>Biolegend</v>
          </cell>
          <cell r="O33">
            <v>362550</v>
          </cell>
          <cell r="P33" t="str">
            <v>B427547</v>
          </cell>
          <cell r="Q33" t="str">
            <v>500uL; 5uL/test; 100ug/mL</v>
          </cell>
          <cell r="R33">
            <v>0.5</v>
          </cell>
          <cell r="S33" t="str">
            <v>surface</v>
          </cell>
        </row>
        <row r="36">
          <cell r="A36">
            <v>34</v>
          </cell>
          <cell r="B36" t="str">
            <v>B</v>
          </cell>
          <cell r="C36" t="str">
            <v>488</v>
          </cell>
          <cell r="D36">
            <v>520</v>
          </cell>
          <cell r="E36" t="str">
            <v>B2</v>
          </cell>
          <cell r="F36" t="str">
            <v>CD199</v>
          </cell>
          <cell r="G36" t="str">
            <v>CCR9</v>
          </cell>
          <cell r="H36" t="str">
            <v>KIRAVIABlue520</v>
          </cell>
          <cell r="I36" t="str">
            <v>KIRAVIA Blue 520</v>
          </cell>
          <cell r="J36" t="str">
            <v>CD199_KIRAVIABlue520</v>
          </cell>
          <cell r="K36" t="str">
            <v>conserved</v>
          </cell>
          <cell r="L36" t="str">
            <v>L053E8</v>
          </cell>
          <cell r="M36" t="str">
            <v>Biolegend</v>
          </cell>
          <cell r="O36">
            <v>358926</v>
          </cell>
          <cell r="P36" t="str">
            <v>B399669</v>
          </cell>
          <cell r="Q36" t="str">
            <v>500uL; 5uL/test; 200ug/mL</v>
          </cell>
          <cell r="R36">
            <v>1.5</v>
          </cell>
          <cell r="S36" t="str">
            <v>surface</v>
          </cell>
        </row>
        <row r="37">
          <cell r="A37">
            <v>35</v>
          </cell>
          <cell r="B37" t="str">
            <v>B</v>
          </cell>
          <cell r="C37" t="str">
            <v>488</v>
          </cell>
          <cell r="D37">
            <v>550</v>
          </cell>
          <cell r="E37" t="str">
            <v>B3</v>
          </cell>
          <cell r="F37" t="str">
            <v>CD49a</v>
          </cell>
          <cell r="G37" t="str">
            <v/>
          </cell>
          <cell r="H37" t="str">
            <v>RB545</v>
          </cell>
          <cell r="I37" t="str">
            <v>RB545</v>
          </cell>
          <cell r="J37" t="str">
            <v>CD49a_RB545</v>
          </cell>
          <cell r="K37" t="str">
            <v>conserved</v>
          </cell>
          <cell r="L37" t="str">
            <v>SR84</v>
          </cell>
          <cell r="M37" t="str">
            <v>BD</v>
          </cell>
          <cell r="N37" t="str">
            <v>Optibuild</v>
          </cell>
          <cell r="O37">
            <v>756339</v>
          </cell>
          <cell r="P37">
            <v>4229929</v>
          </cell>
          <cell r="Q37" t="str">
            <v>50 ug; 250uL; 200ug/mL</v>
          </cell>
          <cell r="R37">
            <v>0.5</v>
          </cell>
          <cell r="S37" t="str">
            <v>surface</v>
          </cell>
        </row>
        <row r="41">
          <cell r="A41">
            <v>38</v>
          </cell>
          <cell r="B41" t="str">
            <v>B</v>
          </cell>
          <cell r="C41" t="str">
            <v>488</v>
          </cell>
          <cell r="D41">
            <v>613</v>
          </cell>
          <cell r="E41" t="str">
            <v>B6</v>
          </cell>
          <cell r="F41" t="str">
            <v>GranzymeB</v>
          </cell>
          <cell r="G41" t="str">
            <v/>
          </cell>
          <cell r="H41" t="str">
            <v>RB613</v>
          </cell>
          <cell r="I41" t="str">
            <v>RB613</v>
          </cell>
          <cell r="J41" t="str">
            <v>GranzymeB_RB613</v>
          </cell>
          <cell r="K41" t="str">
            <v>CYTOKINE</v>
          </cell>
          <cell r="L41" t="str">
            <v>GB11</v>
          </cell>
          <cell r="M41" t="str">
            <v>BD</v>
          </cell>
          <cell r="N41" t="str">
            <v>Horizon</v>
          </cell>
          <cell r="O41">
            <v>571117</v>
          </cell>
          <cell r="P41">
            <v>4002426</v>
          </cell>
          <cell r="Q41" t="str">
            <v>500uL; 5uL/test; 100ug/mL</v>
          </cell>
          <cell r="R41">
            <v>0.5</v>
          </cell>
          <cell r="S41" t="str">
            <v>intracellular</v>
          </cell>
        </row>
        <row r="43">
          <cell r="A43">
            <v>40</v>
          </cell>
          <cell r="B43" t="str">
            <v>B</v>
          </cell>
          <cell r="C43" t="str">
            <v>488</v>
          </cell>
          <cell r="D43">
            <v>680</v>
          </cell>
          <cell r="E43" t="str">
            <v>B8</v>
          </cell>
          <cell r="F43" t="str">
            <v>CD45BC5</v>
          </cell>
          <cell r="H43" t="str">
            <v>PerCP</v>
          </cell>
          <cell r="I43" t="str">
            <v>PerCP</v>
          </cell>
          <cell r="J43" t="str">
            <v>CD45BC5_PerCP</v>
          </cell>
          <cell r="K43" t="str">
            <v>barcode</v>
          </cell>
          <cell r="L43" t="str">
            <v>HI30</v>
          </cell>
          <cell r="M43" t="str">
            <v>BioLegend</v>
          </cell>
          <cell r="O43">
            <v>304026</v>
          </cell>
          <cell r="P43" t="str">
            <v>B402465</v>
          </cell>
          <cell r="Q43" t="str">
            <v>100 ug; 500 uL; 200 ug/mL</v>
          </cell>
          <cell r="R43">
            <v>0.25</v>
          </cell>
          <cell r="S43" t="str">
            <v>surface-barcode</v>
          </cell>
        </row>
        <row r="45">
          <cell r="A45">
            <v>42</v>
          </cell>
          <cell r="B45" t="str">
            <v>B</v>
          </cell>
          <cell r="C45" t="str">
            <v>488</v>
          </cell>
          <cell r="D45">
            <v>700</v>
          </cell>
          <cell r="E45" t="str">
            <v>B10</v>
          </cell>
          <cell r="F45" t="str">
            <v>CD95</v>
          </cell>
          <cell r="G45" t="str">
            <v>FAS</v>
          </cell>
          <cell r="H45" t="str">
            <v>PerCPeFluor710</v>
          </cell>
          <cell r="I45" t="str">
            <v>PerCP-eFluor 710</v>
          </cell>
          <cell r="J45" t="str">
            <v>CD95_PerCPeFluor710</v>
          </cell>
          <cell r="K45" t="str">
            <v>conserved</v>
          </cell>
          <cell r="L45" t="str">
            <v>DX2</v>
          </cell>
          <cell r="M45" t="str">
            <v>Invitrogen</v>
          </cell>
          <cell r="O45" t="str">
            <v>46-0959-42</v>
          </cell>
          <cell r="P45">
            <v>2608779</v>
          </cell>
          <cell r="Q45" t="str">
            <v>100test(5uL(0.86ug/mL)/test)</v>
          </cell>
          <cell r="R45">
            <v>1.5</v>
          </cell>
          <cell r="S45" t="str">
            <v>surface</v>
          </cell>
        </row>
        <row r="47">
          <cell r="A47">
            <v>44</v>
          </cell>
          <cell r="B47" t="str">
            <v>B</v>
          </cell>
          <cell r="C47" t="str">
            <v>488</v>
          </cell>
          <cell r="D47">
            <v>750</v>
          </cell>
          <cell r="E47" t="str">
            <v>B12</v>
          </cell>
          <cell r="F47" t="str">
            <v>CD3</v>
          </cell>
          <cell r="H47" t="str">
            <v>RB744</v>
          </cell>
          <cell r="I47" t="str">
            <v>RB744</v>
          </cell>
          <cell r="J47" t="str">
            <v>CD3_RB744</v>
          </cell>
          <cell r="K47" t="str">
            <v>conserved</v>
          </cell>
          <cell r="L47" t="str">
            <v>UCHT1</v>
          </cell>
          <cell r="M47" t="str">
            <v>BD</v>
          </cell>
          <cell r="N47" t="str">
            <v>Horizon</v>
          </cell>
          <cell r="O47">
            <v>570470</v>
          </cell>
          <cell r="P47">
            <v>3251800</v>
          </cell>
          <cell r="Q47" t="str">
            <v>500uL; 5uL/test; 50ug/mL</v>
          </cell>
          <cell r="R47">
            <v>0.5</v>
          </cell>
          <cell r="S47" t="str">
            <v>intracellular (CYTOKINE)/surface (AIM)</v>
          </cell>
        </row>
        <row r="49">
          <cell r="A49">
            <v>46</v>
          </cell>
          <cell r="B49" t="str">
            <v>B</v>
          </cell>
          <cell r="C49" t="str">
            <v>488</v>
          </cell>
          <cell r="D49">
            <v>800</v>
          </cell>
          <cell r="E49" t="str">
            <v>B14</v>
          </cell>
          <cell r="F49" t="str">
            <v>CD4</v>
          </cell>
          <cell r="G49" t="str">
            <v/>
          </cell>
          <cell r="H49" t="str">
            <v>PerCPFire806</v>
          </cell>
          <cell r="I49" t="str">
            <v>PerCP-Fire 806</v>
          </cell>
          <cell r="J49" t="str">
            <v>CD4_PerCPFire806</v>
          </cell>
          <cell r="K49" t="str">
            <v>conserved</v>
          </cell>
          <cell r="L49" t="str">
            <v>SK3</v>
          </cell>
          <cell r="M49" t="str">
            <v>Biolegend</v>
          </cell>
          <cell r="O49">
            <v>344694</v>
          </cell>
          <cell r="P49" t="str">
            <v>B428454</v>
          </cell>
          <cell r="Q49" t="str">
            <v>500uL;5uL/test: 100ug/mL</v>
          </cell>
          <cell r="R49">
            <v>0.5</v>
          </cell>
          <cell r="S49" t="str">
            <v>surface</v>
          </cell>
        </row>
        <row r="50">
          <cell r="A50">
            <v>46</v>
          </cell>
          <cell r="B50" t="str">
            <v>B</v>
          </cell>
          <cell r="C50" t="str">
            <v>488</v>
          </cell>
          <cell r="D50">
            <v>800</v>
          </cell>
          <cell r="E50" t="str">
            <v>B14</v>
          </cell>
          <cell r="F50" t="str">
            <v>CD69</v>
          </cell>
          <cell r="G50" t="str">
            <v/>
          </cell>
          <cell r="H50" t="str">
            <v>RB780</v>
          </cell>
          <cell r="I50" t="str">
            <v>RB780</v>
          </cell>
          <cell r="J50" t="str">
            <v>CD69_RB780</v>
          </cell>
          <cell r="K50" t="str">
            <v>conserved</v>
          </cell>
          <cell r="L50" t="str">
            <v>FN50</v>
          </cell>
          <cell r="M50" t="str">
            <v>BD</v>
          </cell>
          <cell r="N50" t="str">
            <v>Horizon</v>
          </cell>
          <cell r="O50">
            <v>568755</v>
          </cell>
          <cell r="P50">
            <v>4022440</v>
          </cell>
          <cell r="Q50" t="str">
            <v>125uL; 5uL/test; 200ug/mL</v>
          </cell>
          <cell r="R50">
            <v>0.5</v>
          </cell>
          <cell r="S50" t="str">
            <v>intracellular (CYTOKINE)/surface (AIM)</v>
          </cell>
        </row>
        <row r="52">
          <cell r="A52">
            <v>47</v>
          </cell>
          <cell r="B52" t="str">
            <v>YG</v>
          </cell>
          <cell r="C52" t="str">
            <v>561</v>
          </cell>
          <cell r="D52">
            <v>570</v>
          </cell>
          <cell r="E52" t="str">
            <v>YG1</v>
          </cell>
          <cell r="F52" t="str">
            <v>CD183</v>
          </cell>
          <cell r="G52" t="str">
            <v>CXCR3</v>
          </cell>
          <cell r="H52" t="str">
            <v>RY586</v>
          </cell>
          <cell r="I52" t="str">
            <v>RY586</v>
          </cell>
          <cell r="J52" t="str">
            <v>CD183_RY586</v>
          </cell>
          <cell r="K52" t="str">
            <v>conserved</v>
          </cell>
          <cell r="L52" t="str">
            <v>1C6/CXCR3</v>
          </cell>
          <cell r="M52" t="str">
            <v>BD</v>
          </cell>
          <cell r="N52" t="str">
            <v>OptiBuild</v>
          </cell>
          <cell r="O52">
            <v>753595</v>
          </cell>
          <cell r="P52">
            <v>4229928</v>
          </cell>
          <cell r="Q52" t="str">
            <v>50ug; 250uL; 200ug/mL</v>
          </cell>
          <cell r="R52">
            <v>0.5</v>
          </cell>
          <cell r="S52" t="str">
            <v>surface</v>
          </cell>
        </row>
        <row r="53">
          <cell r="A53">
            <v>47</v>
          </cell>
          <cell r="B53" t="str">
            <v>YG</v>
          </cell>
          <cell r="C53" t="str">
            <v>561</v>
          </cell>
          <cell r="D53">
            <v>570</v>
          </cell>
          <cell r="E53" t="str">
            <v>YG1</v>
          </cell>
          <cell r="F53" t="str">
            <v>TNFa</v>
          </cell>
          <cell r="G53" t="str">
            <v/>
          </cell>
          <cell r="H53" t="str">
            <v>PE</v>
          </cell>
          <cell r="I53" t="str">
            <v>PE</v>
          </cell>
          <cell r="J53" t="str">
            <v>TNFa_PE</v>
          </cell>
          <cell r="K53" t="str">
            <v>CYTOKINE</v>
          </cell>
          <cell r="L53" t="str">
            <v>MAb11</v>
          </cell>
          <cell r="M53" t="str">
            <v>BD</v>
          </cell>
          <cell r="N53" t="str">
            <v>Pharmingen</v>
          </cell>
          <cell r="O53">
            <v>554513</v>
          </cell>
          <cell r="P53">
            <v>4078201</v>
          </cell>
          <cell r="Q53" t="str">
            <v>100ug; 500uL; 200ug/mL</v>
          </cell>
          <cell r="R53">
            <v>0.25</v>
          </cell>
          <cell r="S53" t="str">
            <v>intracellular</v>
          </cell>
        </row>
        <row r="56">
          <cell r="A56">
            <v>49</v>
          </cell>
          <cell r="B56" t="str">
            <v>YG</v>
          </cell>
          <cell r="C56" t="str">
            <v>561</v>
          </cell>
          <cell r="D56">
            <v>600</v>
          </cell>
          <cell r="E56" t="str">
            <v>YG3</v>
          </cell>
          <cell r="F56" t="str">
            <v>IFNg</v>
          </cell>
          <cell r="G56" t="str">
            <v/>
          </cell>
          <cell r="H56" t="str">
            <v>PEDazzle594</v>
          </cell>
          <cell r="I56" t="str">
            <v>PE-Dazzle 594</v>
          </cell>
          <cell r="J56" t="str">
            <v>IFNg_PEDazzle594</v>
          </cell>
          <cell r="K56" t="str">
            <v>CYTOKINE</v>
          </cell>
          <cell r="L56" t="str">
            <v>B27</v>
          </cell>
          <cell r="M56" t="str">
            <v>Biolegend</v>
          </cell>
          <cell r="O56">
            <v>506530</v>
          </cell>
          <cell r="P56" t="str">
            <v>B394449</v>
          </cell>
          <cell r="Q56" t="str">
            <v xml:space="preserve">500uL; 5uL/test; 25ug/mL </v>
          </cell>
          <cell r="R56">
            <v>0.5</v>
          </cell>
          <cell r="S56" t="str">
            <v>intracellular</v>
          </cell>
        </row>
        <row r="57">
          <cell r="A57">
            <v>50</v>
          </cell>
          <cell r="B57" t="str">
            <v>YG</v>
          </cell>
          <cell r="C57" t="str">
            <v>561</v>
          </cell>
          <cell r="D57">
            <v>660</v>
          </cell>
          <cell r="E57" t="str">
            <v>YG4</v>
          </cell>
          <cell r="F57" t="str">
            <v>CD103</v>
          </cell>
          <cell r="G57" t="str">
            <v/>
          </cell>
          <cell r="H57" t="str">
            <v>PEFire640</v>
          </cell>
          <cell r="I57" t="str">
            <v>PE-Fire 640</v>
          </cell>
          <cell r="J57" t="str">
            <v>CD103_PEFire640</v>
          </cell>
          <cell r="K57" t="str">
            <v>conserved</v>
          </cell>
          <cell r="L57" t="str">
            <v>Ber-ACT8</v>
          </cell>
          <cell r="M57" t="str">
            <v>Biolegend</v>
          </cell>
          <cell r="O57">
            <v>350244</v>
          </cell>
          <cell r="P57" t="str">
            <v>B364348</v>
          </cell>
          <cell r="Q57" t="str">
            <v>500uL; 5uL/test; 50ug/mL</v>
          </cell>
          <cell r="R57">
            <v>0.5</v>
          </cell>
          <cell r="S57" t="str">
            <v>surface</v>
          </cell>
        </row>
        <row r="60">
          <cell r="A60">
            <v>53</v>
          </cell>
          <cell r="B60" t="str">
            <v>YG</v>
          </cell>
          <cell r="C60" t="str">
            <v>561</v>
          </cell>
          <cell r="D60">
            <v>700</v>
          </cell>
          <cell r="E60" t="str">
            <v>YG7</v>
          </cell>
          <cell r="F60" t="str">
            <v>CD45BC6</v>
          </cell>
          <cell r="G60" t="str">
            <v/>
          </cell>
          <cell r="H60" t="str">
            <v>SBY720</v>
          </cell>
          <cell r="I60" t="str">
            <v>SBY720</v>
          </cell>
          <cell r="J60" t="str">
            <v>CD45BC6_SBY720</v>
          </cell>
          <cell r="K60" t="str">
            <v>barcode</v>
          </cell>
          <cell r="L60" t="str">
            <v>F10-89-4</v>
          </cell>
          <cell r="M60" t="str">
            <v>Bio-Rad</v>
          </cell>
          <cell r="O60" t="str">
            <v>MCA87SBY720</v>
          </cell>
          <cell r="P60">
            <v>100007331</v>
          </cell>
          <cell r="Q60" t="str">
            <v>100 TESTS/0.5 mL</v>
          </cell>
          <cell r="R60">
            <v>0.25</v>
          </cell>
          <cell r="S60" t="str">
            <v>surface-barcode</v>
          </cell>
        </row>
        <row r="62">
          <cell r="A62">
            <v>55</v>
          </cell>
          <cell r="B62" t="str">
            <v>YG</v>
          </cell>
          <cell r="C62" t="str">
            <v>561</v>
          </cell>
          <cell r="D62">
            <v>780</v>
          </cell>
          <cell r="E62" t="str">
            <v>YG9</v>
          </cell>
          <cell r="F62" t="str">
            <v>CD122</v>
          </cell>
          <cell r="G62" t="str">
            <v>IL-2Rb</v>
          </cell>
          <cell r="H62" t="str">
            <v>PECy7</v>
          </cell>
          <cell r="I62" t="str">
            <v>PE-Cy7</v>
          </cell>
          <cell r="J62" t="str">
            <v>CD122_PECy7</v>
          </cell>
          <cell r="K62" t="str">
            <v>conserved</v>
          </cell>
          <cell r="L62" t="str">
            <v>TU27</v>
          </cell>
          <cell r="M62" t="str">
            <v>Biolegend</v>
          </cell>
          <cell r="O62">
            <v>339014</v>
          </cell>
          <cell r="P62" t="str">
            <v>B409390</v>
          </cell>
          <cell r="Q62" t="str">
            <v>500uL; 5uL/test; 100ug/mL</v>
          </cell>
          <cell r="R62">
            <v>1</v>
          </cell>
          <cell r="S62" t="str">
            <v>surface</v>
          </cell>
        </row>
        <row r="65">
          <cell r="A65">
            <v>58</v>
          </cell>
          <cell r="B65" t="str">
            <v>R</v>
          </cell>
          <cell r="C65" t="str">
            <v>640</v>
          </cell>
          <cell r="D65">
            <v>680</v>
          </cell>
          <cell r="E65" t="str">
            <v>R2</v>
          </cell>
          <cell r="F65" t="str">
            <v>Ia4b7</v>
          </cell>
          <cell r="G65" t="str">
            <v>Integrin alpha4 beta7</v>
          </cell>
          <cell r="H65" t="str">
            <v>AlexaFluor647</v>
          </cell>
          <cell r="I65" t="str">
            <v>Alexa Fluor 647</v>
          </cell>
          <cell r="J65" t="str">
            <v>Ia4b7_AlexaFluor647</v>
          </cell>
          <cell r="K65" t="str">
            <v>conserved</v>
          </cell>
          <cell r="L65" t="str">
            <v>Vedolizumab297.rMAb</v>
          </cell>
          <cell r="M65" t="str">
            <v>BD</v>
          </cell>
          <cell r="N65" t="str">
            <v>Pharmingen</v>
          </cell>
          <cell r="O65">
            <v>571600</v>
          </cell>
          <cell r="P65">
            <v>4127812</v>
          </cell>
          <cell r="Q65" t="str">
            <v xml:space="preserve">500uL; 5uL/test; 25ug/mL </v>
          </cell>
          <cell r="R65">
            <v>1.5</v>
          </cell>
          <cell r="S65" t="str">
            <v>surface</v>
          </cell>
        </row>
        <row r="66">
          <cell r="A66">
            <v>59</v>
          </cell>
          <cell r="B66" t="str">
            <v>R</v>
          </cell>
          <cell r="C66" t="str">
            <v>640</v>
          </cell>
          <cell r="D66">
            <v>690</v>
          </cell>
          <cell r="E66" t="str">
            <v>R3</v>
          </cell>
          <cell r="F66" t="str">
            <v>CD45BC7</v>
          </cell>
          <cell r="G66" t="str">
            <v/>
          </cell>
          <cell r="H66" t="str">
            <v>SparkNIR685</v>
          </cell>
          <cell r="I66" t="str">
            <v>Spark NIR 685</v>
          </cell>
          <cell r="J66" t="str">
            <v>CD45BC7_SparkNIR685</v>
          </cell>
          <cell r="K66" t="str">
            <v>barcode</v>
          </cell>
          <cell r="L66" t="str">
            <v>HI30</v>
          </cell>
          <cell r="M66" t="str">
            <v>BioLegend</v>
          </cell>
          <cell r="O66">
            <v>304098</v>
          </cell>
          <cell r="P66" t="str">
            <v>B420407</v>
          </cell>
          <cell r="Q66" t="str">
            <v>25 ug; 500 uL; 50 ug/mL</v>
          </cell>
          <cell r="R66">
            <v>0.25</v>
          </cell>
          <cell r="S66" t="str">
            <v>surface-barcode</v>
          </cell>
        </row>
        <row r="67">
          <cell r="A67">
            <v>60</v>
          </cell>
          <cell r="B67" t="str">
            <v>R</v>
          </cell>
          <cell r="C67" t="str">
            <v>640</v>
          </cell>
          <cell r="D67">
            <v>738</v>
          </cell>
          <cell r="E67" t="str">
            <v>R4</v>
          </cell>
          <cell r="F67" t="str">
            <v>Viability</v>
          </cell>
          <cell r="G67" t="str">
            <v/>
          </cell>
          <cell r="H67" t="str">
            <v>LIVEDEADScarlet</v>
          </cell>
          <cell r="I67" t="str">
            <v>LIVE DEAD Scarlet</v>
          </cell>
          <cell r="J67" t="str">
            <v>Viability_LIVEDEADScarlet</v>
          </cell>
          <cell r="K67" t="str">
            <v>conserved</v>
          </cell>
          <cell r="L67"/>
          <cell r="M67" t="str">
            <v>Invitrogen</v>
          </cell>
          <cell r="O67" t="str">
            <v>L34988A</v>
          </cell>
          <cell r="P67">
            <v>289778</v>
          </cell>
          <cell r="R67" t="str">
            <v>1:3200</v>
          </cell>
          <cell r="S67" t="str">
            <v>viability</v>
          </cell>
        </row>
        <row r="70">
          <cell r="A70">
            <v>63</v>
          </cell>
          <cell r="B70" t="str">
            <v>R</v>
          </cell>
          <cell r="C70" t="str">
            <v>640</v>
          </cell>
          <cell r="D70">
            <v>780</v>
          </cell>
          <cell r="E70" t="str">
            <v>R7</v>
          </cell>
          <cell r="F70" t="str">
            <v>CD27</v>
          </cell>
          <cell r="G70" t="str">
            <v/>
          </cell>
          <cell r="H70" t="str">
            <v>APCH7</v>
          </cell>
          <cell r="I70" t="str">
            <v>APC-H7</v>
          </cell>
          <cell r="J70" t="str">
            <v>CD27_APCH7</v>
          </cell>
          <cell r="K70" t="str">
            <v>conserved</v>
          </cell>
          <cell r="L70" t="str">
            <v>M-T271</v>
          </cell>
          <cell r="M70" t="str">
            <v>BD</v>
          </cell>
          <cell r="N70" t="str">
            <v>Pharmingen</v>
          </cell>
          <cell r="O70">
            <v>560222</v>
          </cell>
          <cell r="P70">
            <v>3275290</v>
          </cell>
          <cell r="Q70" t="str">
            <v>500uL; 5uL/test; 50ug/mL</v>
          </cell>
          <cell r="R70">
            <v>1</v>
          </cell>
          <cell r="S70" t="str">
            <v>surface</v>
          </cell>
        </row>
        <row r="71">
          <cell r="A71">
            <v>64</v>
          </cell>
          <cell r="B71" t="str">
            <v>R</v>
          </cell>
          <cell r="C71" t="str">
            <v>640</v>
          </cell>
          <cell r="D71">
            <v>800</v>
          </cell>
          <cell r="E71" t="str">
            <v>R8</v>
          </cell>
          <cell r="F71" t="str">
            <v>KLRG1</v>
          </cell>
          <cell r="G71" t="str">
            <v/>
          </cell>
          <cell r="H71" t="str">
            <v>APCFire810</v>
          </cell>
          <cell r="I71" t="str">
            <v>APC-Fire 810</v>
          </cell>
          <cell r="J71" t="str">
            <v>KLRG1_APCFire810</v>
          </cell>
          <cell r="K71" t="str">
            <v>conserved</v>
          </cell>
          <cell r="L71" t="str">
            <v>SA231A2</v>
          </cell>
          <cell r="M71" t="str">
            <v>Biolegend</v>
          </cell>
          <cell r="O71">
            <v>367732</v>
          </cell>
          <cell r="P71" t="str">
            <v>B423435</v>
          </cell>
          <cell r="Q71" t="str">
            <v>500uL; 5uL/test; 50ug/mL</v>
          </cell>
          <cell r="R71">
            <v>1</v>
          </cell>
          <cell r="S71" t="str">
            <v>surface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4B673-65BA-407E-B9C8-90F36ADA18CB}" name="Table3" displayName="Table3" ref="A1:V35" totalsRowCount="1">
  <autoFilter ref="A1:V34" xr:uid="{CA74B673-65BA-407E-B9C8-90F36ADA18CB}"/>
  <tableColumns count="22">
    <tableColumn id="1" xr3:uid="{35D6AB28-DA62-4F4E-9A1D-3BB123938457}" name="detector.order"/>
    <tableColumn id="2" xr3:uid="{8F7163E4-361E-45A1-BFA6-A42151040885}" name="laser"/>
    <tableColumn id="3" xr3:uid="{5240F207-8CBB-4F90-9022-6DA8298E8039}" name="excitation"/>
    <tableColumn id="4" xr3:uid="{AFC0FDB9-A3D5-4EE3-98E4-DD85CDAEC147}" name="emission"/>
    <tableColumn id="5" xr3:uid="{D9E614F0-3EF2-4399-8FBA-BE94250AC033}" name="detector.peak"/>
    <tableColumn id="6" xr3:uid="{652351E8-1BBB-4915-B407-4BC7B20B83BB}" name="marker"/>
    <tableColumn id="7" xr3:uid="{26E1C003-4FBC-4825-A9A0-8331806F1631}" name="marker.alias"/>
    <tableColumn id="8" xr3:uid="{6B4698CA-57AD-4587-9A3D-01A774DA0579}" name="fluor"/>
    <tableColumn id="9" xr3:uid="{641D5AE5-23B9-403F-8B24-B79E6BAE9D49}" name="fluor.alias"/>
    <tableColumn id="10" xr3:uid="{C51706F9-A01A-402E-8597-C3CBCEF135CF}" name="parameter"/>
    <tableColumn id="11" xr3:uid="{298EF767-4D08-4663-A39E-B2B482C83C05}" name="panel.designation"/>
    <tableColumn id="12" xr3:uid="{0CCECC98-B257-45C9-B1EB-ED09467F0F60}" name="clone"/>
    <tableColumn id="13" xr3:uid="{B12C5B1B-3A9C-4A01-943B-9CA1CBFC3D34}" name="vendor"/>
    <tableColumn id="14" xr3:uid="{EFEC9D19-F8AF-4148-B768-D72AD63E04F3}" name="platform"/>
    <tableColumn id="15" xr3:uid="{2C9D311C-0803-4329-A9EA-A7F7BA7B9C26}" name="catalog"/>
    <tableColumn id="16" xr3:uid="{071F86AF-BD4E-41FE-B2AA-63FA83FC5403}" name="lot"/>
    <tableColumn id="17" xr3:uid="{2717CAFF-06F1-4D56-A11C-0414EF0FB0DB}" name="concentration"/>
    <tableColumn id="18" xr3:uid="{E793AAA3-3C3F-447C-B9D7-D0D149B6E4A7}" name="titration" totalsRowFunction="sum"/>
    <tableColumn id="19" xr3:uid="{B59F49D8-E503-465D-8F85-E2A3853B47AE}" name="location"/>
    <tableColumn id="20" xr3:uid="{5A7C733D-DD34-417A-ADE1-21E551D178D3}" name="volume.mix.uL" totalsRowFunction="sum" dataDxfId="9">
      <calculatedColumnFormula array="1">IF(Table3[[#This Row],[titration]]*Table2[tests]&gt;=1,Table3[[#This Row],[titration]]*Table2[tests],(Table3[[#This Row],[titration]]*Table2[tests])*10)</calculatedColumnFormula>
    </tableColumn>
    <tableColumn id="21" xr3:uid="{F7A5B920-3308-4A22-BB0B-2D9C095793B6}" name="volume.mix.note" dataDxfId="8">
      <calculatedColumnFormula array="1">IF(Table3[[#This Row],[titration]]*Table2[tests]&lt;1,"*of a 1:10*","")</calculatedColumnFormula>
    </tableColumn>
    <tableColumn id="22" xr3:uid="{2C88A3BD-2704-41F7-8145-09A9A5C9B7F5}" name="is.visible" dataDxfId="7">
      <calculatedColumnFormula>SUBTOTAL(103,Table3[[#This Row],[location]])=1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AD827-02A6-42A9-8230-94FCF6A64AD5}" name="Table2" displayName="Table2" ref="T41:T42" totalsRowShown="0">
  <autoFilter ref="T41:T42" xr:uid="{14CAD827-02A6-42A9-8230-94FCF6A64AD5}"/>
  <tableColumns count="1">
    <tableColumn id="1" xr3:uid="{2B043AB5-E45F-45AD-9854-06FBD32742E3}" name="tes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940445-9C1F-4800-A58B-846ACC423556}" name="Table311" displayName="Table311" ref="A1:V35" totalsRowCount="1">
  <autoFilter ref="A1:V34" xr:uid="{CA74B673-65BA-407E-B9C8-90F36ADA18CB}">
    <filterColumn colId="10">
      <filters>
        <filter val="conserved"/>
        <filter val="CYTOKINE"/>
      </filters>
    </filterColumn>
    <filterColumn colId="18">
      <filters>
        <filter val="surface"/>
      </filters>
    </filterColumn>
  </autoFilter>
  <tableColumns count="22">
    <tableColumn id="1" xr3:uid="{7911B293-EBBF-4585-9744-045780542EFE}" name="detector.order"/>
    <tableColumn id="2" xr3:uid="{9DAFE276-DECC-4593-B0EF-C49E32CB5727}" name="laser"/>
    <tableColumn id="3" xr3:uid="{0B24DDB8-886F-4806-9FCB-1F077CD46F82}" name="excitation"/>
    <tableColumn id="4" xr3:uid="{0CC41A6F-2CD7-4453-B8B6-5E436E346755}" name="emission"/>
    <tableColumn id="5" xr3:uid="{852AE4F9-6271-465B-BF9E-A8066AAF4299}" name="detector.peak"/>
    <tableColumn id="6" xr3:uid="{011C0EE2-20CB-4D84-BA76-7EC27B22494D}" name="marker"/>
    <tableColumn id="7" xr3:uid="{3C3267F6-9319-45E0-BA67-4D762E9F844D}" name="marker.alias"/>
    <tableColumn id="8" xr3:uid="{66CB703A-B504-4D46-A397-EA5F7B9A5810}" name="fluor"/>
    <tableColumn id="9" xr3:uid="{11CAE638-2A66-4BE1-BF25-572FFAE595F8}" name="fluor.alias"/>
    <tableColumn id="10" xr3:uid="{9CB0B4A1-F56B-4120-958C-D0E2D4E42B62}" name="parameter"/>
    <tableColumn id="11" xr3:uid="{F2EB5146-B2BC-4669-84E8-B1E822EEC4CD}" name="panel.designation"/>
    <tableColumn id="12" xr3:uid="{5AD0464B-8ACC-47E5-A79A-F2B0DFA53A87}" name="clone"/>
    <tableColumn id="13" xr3:uid="{6A0CDDED-9D30-40F4-BBD4-A1AF16E8BF86}" name="vendor"/>
    <tableColumn id="14" xr3:uid="{D8462C36-2866-44F7-BCC8-A1B189A483C7}" name="platform"/>
    <tableColumn id="15" xr3:uid="{1B961850-AC99-4BA0-9AB5-22262E97DB59}" name="catalog"/>
    <tableColumn id="16" xr3:uid="{B4AB7DE2-2C0D-49BC-9DCB-3D71EA493A65}" name="lot"/>
    <tableColumn id="17" xr3:uid="{D795D0DC-AC85-4FFA-9250-238B8BFBA603}" name="concentration"/>
    <tableColumn id="18" xr3:uid="{5B1D5BC5-B58A-4D3C-B27C-50C8956DA3F9}" name="titration" totalsRowFunction="sum"/>
    <tableColumn id="19" xr3:uid="{3A8AA5B6-1212-4838-8F08-52FCDC6C0A53}" name="location"/>
    <tableColumn id="20" xr3:uid="{4917F539-37D1-4535-BF7C-659706B76216}" name="volume.mix.uL" totalsRowFunction="sum" dataDxfId="6">
      <calculatedColumnFormula array="1">IF(Table311[[#This Row],[titration]]*Table212[tests]&gt;=1,Table311[[#This Row],[titration]]*Table212[tests],(Table311[[#This Row],[titration]]*Table212[tests])*10)</calculatedColumnFormula>
    </tableColumn>
    <tableColumn id="21" xr3:uid="{4257B897-67D7-475B-B320-65C4DA9B0136}" name="volume.mix.note" dataDxfId="5">
      <calculatedColumnFormula array="1">IF(Table311[[#This Row],[titration]]*Table212[tests]&lt;1,"of a 1:10 in "&amp;U13,"")</calculatedColumnFormula>
    </tableColumn>
    <tableColumn id="22" xr3:uid="{EA88D3CC-4D39-4272-AF54-039D5DA2015E}" name="is.visible" totalsRowFunction="custom" dataDxfId="4" totalsRowDxfId="3">
      <calculatedColumnFormula>SUBTOTAL(103,Table311[[#This Row],[location]])=1</calculatedColumnFormula>
      <totalsRowFormula array="1">_xlfn.UNIQUE(_xlfn._xlws.FILTER(Table311[location],Table311[is.visible]))</totalsRow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5CED946-581F-464B-B347-CCC7902CBD6C}" name="Table212" displayName="Table212" ref="T41:T42" totalsRowShown="0">
  <autoFilter ref="T41:T42" xr:uid="{14CAD827-02A6-42A9-8230-94FCF6A64AD5}"/>
  <tableColumns count="1">
    <tableColumn id="1" xr3:uid="{741C804F-4DF8-48C7-9591-2E60C293D11D}" name="test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DEA76F-1D48-40F4-A383-BCE1597388A6}" name="Table31113" displayName="Table31113" ref="A1:V35" totalsRowCount="1">
  <autoFilter ref="A1:V34" xr:uid="{CA74B673-65BA-407E-B9C8-90F36ADA18CB}">
    <filterColumn colId="10">
      <filters>
        <filter val="conserved"/>
        <filter val="CYTOKINE"/>
      </filters>
    </filterColumn>
    <filterColumn colId="18">
      <filters>
        <filter val="intracellular"/>
        <filter val="intracellular (CYTOKINE)/surface (AIM)"/>
      </filters>
    </filterColumn>
  </autoFilter>
  <tableColumns count="22">
    <tableColumn id="1" xr3:uid="{22BD70B7-00F3-41C1-B6A0-4A0D66B6DC9D}" name="detector.order"/>
    <tableColumn id="2" xr3:uid="{236DFF36-2E61-4389-8208-11990F2E60A0}" name="laser"/>
    <tableColumn id="3" xr3:uid="{939D6A60-DDB1-45D5-A456-A92741BB585A}" name="excitation"/>
    <tableColumn id="4" xr3:uid="{D8962B2A-C0C5-42BB-9935-1205A9CC1EE4}" name="emission"/>
    <tableColumn id="5" xr3:uid="{E0D92AE6-E409-4AFD-9AC3-E820DB240D26}" name="detector.peak"/>
    <tableColumn id="6" xr3:uid="{DB66D07A-B277-4D39-8252-F594D8A469FC}" name="marker"/>
    <tableColumn id="7" xr3:uid="{E1C57A02-3B21-4D7E-BC50-E01006CC7205}" name="marker.alias"/>
    <tableColumn id="8" xr3:uid="{167F688C-F0F4-44E6-8A46-41A58F302CF1}" name="fluor"/>
    <tableColumn id="9" xr3:uid="{14E30A17-03E0-423D-B839-07B6EBEE5519}" name="fluor.alias"/>
    <tableColumn id="10" xr3:uid="{6FF19C71-3EAB-42FC-8AC1-B871996C219D}" name="parameter"/>
    <tableColumn id="11" xr3:uid="{DF116F5A-F815-4183-9115-1522721BEE16}" name="panel.designation"/>
    <tableColumn id="12" xr3:uid="{DB5C3E4C-316D-42EE-9E25-F5058C7AF5ED}" name="clone"/>
    <tableColumn id="13" xr3:uid="{1852F1D9-134F-4964-AD90-B78B2E882413}" name="vendor"/>
    <tableColumn id="14" xr3:uid="{87874EED-0155-482E-81B7-B666CAA34B81}" name="platform"/>
    <tableColumn id="15" xr3:uid="{2BB1A0F1-A446-46AF-9A89-FB54594861CD}" name="catalog"/>
    <tableColumn id="16" xr3:uid="{9C501047-9249-4408-9806-E8055BBEB63C}" name="lot"/>
    <tableColumn id="17" xr3:uid="{BDCEB7ED-5650-4607-AF52-2657F4F86AB4}" name="concentration"/>
    <tableColumn id="18" xr3:uid="{17821867-3F2F-4178-B1EF-037A2679F5D4}" name="titration" totalsRowFunction="sum"/>
    <tableColumn id="19" xr3:uid="{E3017FC3-C2C7-47EA-85C8-D235441B604E}" name="location"/>
    <tableColumn id="20" xr3:uid="{CF7C55B5-857F-45BF-8601-8E67F70D5420}" name="volume.mix.uL" totalsRowFunction="sum" dataDxfId="2">
      <calculatedColumnFormula array="1">IF(Table31113[[#This Row],[titration]]*Table21214[tests]&gt;=1,Table31113[[#This Row],[titration]]*Table21214[tests],(Table31113[[#This Row],[titration]]*Table21214[tests])*10)</calculatedColumnFormula>
    </tableColumn>
    <tableColumn id="21" xr3:uid="{A5D7E288-10AF-4AE0-8BE6-065DCEFBBFE5}" name="volume.mix.note" dataDxfId="1">
      <calculatedColumnFormula array="1">IF(Table31113[[#This Row],[titration]]*Table21214[tests]&lt;1,"of a 1:10 in "&amp;U13,"")</calculatedColumnFormula>
    </tableColumn>
    <tableColumn id="22" xr3:uid="{2867F1E6-12D3-4808-B4FE-9608D19C05AE}" name="is.visible" totalsRowFunction="custom" dataDxfId="0">
      <calculatedColumnFormula>SUBTOTAL(103,Table31113[[#This Row],[location]])=1</calculatedColumnFormula>
      <totalsRowFormula array="1">_xlfn.UNIQUE(_xlfn._xlws.FILTER(Table31113[location],Table31113[is.visible]))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F18364-33B5-4670-A341-31C3E86F18FF}" name="Table21214" displayName="Table21214" ref="T41:T42" totalsRowShown="0">
  <autoFilter ref="T41:T42" xr:uid="{14CAD827-02A6-42A9-8230-94FCF6A64AD5}"/>
  <tableColumns count="1">
    <tableColumn id="1" xr3:uid="{F65842AF-C115-49FB-BB7D-4D1D45FF781B}" name="te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22ED-CA06-4C38-9770-C44D0263CC8F}">
  <sheetPr>
    <pageSetUpPr fitToPage="1"/>
  </sheetPr>
  <dimension ref="A1:X42"/>
  <sheetViews>
    <sheetView workbookViewId="0">
      <selection activeCell="K13" sqref="K13"/>
    </sheetView>
  </sheetViews>
  <sheetFormatPr defaultRowHeight="15"/>
  <cols>
    <col min="1" max="1" width="15.5703125" customWidth="1"/>
    <col min="2" max="2" width="9.140625" customWidth="1"/>
    <col min="3" max="3" width="11.7109375" customWidth="1"/>
    <col min="4" max="4" width="11.28515625" customWidth="1"/>
    <col min="5" max="5" width="15.140625" customWidth="1"/>
    <col min="6" max="6" width="13.5703125" customWidth="1"/>
    <col min="7" max="7" width="22" customWidth="1"/>
    <col min="8" max="8" width="21.42578125" customWidth="1"/>
    <col min="9" max="9" width="21" customWidth="1"/>
    <col min="10" max="10" width="25.85546875" customWidth="1"/>
    <col min="11" max="11" width="19.140625" customWidth="1"/>
    <col min="12" max="13" width="9.140625" customWidth="1"/>
    <col min="14" max="14" width="10.7109375" customWidth="1"/>
    <col min="15" max="15" width="14.5703125" customWidth="1"/>
    <col min="16" max="16" width="18.5703125" customWidth="1"/>
    <col min="17" max="17" width="24.42578125" customWidth="1"/>
    <col min="18" max="18" width="12.5703125" customWidth="1"/>
    <col min="19" max="19" width="16.28515625" customWidth="1"/>
    <col min="20" max="20" width="18.28515625" customWidth="1"/>
    <col min="21" max="21" width="18.42578125" customWidth="1"/>
    <col min="22" max="22" width="39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23</v>
      </c>
      <c r="U1" t="s">
        <v>24</v>
      </c>
      <c r="V1" t="s">
        <v>25</v>
      </c>
    </row>
    <row r="2" spans="1:22">
      <c r="A2">
        <f>[1]panel_master!A3</f>
        <v>2</v>
      </c>
      <c r="B2" t="str">
        <f>[1]panel_master!B3</f>
        <v>UV</v>
      </c>
      <c r="C2" t="str">
        <f>[1]panel_master!C3</f>
        <v>355</v>
      </c>
      <c r="D2">
        <f>[1]panel_master!D3</f>
        <v>395</v>
      </c>
      <c r="E2" t="str">
        <f>[1]panel_master!E3</f>
        <v>UV2</v>
      </c>
      <c r="F2" t="str">
        <f>[1]panel_master!F3</f>
        <v>CD45RA</v>
      </c>
      <c r="G2" t="str">
        <f>[1]panel_master!G3</f>
        <v/>
      </c>
      <c r="H2" t="str">
        <f>[1]panel_master!H3</f>
        <v>BUV395</v>
      </c>
      <c r="I2" t="str">
        <f>[1]panel_master!I3</f>
        <v>BUV395</v>
      </c>
      <c r="J2" t="str">
        <f>[1]panel_master!J3</f>
        <v>CD45RA_BUV395</v>
      </c>
      <c r="K2" t="str">
        <f>[1]panel_master!K3</f>
        <v>conserved</v>
      </c>
      <c r="L2" t="str">
        <f>[1]panel_master!L3</f>
        <v>5H9</v>
      </c>
      <c r="M2" t="str">
        <f>[1]panel_master!M3</f>
        <v>BD</v>
      </c>
      <c r="N2" t="str">
        <f>[1]panel_master!N3</f>
        <v>Horizon</v>
      </c>
      <c r="O2">
        <f>[1]panel_master!O3</f>
        <v>569489</v>
      </c>
      <c r="P2">
        <f>[1]panel_master!P3</f>
        <v>3313308</v>
      </c>
      <c r="Q2" t="str">
        <f>[1]panel_master!Q3</f>
        <v>50 ug; 250 uL; 200 ug/mL</v>
      </c>
      <c r="R2">
        <f>[1]panel_master!R3</f>
        <v>2</v>
      </c>
      <c r="S2" t="str">
        <f>[1]panel_master!S3</f>
        <v>surface</v>
      </c>
      <c r="T2" cm="1">
        <f t="array" ref="T2">IF(Table3[[#This Row],[titration]]*Table2[tests]&gt;=1,Table3[[#This Row],[titration]]*Table2[tests],(Table3[[#This Row],[titration]]*Table2[tests])*10)</f>
        <v>4</v>
      </c>
      <c r="U2" s="1" t="str" cm="1">
        <f t="array" ref="U2">IF(Table3[[#This Row],[titration]]*Table2[tests]&lt;1,"*of a 1:10*","")</f>
        <v/>
      </c>
      <c r="V2" s="2" t="b">
        <f>SUBTOTAL(103,Table3[[#This Row],[location]])=1</f>
        <v>1</v>
      </c>
    </row>
    <row r="3" spans="1:22">
      <c r="A3">
        <f>[1]panel_master!A8</f>
        <v>7</v>
      </c>
      <c r="B3" t="str">
        <f>[1]panel_master!B8</f>
        <v>UV</v>
      </c>
      <c r="C3" t="str">
        <f>[1]panel_master!C8</f>
        <v>355</v>
      </c>
      <c r="D3">
        <f>[1]panel_master!D8</f>
        <v>500</v>
      </c>
      <c r="E3" t="str">
        <f>[1]panel_master!E8</f>
        <v>UV7</v>
      </c>
      <c r="F3" t="str">
        <f>[1]panel_master!F8</f>
        <v>CD45RO</v>
      </c>
      <c r="G3" t="str">
        <f>[1]panel_master!G8</f>
        <v/>
      </c>
      <c r="H3" t="str">
        <f>[1]panel_master!H8</f>
        <v>BUV496</v>
      </c>
      <c r="I3" t="str">
        <f>[1]panel_master!I8</f>
        <v>BUV496</v>
      </c>
      <c r="J3" t="str">
        <f>[1]panel_master!J8</f>
        <v>CD45RO_BUV496</v>
      </c>
      <c r="K3" t="str">
        <f>[1]panel_master!K8</f>
        <v>conserved</v>
      </c>
      <c r="L3" t="str">
        <f>[1]panel_master!L8</f>
        <v>UCHL1</v>
      </c>
      <c r="M3" t="str">
        <f>[1]panel_master!M8</f>
        <v>BD</v>
      </c>
      <c r="N3" t="str">
        <f>[1]panel_master!N8</f>
        <v>OptiBuild</v>
      </c>
      <c r="O3">
        <f>[1]panel_master!O8</f>
        <v>749888</v>
      </c>
      <c r="P3">
        <f>[1]panel_master!P8</f>
        <v>4229926</v>
      </c>
      <c r="Q3" t="str">
        <f>[1]panel_master!Q8</f>
        <v>50 ug; 250 uL; 200 ug/mL</v>
      </c>
      <c r="R3">
        <f>[1]panel_master!R8</f>
        <v>1</v>
      </c>
      <c r="S3" t="str">
        <f>[1]panel_master!S8</f>
        <v>surface</v>
      </c>
      <c r="T3" cm="1">
        <f t="array" ref="T3">IF(Table3[[#This Row],[titration]]*Table2[tests]&gt;=1,Table3[[#This Row],[titration]]*Table2[tests],(Table3[[#This Row],[titration]]*Table2[tests])*10)</f>
        <v>2</v>
      </c>
      <c r="U3" s="1" t="str" cm="1">
        <f t="array" ref="U3">IF(Table3[[#This Row],[titration]]*Table2[tests]&lt;1,"*of a 1:10*","")</f>
        <v/>
      </c>
      <c r="V3" t="b">
        <f>SUBTOTAL(103,Table3[[#This Row],[location]])=1</f>
        <v>1</v>
      </c>
    </row>
    <row r="4" spans="1:22">
      <c r="A4">
        <f>[1]panel_master!A10</f>
        <v>9</v>
      </c>
      <c r="B4" t="str">
        <f>[1]panel_master!B10</f>
        <v>UV</v>
      </c>
      <c r="C4" t="str">
        <f>[1]panel_master!C10</f>
        <v>355</v>
      </c>
      <c r="D4">
        <f>[1]panel_master!D10</f>
        <v>570</v>
      </c>
      <c r="E4" t="str">
        <f>[1]panel_master!E10</f>
        <v>UV9</v>
      </c>
      <c r="F4" t="str">
        <f>[1]panel_master!F10</f>
        <v>TCRgd</v>
      </c>
      <c r="G4" t="str">
        <f>[1]panel_master!G10</f>
        <v/>
      </c>
      <c r="H4" t="str">
        <f>[1]panel_master!H10</f>
        <v>BUV563</v>
      </c>
      <c r="I4" t="str">
        <f>[1]panel_master!I10</f>
        <v>BUV563</v>
      </c>
      <c r="J4" t="str">
        <f>[1]panel_master!J10</f>
        <v>TCRgd_BUV563</v>
      </c>
      <c r="K4" t="str">
        <f>[1]panel_master!K10</f>
        <v>conserved</v>
      </c>
      <c r="L4" t="str">
        <f>[1]panel_master!L10</f>
        <v>11F2</v>
      </c>
      <c r="M4" t="str">
        <f>[1]panel_master!M10</f>
        <v>BD</v>
      </c>
      <c r="N4" t="str">
        <f>[1]panel_master!N10</f>
        <v>OptiBuild</v>
      </c>
      <c r="O4">
        <f>[1]panel_master!O10</f>
        <v>748534</v>
      </c>
      <c r="P4">
        <f>[1]panel_master!P10</f>
        <v>4229925</v>
      </c>
      <c r="Q4" t="str">
        <f>[1]panel_master!Q10</f>
        <v>50 ug; 250 uL; 200 ug/mL</v>
      </c>
      <c r="R4">
        <f>[1]panel_master!R10</f>
        <v>1.5</v>
      </c>
      <c r="S4" t="str">
        <f>[1]panel_master!S10</f>
        <v>surface</v>
      </c>
      <c r="T4" cm="1">
        <f t="array" ref="T4">IF(Table3[[#This Row],[titration]]*Table2[tests]&gt;=1,Table3[[#This Row],[titration]]*Table2[tests],(Table3[[#This Row],[titration]]*Table2[tests])*10)</f>
        <v>3</v>
      </c>
      <c r="U4" s="1" t="str" cm="1">
        <f t="array" ref="U4">IF(Table3[[#This Row],[titration]]*Table2[tests]&lt;1,"*of a 1:10*","")</f>
        <v/>
      </c>
      <c r="V4" t="b">
        <f>SUBTOTAL(103,Table3[[#This Row],[location]])=1</f>
        <v>1</v>
      </c>
    </row>
    <row r="5" spans="1:22">
      <c r="A5">
        <f>[1]panel_master!A11</f>
        <v>10</v>
      </c>
      <c r="B5" t="str">
        <f>[1]panel_master!B11</f>
        <v>UV</v>
      </c>
      <c r="C5" t="str">
        <f>[1]panel_master!C11</f>
        <v>355</v>
      </c>
      <c r="D5">
        <f>[1]panel_master!D11</f>
        <v>600</v>
      </c>
      <c r="E5" t="str">
        <f>[1]panel_master!E11</f>
        <v>UV10</v>
      </c>
      <c r="F5" t="str">
        <f>[1]panel_master!F11</f>
        <v>CD45BC1</v>
      </c>
      <c r="G5" t="str">
        <f>[1]panel_master!G11</f>
        <v/>
      </c>
      <c r="H5" t="str">
        <f>[1]panel_master!H11</f>
        <v>SBUV605</v>
      </c>
      <c r="I5" t="str">
        <f>[1]panel_master!I11</f>
        <v>SBUV605</v>
      </c>
      <c r="J5" t="str">
        <f>[1]panel_master!J11</f>
        <v>CD45BC1_SBUV605</v>
      </c>
      <c r="K5" t="str">
        <f>[1]panel_master!K11</f>
        <v>barcode</v>
      </c>
      <c r="L5" t="str">
        <f>[1]panel_master!L11</f>
        <v>F10-89-4</v>
      </c>
      <c r="M5" t="str">
        <f>[1]panel_master!M11</f>
        <v>Bio-Rad</v>
      </c>
      <c r="N5">
        <f>[1]panel_master!N11</f>
        <v>0</v>
      </c>
      <c r="O5" t="str">
        <f>[1]panel_master!O11</f>
        <v>MCA87SBUV605</v>
      </c>
      <c r="P5">
        <f>[1]panel_master!P11</f>
        <v>100006781</v>
      </c>
      <c r="Q5" t="str">
        <f>[1]panel_master!Q11</f>
        <v>100 TESTS/0.5 mL</v>
      </c>
      <c r="R5">
        <f>[1]panel_master!R11</f>
        <v>0.5</v>
      </c>
      <c r="S5" t="str">
        <f>[1]panel_master!S11</f>
        <v>surface-barcode</v>
      </c>
      <c r="T5" cm="1">
        <f t="array" ref="T5">IF(Table3[[#This Row],[titration]]*Table2[tests]&gt;=1,Table3[[#This Row],[titration]]*Table2[tests],(Table3[[#This Row],[titration]]*Table2[tests])*10)</f>
        <v>1</v>
      </c>
      <c r="U5" t="str" cm="1">
        <f t="array" ref="U5">IF(Table3[[#This Row],[titration]]*Table2[tests]&lt;1,"*of a 1:10*","")</f>
        <v/>
      </c>
      <c r="V5" t="b">
        <f>SUBTOTAL(103,Table3[[#This Row],[location]])=1</f>
        <v>1</v>
      </c>
    </row>
    <row r="6" spans="1:22">
      <c r="A6">
        <f>[1]panel_master!A16</f>
        <v>14</v>
      </c>
      <c r="B6" t="str">
        <f>[1]panel_master!B16</f>
        <v>UV</v>
      </c>
      <c r="C6" t="str">
        <f>[1]panel_master!C16</f>
        <v>355</v>
      </c>
      <c r="D6">
        <f>[1]panel_master!D16</f>
        <v>750</v>
      </c>
      <c r="E6" t="str">
        <f>[1]panel_master!E16</f>
        <v>UV14</v>
      </c>
      <c r="F6" t="str">
        <f>[1]panel_master!F16</f>
        <v>IL2</v>
      </c>
      <c r="G6" t="str">
        <f>[1]panel_master!G16</f>
        <v/>
      </c>
      <c r="H6" t="str">
        <f>[1]panel_master!H16</f>
        <v>BUV737</v>
      </c>
      <c r="I6" t="str">
        <f>[1]panel_master!I16</f>
        <v>BUV737</v>
      </c>
      <c r="J6" t="str">
        <f>[1]panel_master!J16</f>
        <v>IL2_BUV737</v>
      </c>
      <c r="K6" t="str">
        <f>[1]panel_master!K16</f>
        <v>CYTOKINE</v>
      </c>
      <c r="L6" t="str">
        <f>[1]panel_master!L16</f>
        <v>MQ1-17H12</v>
      </c>
      <c r="M6" t="str">
        <f>[1]panel_master!M16</f>
        <v>BD</v>
      </c>
      <c r="N6" t="str">
        <f>[1]panel_master!N16</f>
        <v>Horizon</v>
      </c>
      <c r="O6">
        <f>[1]panel_master!O16</f>
        <v>612836</v>
      </c>
      <c r="P6">
        <f>[1]panel_master!P16</f>
        <v>4218722</v>
      </c>
      <c r="Q6" t="str">
        <f>[1]panel_master!Q16</f>
        <v>250uL; 5uL/test; 100ug/mL</v>
      </c>
      <c r="R6">
        <f>[1]panel_master!R16</f>
        <v>0.5</v>
      </c>
      <c r="S6" t="str">
        <f>[1]panel_master!S16</f>
        <v>intracellular</v>
      </c>
      <c r="T6" cm="1">
        <f t="array" ref="T6">IF(Table3[[#This Row],[titration]]*Table2[tests]&gt;=1,Table3[[#This Row],[titration]]*Table2[tests],(Table3[[#This Row],[titration]]*Table2[tests])*10)</f>
        <v>1</v>
      </c>
      <c r="U6" s="1" t="str" cm="1">
        <f t="array" ref="U6">IF(Table3[[#This Row],[titration]]*Table2[tests]&lt;1,"*of a 1:10*","")</f>
        <v/>
      </c>
      <c r="V6" t="b">
        <f>SUBTOTAL(103,Table3[[#This Row],[location]])=1</f>
        <v>1</v>
      </c>
    </row>
    <row r="7" spans="1:22">
      <c r="A7">
        <f>[1]panel_master!A18</f>
        <v>16</v>
      </c>
      <c r="B7" t="str">
        <f>[1]panel_master!B18</f>
        <v>UV</v>
      </c>
      <c r="C7" t="str">
        <f>[1]panel_master!C18</f>
        <v>355</v>
      </c>
      <c r="D7">
        <f>[1]panel_master!D18</f>
        <v>800</v>
      </c>
      <c r="E7" t="str">
        <f>[1]panel_master!E18</f>
        <v>UV16</v>
      </c>
      <c r="F7" t="str">
        <f>[1]panel_master!F18</f>
        <v>CD8</v>
      </c>
      <c r="G7" t="str">
        <f>[1]panel_master!G18</f>
        <v/>
      </c>
      <c r="H7" t="str">
        <f>[1]panel_master!H18</f>
        <v>BUV805</v>
      </c>
      <c r="I7" t="str">
        <f>[1]panel_master!I18</f>
        <v>BUV805</v>
      </c>
      <c r="J7" t="str">
        <f>[1]panel_master!J18</f>
        <v>CD8_BUV805</v>
      </c>
      <c r="K7" t="str">
        <f>[1]panel_master!K18</f>
        <v>conserved</v>
      </c>
      <c r="L7" t="str">
        <f>[1]panel_master!L18</f>
        <v>RPA-T8</v>
      </c>
      <c r="M7" t="str">
        <f>[1]panel_master!M18</f>
        <v>BD</v>
      </c>
      <c r="N7" t="str">
        <f>[1]panel_master!N18</f>
        <v>Horizon</v>
      </c>
      <c r="O7">
        <f>[1]panel_master!O18</f>
        <v>568334</v>
      </c>
      <c r="P7">
        <f>[1]panel_master!P18</f>
        <v>4235549</v>
      </c>
      <c r="Q7" t="str">
        <f>[1]panel_master!Q18</f>
        <v>50 ug; 250 uL; 200 ug/mL</v>
      </c>
      <c r="R7">
        <f>[1]panel_master!R18</f>
        <v>0.5</v>
      </c>
      <c r="S7" t="str">
        <f>[1]panel_master!S18</f>
        <v>surface</v>
      </c>
      <c r="T7" cm="1">
        <f t="array" ref="T7">IF(Table3[[#This Row],[titration]]*Table2[tests]&gt;=1,Table3[[#This Row],[titration]]*Table2[tests],(Table3[[#This Row],[titration]]*Table2[tests])*10)</f>
        <v>1</v>
      </c>
      <c r="U7" s="1" t="str" cm="1">
        <f t="array" ref="U7">IF(Table3[[#This Row],[titration]]*Table2[tests]&lt;1,"*of a 1:10*","")</f>
        <v/>
      </c>
      <c r="V7" t="b">
        <f>SUBTOTAL(103,Table3[[#This Row],[location]])=1</f>
        <v>1</v>
      </c>
    </row>
    <row r="8" spans="1:22">
      <c r="A8">
        <f>[1]panel_master!A19</f>
        <v>17</v>
      </c>
      <c r="B8" t="str">
        <f>[1]panel_master!B19</f>
        <v>V</v>
      </c>
      <c r="C8" t="str">
        <f>[1]panel_master!C19</f>
        <v>405</v>
      </c>
      <c r="D8">
        <f>[1]panel_master!D19</f>
        <v>420</v>
      </c>
      <c r="E8" t="str">
        <f>[1]panel_master!E19</f>
        <v>V1</v>
      </c>
      <c r="F8" t="str">
        <f>[1]panel_master!F19</f>
        <v>CD197</v>
      </c>
      <c r="G8" t="str">
        <f>[1]panel_master!G19</f>
        <v>CCR7</v>
      </c>
      <c r="H8" t="str">
        <f>[1]panel_master!H19</f>
        <v>BV421</v>
      </c>
      <c r="I8" t="str">
        <f>[1]panel_master!I19</f>
        <v>BV421</v>
      </c>
      <c r="J8" t="str">
        <f>[1]panel_master!J19</f>
        <v>CD197_BV421</v>
      </c>
      <c r="K8" t="str">
        <f>[1]panel_master!K19</f>
        <v>conserved</v>
      </c>
      <c r="L8" t="str">
        <f>[1]panel_master!L19</f>
        <v>G043H7</v>
      </c>
      <c r="M8" t="str">
        <f>[1]panel_master!M19</f>
        <v>BioLegend</v>
      </c>
      <c r="N8">
        <f>[1]panel_master!N19</f>
        <v>0</v>
      </c>
      <c r="O8">
        <f>[1]panel_master!O19</f>
        <v>353208</v>
      </c>
      <c r="P8" t="str">
        <f>[1]panel_master!P19</f>
        <v>B419079</v>
      </c>
      <c r="Q8" t="str">
        <f>[1]panel_master!Q19</f>
        <v>70 ug; 500 uL; 140 ug/mL</v>
      </c>
      <c r="R8">
        <f>[1]panel_master!R19</f>
        <v>1.5</v>
      </c>
      <c r="S8" t="str">
        <f>[1]panel_master!S19</f>
        <v>surface</v>
      </c>
      <c r="T8" cm="1">
        <f t="array" ref="T8">IF(Table3[[#This Row],[titration]]*Table2[tests]&gt;=1,Table3[[#This Row],[titration]]*Table2[tests],(Table3[[#This Row],[titration]]*Table2[tests])*10)</f>
        <v>3</v>
      </c>
      <c r="U8" s="1" t="str" cm="1">
        <f t="array" ref="U8">IF(Table3[[#This Row],[titration]]*Table2[tests]&lt;1,"*of a 1:10*","")</f>
        <v/>
      </c>
      <c r="V8" t="b">
        <f>SUBTOTAL(103,Table3[[#This Row],[location]])=1</f>
        <v>1</v>
      </c>
    </row>
    <row r="9" spans="1:22">
      <c r="A9">
        <f>[1]panel_master!A21</f>
        <v>19</v>
      </c>
      <c r="B9" t="str">
        <f>[1]panel_master!B21</f>
        <v>V</v>
      </c>
      <c r="C9" t="str">
        <f>[1]panel_master!C21</f>
        <v>405</v>
      </c>
      <c r="D9">
        <f>[1]panel_master!D21</f>
        <v>450</v>
      </c>
      <c r="E9" t="str">
        <f>[1]panel_master!E21</f>
        <v>V3</v>
      </c>
      <c r="F9" t="str">
        <f>[1]panel_master!F21</f>
        <v>CD45BC2</v>
      </c>
      <c r="G9" t="str">
        <f>[1]panel_master!G21</f>
        <v/>
      </c>
      <c r="H9" t="str">
        <f>[1]panel_master!H21</f>
        <v>PacificBlue</v>
      </c>
      <c r="I9" t="str">
        <f>[1]panel_master!I21</f>
        <v>Pacific Blue</v>
      </c>
      <c r="J9" t="str">
        <f>[1]panel_master!J21</f>
        <v>CD45BC2_PacificBlue</v>
      </c>
      <c r="K9" t="str">
        <f>[1]panel_master!K21</f>
        <v>barcode</v>
      </c>
      <c r="L9" t="str">
        <f>[1]panel_master!L21</f>
        <v>HI30</v>
      </c>
      <c r="M9" t="str">
        <f>[1]panel_master!M21</f>
        <v>BioLegend</v>
      </c>
      <c r="N9">
        <f>[1]panel_master!N21</f>
        <v>0</v>
      </c>
      <c r="O9">
        <f>[1]panel_master!O21</f>
        <v>304029</v>
      </c>
      <c r="P9" t="str">
        <f>[1]panel_master!P21</f>
        <v>B416226</v>
      </c>
      <c r="Q9" t="str">
        <f>[1]panel_master!Q21</f>
        <v>200 ug; 500 uL; 400 ug/mL</v>
      </c>
      <c r="R9" t="str">
        <f>[1]panel_master!R21</f>
        <v>1:1500</v>
      </c>
      <c r="S9" t="str">
        <f>[1]panel_master!S21</f>
        <v>surface-barcode</v>
      </c>
      <c r="T9" cm="1">
        <f t="array" ref="T9">IF(Table3[[#This Row],[titration]]*Table2[tests]&gt;=1,Table3[[#This Row],[titration]]*Table2[tests],(Table3[[#This Row],[titration]]*Table2[tests])*10)</f>
        <v>2.1666666666666665</v>
      </c>
      <c r="U9" t="str" cm="1">
        <f t="array" ref="U9">IF(Table3[[#This Row],[titration]]*Table2[tests]&lt;1,"*of a 1:10*","")</f>
        <v/>
      </c>
      <c r="V9" t="b">
        <f>SUBTOTAL(103,Table3[[#This Row],[location]])=1</f>
        <v>1</v>
      </c>
    </row>
    <row r="10" spans="1:22">
      <c r="A10">
        <f>[1]panel_master!A23</f>
        <v>21</v>
      </c>
      <c r="B10" t="str">
        <f>[1]panel_master!B23</f>
        <v>V</v>
      </c>
      <c r="C10" t="str">
        <f>[1]panel_master!C23</f>
        <v>405</v>
      </c>
      <c r="D10">
        <f>[1]panel_master!D23</f>
        <v>500</v>
      </c>
      <c r="E10" t="str">
        <f>[1]panel_master!E23</f>
        <v>V5</v>
      </c>
      <c r="F10" t="str">
        <f>[1]panel_master!F23</f>
        <v>CD45BC3</v>
      </c>
      <c r="G10" t="str">
        <f>[1]panel_master!G23</f>
        <v/>
      </c>
      <c r="H10" t="str">
        <f>[1]panel_master!H23</f>
        <v>SBV475</v>
      </c>
      <c r="I10" t="str">
        <f>[1]panel_master!I23</f>
        <v>SBV475</v>
      </c>
      <c r="J10" t="str">
        <f>[1]panel_master!J23</f>
        <v>CD45BC3_SBV475</v>
      </c>
      <c r="K10" t="str">
        <f>[1]panel_master!K23</f>
        <v>barcode</v>
      </c>
      <c r="L10" t="str">
        <f>[1]panel_master!L23</f>
        <v>F10-89-4</v>
      </c>
      <c r="M10" t="str">
        <f>[1]panel_master!M23</f>
        <v>Bio-Rad</v>
      </c>
      <c r="N10">
        <f>[1]panel_master!N23</f>
        <v>0</v>
      </c>
      <c r="O10" t="str">
        <f>[1]panel_master!O23</f>
        <v>MCA87SBV475</v>
      </c>
      <c r="P10">
        <f>[1]panel_master!P23</f>
        <v>100005836</v>
      </c>
      <c r="Q10" t="str">
        <f>[1]panel_master!Q23</f>
        <v>100 TESTS/0.5 mL</v>
      </c>
      <c r="R10">
        <f>[1]panel_master!R23</f>
        <v>0.5</v>
      </c>
      <c r="S10" t="str">
        <f>[1]panel_master!S23</f>
        <v>surface-barcode</v>
      </c>
      <c r="T10" cm="1">
        <f t="array" ref="T10">IF(Table3[[#This Row],[titration]]*Table2[tests]&gt;=1,Table3[[#This Row],[titration]]*Table2[tests],(Table3[[#This Row],[titration]]*Table2[tests])*10)</f>
        <v>1</v>
      </c>
      <c r="U10" t="str" cm="1">
        <f t="array" ref="U10">IF(Table3[[#This Row],[titration]]*Table2[tests]&lt;1,"*of a 1:10*","")</f>
        <v/>
      </c>
      <c r="V10" t="b">
        <f>SUBTOTAL(103,Table3[[#This Row],[location]])=1</f>
        <v>1</v>
      </c>
    </row>
    <row r="11" spans="1:22">
      <c r="A11">
        <f>[1]panel_master!A28</f>
        <v>26</v>
      </c>
      <c r="B11" t="str">
        <f>[1]panel_master!B28</f>
        <v>V</v>
      </c>
      <c r="C11" t="str">
        <f>[1]panel_master!C28</f>
        <v>405</v>
      </c>
      <c r="D11">
        <f>[1]panel_master!D28</f>
        <v>600</v>
      </c>
      <c r="E11" t="str">
        <f>[1]panel_master!E28</f>
        <v>V10</v>
      </c>
      <c r="F11" t="str">
        <f>[1]panel_master!F28</f>
        <v>CD57</v>
      </c>
      <c r="G11" t="str">
        <f>[1]panel_master!G28</f>
        <v/>
      </c>
      <c r="H11" t="str">
        <f>[1]panel_master!H28</f>
        <v>BV605</v>
      </c>
      <c r="I11" t="str">
        <f>[1]panel_master!I28</f>
        <v>BV605</v>
      </c>
      <c r="J11" t="str">
        <f>[1]panel_master!J28</f>
        <v>CD57_BV605</v>
      </c>
      <c r="K11" t="str">
        <f>[1]panel_master!K28</f>
        <v>conserved</v>
      </c>
      <c r="L11" t="str">
        <f>[1]panel_master!L28</f>
        <v>QA17A04</v>
      </c>
      <c r="M11" t="str">
        <f>[1]panel_master!M28</f>
        <v>BioLegend</v>
      </c>
      <c r="N11">
        <f>[1]panel_master!N28</f>
        <v>0</v>
      </c>
      <c r="O11">
        <f>[1]panel_master!O28</f>
        <v>393304</v>
      </c>
      <c r="P11" t="str">
        <f>[1]panel_master!P28</f>
        <v>B401784</v>
      </c>
      <c r="Q11" t="str">
        <f>[1]panel_master!Q28</f>
        <v>25 ug; 500 uL; 50 ug/mL</v>
      </c>
      <c r="R11">
        <f>[1]panel_master!R28</f>
        <v>0.5</v>
      </c>
      <c r="S11" t="str">
        <f>[1]panel_master!S28</f>
        <v>surface</v>
      </c>
      <c r="T11" cm="1">
        <f t="array" ref="T11">IF(Table3[[#This Row],[titration]]*Table2[tests]&gt;=1,Table3[[#This Row],[titration]]*Table2[tests],(Table3[[#This Row],[titration]]*Table2[tests])*10)</f>
        <v>1</v>
      </c>
      <c r="U11" s="1" t="str" cm="1">
        <f t="array" ref="U11">IF(Table3[[#This Row],[titration]]*Table2[tests]&lt;1,"*of a 1:10*","")</f>
        <v/>
      </c>
      <c r="V11" t="b">
        <f>SUBTOTAL(103,Table3[[#This Row],[location]])=1</f>
        <v>1</v>
      </c>
    </row>
    <row r="12" spans="1:22">
      <c r="A12">
        <f>[1]panel_master!A29</f>
        <v>27</v>
      </c>
      <c r="B12" t="str">
        <f>[1]panel_master!B29</f>
        <v>V</v>
      </c>
      <c r="C12" t="str">
        <f>[1]panel_master!C29</f>
        <v>405</v>
      </c>
      <c r="D12">
        <f>[1]panel_master!D29</f>
        <v>660</v>
      </c>
      <c r="E12" t="str">
        <f>[1]panel_master!E29</f>
        <v>V11</v>
      </c>
      <c r="F12" t="str">
        <f>[1]panel_master!F29</f>
        <v>CD193</v>
      </c>
      <c r="G12" t="str">
        <f>[1]panel_master!G29</f>
        <v>CCR3</v>
      </c>
      <c r="H12" t="str">
        <f>[1]panel_master!H29</f>
        <v>BV650</v>
      </c>
      <c r="I12" t="str">
        <f>[1]panel_master!I29</f>
        <v>BV650</v>
      </c>
      <c r="J12" t="str">
        <f>[1]panel_master!J29</f>
        <v>CD193_BV650</v>
      </c>
      <c r="K12" t="str">
        <f>[1]panel_master!K29</f>
        <v>conserved</v>
      </c>
      <c r="L12" t="str">
        <f>[1]panel_master!L29</f>
        <v>5E8</v>
      </c>
      <c r="M12" t="str">
        <f>[1]panel_master!M29</f>
        <v>BD</v>
      </c>
      <c r="N12" t="str">
        <f>[1]panel_master!N29</f>
        <v>OptiBuild</v>
      </c>
      <c r="O12">
        <f>[1]panel_master!O29</f>
        <v>743060</v>
      </c>
      <c r="P12">
        <f>[1]panel_master!P29</f>
        <v>4229924</v>
      </c>
      <c r="Q12" t="str">
        <f>[1]panel_master!Q29</f>
        <v>50 ug; 250 uL; 200 ug/mL</v>
      </c>
      <c r="R12">
        <f>[1]panel_master!R29</f>
        <v>1</v>
      </c>
      <c r="S12" t="str">
        <f>[1]panel_master!S29</f>
        <v>surface</v>
      </c>
      <c r="T12" cm="1">
        <f t="array" ref="T12">IF(Table3[[#This Row],[titration]]*Table2[tests]&gt;=1,Table3[[#This Row],[titration]]*Table2[tests],(Table3[[#This Row],[titration]]*Table2[tests])*10)</f>
        <v>2</v>
      </c>
      <c r="U12" s="1" t="str" cm="1">
        <f t="array" ref="U12">IF(Table3[[#This Row],[titration]]*Table2[tests]&lt;1,"*of a 1:10*","")</f>
        <v/>
      </c>
      <c r="V12" t="b">
        <f>SUBTOTAL(103,Table3[[#This Row],[location]])=1</f>
        <v>1</v>
      </c>
    </row>
    <row r="13" spans="1:22">
      <c r="A13">
        <f>[1]panel_master!A31</f>
        <v>29</v>
      </c>
      <c r="B13" t="str">
        <f>[1]panel_master!B31</f>
        <v>V</v>
      </c>
      <c r="C13" t="str">
        <f>[1]panel_master!C31</f>
        <v>405</v>
      </c>
      <c r="D13">
        <f>[1]panel_master!D31</f>
        <v>700</v>
      </c>
      <c r="E13" t="str">
        <f>[1]panel_master!E31</f>
        <v>V13</v>
      </c>
      <c r="F13" t="str">
        <f>[1]panel_master!F31</f>
        <v>CD45BC4</v>
      </c>
      <c r="G13" t="str">
        <f>[1]panel_master!G31</f>
        <v/>
      </c>
      <c r="H13" t="str">
        <f>[1]panel_master!H31</f>
        <v>BV711</v>
      </c>
      <c r="I13" t="str">
        <f>[1]panel_master!I31</f>
        <v>BV711</v>
      </c>
      <c r="J13" t="str">
        <f>[1]panel_master!J31</f>
        <v>CD45BC4_BV711</v>
      </c>
      <c r="K13" t="str">
        <f>[1]panel_master!K31</f>
        <v>barcode</v>
      </c>
      <c r="L13" t="str">
        <f>[1]panel_master!L31</f>
        <v>HI30</v>
      </c>
      <c r="M13" t="str">
        <f>[1]panel_master!M31</f>
        <v>BioLegend</v>
      </c>
      <c r="N13">
        <f>[1]panel_master!N31</f>
        <v>0</v>
      </c>
      <c r="O13">
        <f>[1]panel_master!O31</f>
        <v>304050</v>
      </c>
      <c r="P13" t="str">
        <f>[1]panel_master!P31</f>
        <v>B396110</v>
      </c>
      <c r="Q13" t="str">
        <f>[1]panel_master!Q31</f>
        <v>25 ug; 500 uL; 50 ug/mL</v>
      </c>
      <c r="R13">
        <f>[1]panel_master!R31</f>
        <v>0.25</v>
      </c>
      <c r="S13" t="str">
        <f>[1]panel_master!S31</f>
        <v>surface-barcode</v>
      </c>
      <c r="T13" cm="1">
        <f t="array" ref="T13">IF(Table3[[#This Row],[titration]]*Table2[tests]&gt;=1,Table3[[#This Row],[titration]]*Table2[tests],(Table3[[#This Row],[titration]]*Table2[tests])*10)</f>
        <v>5</v>
      </c>
      <c r="U13" t="str" cm="1">
        <f t="array" ref="U13">IF(Table3[[#This Row],[titration]]*Table2[tests]&lt;1,"*of a 1:10*","")</f>
        <v>*of a 1:10*</v>
      </c>
      <c r="V13" t="b">
        <f>SUBTOTAL(103,Table3[[#This Row],[location]])=1</f>
        <v>1</v>
      </c>
    </row>
    <row r="14" spans="1:22">
      <c r="A14">
        <f>[1]panel_master!A32</f>
        <v>30</v>
      </c>
      <c r="B14" t="str">
        <f>[1]panel_master!B32</f>
        <v>V</v>
      </c>
      <c r="C14" t="str">
        <f>[1]panel_master!C32</f>
        <v>405</v>
      </c>
      <c r="D14">
        <f>[1]panel_master!D32</f>
        <v>750</v>
      </c>
      <c r="E14" t="str">
        <f>[1]panel_master!E32</f>
        <v>V14</v>
      </c>
      <c r="F14" t="str">
        <f>[1]panel_master!F32</f>
        <v>CD127</v>
      </c>
      <c r="G14" t="str">
        <f>[1]panel_master!G32</f>
        <v>IL-7Ra</v>
      </c>
      <c r="H14" t="str">
        <f>[1]panel_master!H32</f>
        <v>BV750</v>
      </c>
      <c r="I14" t="str">
        <f>[1]panel_master!I32</f>
        <v>BV750</v>
      </c>
      <c r="J14" t="str">
        <f>[1]panel_master!J32</f>
        <v>CD127_BV750</v>
      </c>
      <c r="K14" t="str">
        <f>[1]panel_master!K32</f>
        <v>conserved</v>
      </c>
      <c r="L14" t="str">
        <f>[1]panel_master!L32</f>
        <v>A019D5</v>
      </c>
      <c r="M14" t="str">
        <f>[1]panel_master!M32</f>
        <v>BioLegend</v>
      </c>
      <c r="N14">
        <f>[1]panel_master!N32</f>
        <v>0</v>
      </c>
      <c r="O14">
        <f>[1]panel_master!O32</f>
        <v>351370</v>
      </c>
      <c r="P14" t="str">
        <f>[1]panel_master!P32</f>
        <v>B412410</v>
      </c>
      <c r="Q14" t="str">
        <f>[1]panel_master!Q32</f>
        <v>50 ug; 500 uL; 100 ug/mL</v>
      </c>
      <c r="R14">
        <f>[1]panel_master!R32</f>
        <v>1.5</v>
      </c>
      <c r="S14" t="str">
        <f>[1]panel_master!S32</f>
        <v>surface</v>
      </c>
      <c r="T14" cm="1">
        <f t="array" ref="T14">IF(Table3[[#This Row],[titration]]*Table2[tests]&gt;=1,Table3[[#This Row],[titration]]*Table2[tests],(Table3[[#This Row],[titration]]*Table2[tests])*10)</f>
        <v>3</v>
      </c>
      <c r="U14" s="1" t="str" cm="1">
        <f t="array" ref="U14">IF(Table3[[#This Row],[titration]]*Table2[tests]&lt;1,"*of a 1:10*","")</f>
        <v/>
      </c>
      <c r="V14" t="b">
        <f>SUBTOTAL(103,Table3[[#This Row],[location]])=1</f>
        <v>1</v>
      </c>
    </row>
    <row r="15" spans="1:22">
      <c r="A15">
        <f>[1]panel_master!A33</f>
        <v>31</v>
      </c>
      <c r="B15" t="str">
        <f>[1]panel_master!B33</f>
        <v>V</v>
      </c>
      <c r="C15" t="str">
        <f>[1]panel_master!C33</f>
        <v>405</v>
      </c>
      <c r="D15">
        <f>[1]panel_master!D33</f>
        <v>780</v>
      </c>
      <c r="E15" t="str">
        <f>[1]panel_master!E33</f>
        <v>V15</v>
      </c>
      <c r="F15" t="str">
        <f>[1]panel_master!F33</f>
        <v>CD56</v>
      </c>
      <c r="G15" t="str">
        <f>[1]panel_master!G33</f>
        <v/>
      </c>
      <c r="H15" t="str">
        <f>[1]panel_master!H33</f>
        <v>BV785</v>
      </c>
      <c r="I15" t="str">
        <f>[1]panel_master!I33</f>
        <v>BV785</v>
      </c>
      <c r="J15" t="str">
        <f>[1]panel_master!J33</f>
        <v>CD56_BV785</v>
      </c>
      <c r="K15" t="str">
        <f>[1]panel_master!K33</f>
        <v>conserved</v>
      </c>
      <c r="L15" t="str">
        <f>[1]panel_master!L33</f>
        <v>5.1H11</v>
      </c>
      <c r="M15" t="str">
        <f>[1]panel_master!M33</f>
        <v>Biolegend</v>
      </c>
      <c r="N15">
        <f>[1]panel_master!N33</f>
        <v>0</v>
      </c>
      <c r="O15">
        <f>[1]panel_master!O33</f>
        <v>362550</v>
      </c>
      <c r="P15" t="str">
        <f>[1]panel_master!P33</f>
        <v>B427547</v>
      </c>
      <c r="Q15" t="str">
        <f>[1]panel_master!Q33</f>
        <v>500uL; 5uL/test; 100ug/mL</v>
      </c>
      <c r="R15">
        <f>[1]panel_master!R33</f>
        <v>0.5</v>
      </c>
      <c r="S15" t="str">
        <f>[1]panel_master!S33</f>
        <v>surface</v>
      </c>
      <c r="T15" cm="1">
        <f t="array" ref="T15">IF(Table3[[#This Row],[titration]]*Table2[tests]&gt;=1,Table3[[#This Row],[titration]]*Table2[tests],(Table3[[#This Row],[titration]]*Table2[tests])*10)</f>
        <v>1</v>
      </c>
      <c r="U15" s="1" t="str" cm="1">
        <f t="array" ref="U15">IF(Table3[[#This Row],[titration]]*Table2[tests]&lt;1,"*of a 1:10*","")</f>
        <v/>
      </c>
      <c r="V15" t="b">
        <f>SUBTOTAL(103,Table3[[#This Row],[location]])=1</f>
        <v>1</v>
      </c>
    </row>
    <row r="16" spans="1:22">
      <c r="A16">
        <f>[1]panel_master!A36</f>
        <v>34</v>
      </c>
      <c r="B16" t="str">
        <f>[1]panel_master!B36</f>
        <v>B</v>
      </c>
      <c r="C16" t="str">
        <f>[1]panel_master!C36</f>
        <v>488</v>
      </c>
      <c r="D16">
        <f>[1]panel_master!D36</f>
        <v>520</v>
      </c>
      <c r="E16" t="str">
        <f>[1]panel_master!E36</f>
        <v>B2</v>
      </c>
      <c r="F16" t="str">
        <f>[1]panel_master!F36</f>
        <v>CD199</v>
      </c>
      <c r="G16" t="str">
        <f>[1]panel_master!G36</f>
        <v>CCR9</v>
      </c>
      <c r="H16" t="str">
        <f>[1]panel_master!H36</f>
        <v>KIRAVIABlue520</v>
      </c>
      <c r="I16" t="str">
        <f>[1]panel_master!I36</f>
        <v>KIRAVIA Blue 520</v>
      </c>
      <c r="J16" t="str">
        <f>[1]panel_master!J36</f>
        <v>CD199_KIRAVIABlue520</v>
      </c>
      <c r="K16" t="str">
        <f>[1]panel_master!K36</f>
        <v>conserved</v>
      </c>
      <c r="L16" t="str">
        <f>[1]panel_master!L36</f>
        <v>L053E8</v>
      </c>
      <c r="M16" t="str">
        <f>[1]panel_master!M36</f>
        <v>Biolegend</v>
      </c>
      <c r="N16">
        <f>[1]panel_master!N36</f>
        <v>0</v>
      </c>
      <c r="O16">
        <f>[1]panel_master!O36</f>
        <v>358926</v>
      </c>
      <c r="P16" t="str">
        <f>[1]panel_master!P36</f>
        <v>B399669</v>
      </c>
      <c r="Q16" t="str">
        <f>[1]panel_master!Q36</f>
        <v>500uL; 5uL/test; 200ug/mL</v>
      </c>
      <c r="R16">
        <f>[1]panel_master!R36</f>
        <v>1.5</v>
      </c>
      <c r="S16" t="str">
        <f>[1]panel_master!S36</f>
        <v>surface</v>
      </c>
      <c r="T16" cm="1">
        <f t="array" ref="T16">IF(Table3[[#This Row],[titration]]*Table2[tests]&gt;=1,Table3[[#This Row],[titration]]*Table2[tests],(Table3[[#This Row],[titration]]*Table2[tests])*10)</f>
        <v>3</v>
      </c>
      <c r="U16" s="1" t="str" cm="1">
        <f t="array" ref="U16">IF(Table3[[#This Row],[titration]]*Table2[tests]&lt;1,"*of a 1:10*","")</f>
        <v/>
      </c>
      <c r="V16" t="b">
        <f>SUBTOTAL(103,Table3[[#This Row],[location]])=1</f>
        <v>1</v>
      </c>
    </row>
    <row r="17" spans="1:22">
      <c r="A17">
        <f>[1]panel_master!A37</f>
        <v>35</v>
      </c>
      <c r="B17" t="str">
        <f>[1]panel_master!B37</f>
        <v>B</v>
      </c>
      <c r="C17" t="str">
        <f>[1]panel_master!C37</f>
        <v>488</v>
      </c>
      <c r="D17">
        <f>[1]panel_master!D37</f>
        <v>550</v>
      </c>
      <c r="E17" t="str">
        <f>[1]panel_master!E37</f>
        <v>B3</v>
      </c>
      <c r="F17" t="str">
        <f>[1]panel_master!F37</f>
        <v>CD49a</v>
      </c>
      <c r="G17" t="str">
        <f>[1]panel_master!G37</f>
        <v/>
      </c>
      <c r="H17" t="str">
        <f>[1]panel_master!H37</f>
        <v>RB545</v>
      </c>
      <c r="I17" t="str">
        <f>[1]panel_master!I37</f>
        <v>RB545</v>
      </c>
      <c r="J17" t="str">
        <f>[1]panel_master!J37</f>
        <v>CD49a_RB545</v>
      </c>
      <c r="K17" t="str">
        <f>[1]panel_master!K37</f>
        <v>conserved</v>
      </c>
      <c r="L17" t="str">
        <f>[1]panel_master!L37</f>
        <v>SR84</v>
      </c>
      <c r="M17" t="str">
        <f>[1]panel_master!M37</f>
        <v>BD</v>
      </c>
      <c r="N17" t="str">
        <f>[1]panel_master!N37</f>
        <v>Optibuild</v>
      </c>
      <c r="O17">
        <f>[1]panel_master!O37</f>
        <v>756339</v>
      </c>
      <c r="P17">
        <f>[1]panel_master!P37</f>
        <v>4229929</v>
      </c>
      <c r="Q17" t="str">
        <f>[1]panel_master!Q37</f>
        <v>50 ug; 250uL; 200ug/mL</v>
      </c>
      <c r="R17">
        <f>[1]panel_master!R37</f>
        <v>0.5</v>
      </c>
      <c r="S17" t="str">
        <f>[1]panel_master!S37</f>
        <v>surface</v>
      </c>
      <c r="T17" cm="1">
        <f t="array" ref="T17">IF(Table3[[#This Row],[titration]]*Table2[tests]&gt;=1,Table3[[#This Row],[titration]]*Table2[tests],(Table3[[#This Row],[titration]]*Table2[tests])*10)</f>
        <v>1</v>
      </c>
      <c r="U17" s="1" t="str" cm="1">
        <f t="array" ref="U17">IF(Table3[[#This Row],[titration]]*Table2[tests]&lt;1,"*of a 1:10*","")</f>
        <v/>
      </c>
      <c r="V17" t="b">
        <f>SUBTOTAL(103,Table3[[#This Row],[location]])=1</f>
        <v>1</v>
      </c>
    </row>
    <row r="18" spans="1:22">
      <c r="A18">
        <f>[1]panel_master!A41</f>
        <v>38</v>
      </c>
      <c r="B18" t="str">
        <f>[1]panel_master!B41</f>
        <v>B</v>
      </c>
      <c r="C18" t="str">
        <f>[1]panel_master!C41</f>
        <v>488</v>
      </c>
      <c r="D18">
        <f>[1]panel_master!D41</f>
        <v>613</v>
      </c>
      <c r="E18" t="str">
        <f>[1]panel_master!E41</f>
        <v>B6</v>
      </c>
      <c r="F18" t="str">
        <f>[1]panel_master!F41</f>
        <v>GranzymeB</v>
      </c>
      <c r="G18" t="str">
        <f>[1]panel_master!G41</f>
        <v/>
      </c>
      <c r="H18" t="str">
        <f>[1]panel_master!H41</f>
        <v>RB613</v>
      </c>
      <c r="I18" t="str">
        <f>[1]panel_master!I41</f>
        <v>RB613</v>
      </c>
      <c r="J18" t="str">
        <f>[1]panel_master!J41</f>
        <v>GranzymeB_RB613</v>
      </c>
      <c r="K18" t="str">
        <f>[1]panel_master!K41</f>
        <v>CYTOKINE</v>
      </c>
      <c r="L18" t="str">
        <f>[1]panel_master!L41</f>
        <v>GB11</v>
      </c>
      <c r="M18" t="str">
        <f>[1]panel_master!M41</f>
        <v>BD</v>
      </c>
      <c r="N18" t="str">
        <f>[1]panel_master!N41</f>
        <v>Horizon</v>
      </c>
      <c r="O18">
        <f>[1]panel_master!O41</f>
        <v>571117</v>
      </c>
      <c r="P18">
        <f>[1]panel_master!P41</f>
        <v>4002426</v>
      </c>
      <c r="Q18" t="str">
        <f>[1]panel_master!Q41</f>
        <v>500uL; 5uL/test; 100ug/mL</v>
      </c>
      <c r="R18">
        <f>[1]panel_master!R41</f>
        <v>0.5</v>
      </c>
      <c r="S18" t="str">
        <f>[1]panel_master!S41</f>
        <v>intracellular</v>
      </c>
      <c r="T18" cm="1">
        <f t="array" ref="T18">IF(Table3[[#This Row],[titration]]*Table2[tests]&gt;=1,Table3[[#This Row],[titration]]*Table2[tests],(Table3[[#This Row],[titration]]*Table2[tests])*10)</f>
        <v>1</v>
      </c>
      <c r="U18" s="1" t="str" cm="1">
        <f t="array" ref="U18">IF(Table3[[#This Row],[titration]]*Table2[tests]&lt;1,"*of a 1:10*","")</f>
        <v/>
      </c>
      <c r="V18" t="b">
        <f>SUBTOTAL(103,Table3[[#This Row],[location]])=1</f>
        <v>1</v>
      </c>
    </row>
    <row r="19" spans="1:22">
      <c r="A19">
        <f>[1]panel_master!A43</f>
        <v>40</v>
      </c>
      <c r="B19" t="str">
        <f>[1]panel_master!B43</f>
        <v>B</v>
      </c>
      <c r="C19" t="str">
        <f>[1]panel_master!C43</f>
        <v>488</v>
      </c>
      <c r="D19">
        <f>[1]panel_master!D43</f>
        <v>680</v>
      </c>
      <c r="E19" t="str">
        <f>[1]panel_master!E43</f>
        <v>B8</v>
      </c>
      <c r="F19" t="str">
        <f>[1]panel_master!F43</f>
        <v>CD45BC5</v>
      </c>
      <c r="G19">
        <f>[1]panel_master!G43</f>
        <v>0</v>
      </c>
      <c r="H19" t="str">
        <f>[1]panel_master!H43</f>
        <v>PerCP</v>
      </c>
      <c r="I19" t="str">
        <f>[1]panel_master!I43</f>
        <v>PerCP</v>
      </c>
      <c r="J19" t="str">
        <f>[1]panel_master!J43</f>
        <v>CD45BC5_PerCP</v>
      </c>
      <c r="K19" t="str">
        <f>[1]panel_master!K43</f>
        <v>barcode</v>
      </c>
      <c r="L19" t="str">
        <f>[1]panel_master!L43</f>
        <v>HI30</v>
      </c>
      <c r="M19" t="str">
        <f>[1]panel_master!M43</f>
        <v>BioLegend</v>
      </c>
      <c r="N19">
        <f>[1]panel_master!N43</f>
        <v>0</v>
      </c>
      <c r="O19">
        <f>[1]panel_master!O43</f>
        <v>304026</v>
      </c>
      <c r="P19" t="str">
        <f>[1]panel_master!P43</f>
        <v>B402465</v>
      </c>
      <c r="Q19" t="str">
        <f>[1]panel_master!Q43</f>
        <v>100 ug; 500 uL; 200 ug/mL</v>
      </c>
      <c r="R19">
        <f>[1]panel_master!R43</f>
        <v>0.25</v>
      </c>
      <c r="S19" t="str">
        <f>[1]panel_master!S43</f>
        <v>surface-barcode</v>
      </c>
      <c r="T19" cm="1">
        <f t="array" ref="T19">IF(Table3[[#This Row],[titration]]*Table2[tests]&gt;=1,Table3[[#This Row],[titration]]*Table2[tests],(Table3[[#This Row],[titration]]*Table2[tests])*10)</f>
        <v>5</v>
      </c>
      <c r="U19" t="str" cm="1">
        <f t="array" ref="U19">IF(Table3[[#This Row],[titration]]*Table2[tests]&lt;1,"*of a 1:10*","")</f>
        <v>*of a 1:10*</v>
      </c>
      <c r="V19" t="b">
        <f>SUBTOTAL(103,Table3[[#This Row],[location]])=1</f>
        <v>1</v>
      </c>
    </row>
    <row r="20" spans="1:22">
      <c r="A20">
        <f>[1]panel_master!A45</f>
        <v>42</v>
      </c>
      <c r="B20" t="str">
        <f>[1]panel_master!B45</f>
        <v>B</v>
      </c>
      <c r="C20" t="str">
        <f>[1]panel_master!C45</f>
        <v>488</v>
      </c>
      <c r="D20">
        <f>[1]panel_master!D45</f>
        <v>700</v>
      </c>
      <c r="E20" t="str">
        <f>[1]panel_master!E45</f>
        <v>B10</v>
      </c>
      <c r="F20" t="str">
        <f>[1]panel_master!F45</f>
        <v>CD95</v>
      </c>
      <c r="G20" t="str">
        <f>[1]panel_master!G45</f>
        <v>FAS</v>
      </c>
      <c r="H20" t="str">
        <f>[1]panel_master!H45</f>
        <v>PerCPeFluor710</v>
      </c>
      <c r="I20" t="str">
        <f>[1]panel_master!I45</f>
        <v>PerCP-eFluor 710</v>
      </c>
      <c r="J20" t="str">
        <f>[1]panel_master!J45</f>
        <v>CD95_PerCPeFluor710</v>
      </c>
      <c r="K20" t="str">
        <f>[1]panel_master!K45</f>
        <v>conserved</v>
      </c>
      <c r="L20" t="str">
        <f>[1]panel_master!L45</f>
        <v>DX2</v>
      </c>
      <c r="M20" t="str">
        <f>[1]panel_master!M45</f>
        <v>Invitrogen</v>
      </c>
      <c r="N20">
        <f>[1]panel_master!N45</f>
        <v>0</v>
      </c>
      <c r="O20" t="str">
        <f>[1]panel_master!O45</f>
        <v>46-0959-42</v>
      </c>
      <c r="P20">
        <f>[1]panel_master!P45</f>
        <v>2608779</v>
      </c>
      <c r="Q20" t="str">
        <f>[1]panel_master!Q45</f>
        <v>100test(5uL(0.86ug/mL)/test)</v>
      </c>
      <c r="R20">
        <f>[1]panel_master!R45</f>
        <v>1.5</v>
      </c>
      <c r="S20" t="str">
        <f>[1]panel_master!S45</f>
        <v>surface</v>
      </c>
      <c r="T20" cm="1">
        <f t="array" ref="T20">IF(Table3[[#This Row],[titration]]*Table2[tests]&gt;=1,Table3[[#This Row],[titration]]*Table2[tests],(Table3[[#This Row],[titration]]*Table2[tests])*10)</f>
        <v>3</v>
      </c>
      <c r="U20" s="1" t="str" cm="1">
        <f t="array" ref="U20">IF(Table3[[#This Row],[titration]]*Table2[tests]&lt;1,"*of a 1:10*","")</f>
        <v/>
      </c>
      <c r="V20" t="b">
        <f>SUBTOTAL(103,Table3[[#This Row],[location]])=1</f>
        <v>1</v>
      </c>
    </row>
    <row r="21" spans="1:22">
      <c r="A21">
        <f>[1]panel_master!A47</f>
        <v>44</v>
      </c>
      <c r="B21" t="str">
        <f>[1]panel_master!B47</f>
        <v>B</v>
      </c>
      <c r="C21" t="str">
        <f>[1]panel_master!C47</f>
        <v>488</v>
      </c>
      <c r="D21">
        <f>[1]panel_master!D47</f>
        <v>750</v>
      </c>
      <c r="E21" t="str">
        <f>[1]panel_master!E47</f>
        <v>B12</v>
      </c>
      <c r="F21" t="str">
        <f>[1]panel_master!F47</f>
        <v>CD3</v>
      </c>
      <c r="G21">
        <f>[1]panel_master!G47</f>
        <v>0</v>
      </c>
      <c r="H21" t="str">
        <f>[1]panel_master!H47</f>
        <v>RB744</v>
      </c>
      <c r="I21" t="str">
        <f>[1]panel_master!I47</f>
        <v>RB744</v>
      </c>
      <c r="J21" t="str">
        <f>[1]panel_master!J47</f>
        <v>CD3_RB744</v>
      </c>
      <c r="K21" t="str">
        <f>[1]panel_master!K47</f>
        <v>conserved</v>
      </c>
      <c r="L21" t="str">
        <f>[1]panel_master!L47</f>
        <v>UCHT1</v>
      </c>
      <c r="M21" t="str">
        <f>[1]panel_master!M47</f>
        <v>BD</v>
      </c>
      <c r="N21" t="str">
        <f>[1]panel_master!N47</f>
        <v>Horizon</v>
      </c>
      <c r="O21">
        <f>[1]panel_master!O47</f>
        <v>570470</v>
      </c>
      <c r="P21">
        <f>[1]panel_master!P47</f>
        <v>3251800</v>
      </c>
      <c r="Q21" t="str">
        <f>[1]panel_master!Q47</f>
        <v>500uL; 5uL/test; 50ug/mL</v>
      </c>
      <c r="R21">
        <f>[1]panel_master!R47</f>
        <v>0.5</v>
      </c>
      <c r="S21" t="str">
        <f>[1]panel_master!S47</f>
        <v>intracellular (CYTOKINE)/surface (AIM)</v>
      </c>
      <c r="T21" cm="1">
        <f t="array" ref="T21">IF(Table3[[#This Row],[titration]]*Table2[tests]&gt;=1,Table3[[#This Row],[titration]]*Table2[tests],(Table3[[#This Row],[titration]]*Table2[tests])*10)</f>
        <v>1</v>
      </c>
      <c r="U21" s="1" t="str" cm="1">
        <f t="array" ref="U21">IF(Table3[[#This Row],[titration]]*Table2[tests]&lt;1,"*of a 1:10*","")</f>
        <v/>
      </c>
      <c r="V21" t="b">
        <f>SUBTOTAL(103,Table3[[#This Row],[location]])=1</f>
        <v>1</v>
      </c>
    </row>
    <row r="22" spans="1:22">
      <c r="A22">
        <f>[1]panel_master!A49</f>
        <v>46</v>
      </c>
      <c r="B22" t="str">
        <f>[1]panel_master!B49</f>
        <v>B</v>
      </c>
      <c r="C22" t="str">
        <f>[1]panel_master!C49</f>
        <v>488</v>
      </c>
      <c r="D22">
        <f>[1]panel_master!D49</f>
        <v>800</v>
      </c>
      <c r="E22" t="str">
        <f>[1]panel_master!E49</f>
        <v>B14</v>
      </c>
      <c r="F22" t="str">
        <f>[1]panel_master!F49</f>
        <v>CD4</v>
      </c>
      <c r="G22" t="str">
        <f>[1]panel_master!G49</f>
        <v/>
      </c>
      <c r="H22" t="str">
        <f>[1]panel_master!H49</f>
        <v>PerCPFire806</v>
      </c>
      <c r="I22" t="str">
        <f>[1]panel_master!I49</f>
        <v>PerCP-Fire 806</v>
      </c>
      <c r="J22" t="str">
        <f>[1]panel_master!J49</f>
        <v>CD4_PerCPFire806</v>
      </c>
      <c r="K22" t="str">
        <f>[1]panel_master!K49</f>
        <v>conserved</v>
      </c>
      <c r="L22" t="str">
        <f>[1]panel_master!L49</f>
        <v>SK3</v>
      </c>
      <c r="M22" t="str">
        <f>[1]panel_master!M49</f>
        <v>Biolegend</v>
      </c>
      <c r="N22">
        <f>[1]panel_master!N49</f>
        <v>0</v>
      </c>
      <c r="O22">
        <f>[1]panel_master!O49</f>
        <v>344694</v>
      </c>
      <c r="P22" t="str">
        <f>[1]panel_master!P49</f>
        <v>B428454</v>
      </c>
      <c r="Q22" t="str">
        <f>[1]panel_master!Q49</f>
        <v>500uL;5uL/test: 100ug/mL</v>
      </c>
      <c r="R22">
        <f>[1]panel_master!R49</f>
        <v>0.5</v>
      </c>
      <c r="S22" t="str">
        <f>[1]panel_master!S49</f>
        <v>surface</v>
      </c>
      <c r="T22" cm="1">
        <f t="array" ref="T22">IF(Table3[[#This Row],[titration]]*Table2[tests]&gt;=1,Table3[[#This Row],[titration]]*Table2[tests],(Table3[[#This Row],[titration]]*Table2[tests])*10)</f>
        <v>1</v>
      </c>
      <c r="U22" s="1" t="str" cm="1">
        <f t="array" ref="U22">IF(Table3[[#This Row],[titration]]*Table2[tests]&lt;1,"*of a 1:10*","")</f>
        <v/>
      </c>
      <c r="V22" t="b">
        <f>SUBTOTAL(103,Table3[[#This Row],[location]])=1</f>
        <v>1</v>
      </c>
    </row>
    <row r="23" spans="1:22">
      <c r="A23">
        <f>[1]panel_master!A50</f>
        <v>46</v>
      </c>
      <c r="B23" t="str">
        <f>[1]panel_master!B50</f>
        <v>B</v>
      </c>
      <c r="C23" t="str">
        <f>[1]panel_master!C50</f>
        <v>488</v>
      </c>
      <c r="D23">
        <f>[1]panel_master!D50</f>
        <v>800</v>
      </c>
      <c r="E23" t="str">
        <f>[1]panel_master!E50</f>
        <v>B14</v>
      </c>
      <c r="F23" t="str">
        <f>[1]panel_master!F50</f>
        <v>CD69</v>
      </c>
      <c r="G23" t="str">
        <f>[1]panel_master!G50</f>
        <v/>
      </c>
      <c r="H23" t="str">
        <f>[1]panel_master!H50</f>
        <v>RB780</v>
      </c>
      <c r="I23" t="str">
        <f>[1]panel_master!I50</f>
        <v>RB780</v>
      </c>
      <c r="J23" t="str">
        <f>[1]panel_master!J50</f>
        <v>CD69_RB780</v>
      </c>
      <c r="K23" t="str">
        <f>[1]panel_master!K50</f>
        <v>conserved</v>
      </c>
      <c r="L23" t="str">
        <f>[1]panel_master!L50</f>
        <v>FN50</v>
      </c>
      <c r="M23" t="str">
        <f>[1]panel_master!M50</f>
        <v>BD</v>
      </c>
      <c r="N23" t="str">
        <f>[1]panel_master!N50</f>
        <v>Horizon</v>
      </c>
      <c r="O23">
        <f>[1]panel_master!O50</f>
        <v>568755</v>
      </c>
      <c r="P23">
        <f>[1]panel_master!P50</f>
        <v>4022440</v>
      </c>
      <c r="Q23" t="str">
        <f>[1]panel_master!Q50</f>
        <v>125uL; 5uL/test; 200ug/mL</v>
      </c>
      <c r="R23">
        <f>[1]panel_master!R50</f>
        <v>0.5</v>
      </c>
      <c r="S23" t="str">
        <f>[1]panel_master!S50</f>
        <v>intracellular (CYTOKINE)/surface (AIM)</v>
      </c>
      <c r="T23" cm="1">
        <f t="array" ref="T23">IF(Table3[[#This Row],[titration]]*Table2[tests]&gt;=1,Table3[[#This Row],[titration]]*Table2[tests],(Table3[[#This Row],[titration]]*Table2[tests])*10)</f>
        <v>1</v>
      </c>
      <c r="U23" s="1" t="str" cm="1">
        <f t="array" ref="U23">IF(Table3[[#This Row],[titration]]*Table2[tests]&lt;1,"*of a 1:10*","")</f>
        <v/>
      </c>
      <c r="V23" t="b">
        <f>SUBTOTAL(103,Table3[[#This Row],[location]])=1</f>
        <v>1</v>
      </c>
    </row>
    <row r="24" spans="1:22">
      <c r="A24">
        <f>[1]panel_master!A52</f>
        <v>47</v>
      </c>
      <c r="B24" t="str">
        <f>[1]panel_master!B52</f>
        <v>YG</v>
      </c>
      <c r="C24" t="str">
        <f>[1]panel_master!C52</f>
        <v>561</v>
      </c>
      <c r="D24">
        <f>[1]panel_master!D52</f>
        <v>570</v>
      </c>
      <c r="E24" t="str">
        <f>[1]panel_master!E52</f>
        <v>YG1</v>
      </c>
      <c r="F24" t="str">
        <f>[1]panel_master!F52</f>
        <v>CD183</v>
      </c>
      <c r="G24" t="str">
        <f>[1]panel_master!G52</f>
        <v>CXCR3</v>
      </c>
      <c r="H24" t="str">
        <f>[1]panel_master!H52</f>
        <v>RY586</v>
      </c>
      <c r="I24" t="str">
        <f>[1]panel_master!I52</f>
        <v>RY586</v>
      </c>
      <c r="J24" t="str">
        <f>[1]panel_master!J52</f>
        <v>CD183_RY586</v>
      </c>
      <c r="K24" t="str">
        <f>[1]panel_master!K52</f>
        <v>conserved</v>
      </c>
      <c r="L24" t="str">
        <f>[1]panel_master!L52</f>
        <v>1C6/CXCR3</v>
      </c>
      <c r="M24" t="str">
        <f>[1]panel_master!M52</f>
        <v>BD</v>
      </c>
      <c r="N24" t="str">
        <f>[1]panel_master!N52</f>
        <v>OptiBuild</v>
      </c>
      <c r="O24">
        <f>[1]panel_master!O52</f>
        <v>753595</v>
      </c>
      <c r="P24">
        <f>[1]panel_master!P52</f>
        <v>4229928</v>
      </c>
      <c r="Q24" t="str">
        <f>[1]panel_master!Q52</f>
        <v>50ug; 250uL; 200ug/mL</v>
      </c>
      <c r="R24">
        <f>[1]panel_master!R52</f>
        <v>0.5</v>
      </c>
      <c r="S24" t="str">
        <f>[1]panel_master!S52</f>
        <v>surface</v>
      </c>
      <c r="T24" cm="1">
        <f t="array" ref="T24">IF(Table3[[#This Row],[titration]]*Table2[tests]&gt;=1,Table3[[#This Row],[titration]]*Table2[tests],(Table3[[#This Row],[titration]]*Table2[tests])*10)</f>
        <v>1</v>
      </c>
      <c r="U24" s="1" t="str" cm="1">
        <f t="array" ref="U24">IF(Table3[[#This Row],[titration]]*Table2[tests]&lt;1,"*of a 1:10*","")</f>
        <v/>
      </c>
      <c r="V24" t="b">
        <f>SUBTOTAL(103,Table3[[#This Row],[location]])=1</f>
        <v>1</v>
      </c>
    </row>
    <row r="25" spans="1:22">
      <c r="A25">
        <f>[1]panel_master!A53</f>
        <v>47</v>
      </c>
      <c r="B25" t="str">
        <f>[1]panel_master!B53</f>
        <v>YG</v>
      </c>
      <c r="C25" t="str">
        <f>[1]panel_master!C53</f>
        <v>561</v>
      </c>
      <c r="D25">
        <f>[1]panel_master!D53</f>
        <v>570</v>
      </c>
      <c r="E25" t="str">
        <f>[1]panel_master!E53</f>
        <v>YG1</v>
      </c>
      <c r="F25" t="str">
        <f>[1]panel_master!F53</f>
        <v>TNFa</v>
      </c>
      <c r="G25" t="str">
        <f>[1]panel_master!G53</f>
        <v/>
      </c>
      <c r="H25" t="str">
        <f>[1]panel_master!H53</f>
        <v>PE</v>
      </c>
      <c r="I25" t="str">
        <f>[1]panel_master!I53</f>
        <v>PE</v>
      </c>
      <c r="J25" t="str">
        <f>[1]panel_master!J53</f>
        <v>TNFa_PE</v>
      </c>
      <c r="K25" t="str">
        <f>[1]panel_master!K53</f>
        <v>CYTOKINE</v>
      </c>
      <c r="L25" t="str">
        <f>[1]panel_master!L53</f>
        <v>MAb11</v>
      </c>
      <c r="M25" t="str">
        <f>[1]panel_master!M53</f>
        <v>BD</v>
      </c>
      <c r="N25" t="str">
        <f>[1]panel_master!N53</f>
        <v>Pharmingen</v>
      </c>
      <c r="O25">
        <f>[1]panel_master!O53</f>
        <v>554513</v>
      </c>
      <c r="P25">
        <f>[1]panel_master!P53</f>
        <v>4078201</v>
      </c>
      <c r="Q25" t="str">
        <f>[1]panel_master!Q53</f>
        <v>100ug; 500uL; 200ug/mL</v>
      </c>
      <c r="R25">
        <f>[1]panel_master!R53</f>
        <v>0.25</v>
      </c>
      <c r="S25" t="str">
        <f>[1]panel_master!S53</f>
        <v>intracellular</v>
      </c>
      <c r="T25" cm="1">
        <f t="array" ref="T25">IF(Table3[[#This Row],[titration]]*Table2[tests]&gt;=1,Table3[[#This Row],[titration]]*Table2[tests],(Table3[[#This Row],[titration]]*Table2[tests])*10)</f>
        <v>5</v>
      </c>
      <c r="U25" s="1" t="str" cm="1">
        <f t="array" ref="U25">IF(Table3[[#This Row],[titration]]*Table2[tests]&lt;1,"*of a 1:10*","")</f>
        <v>*of a 1:10*</v>
      </c>
      <c r="V25" t="b">
        <f>SUBTOTAL(103,Table3[[#This Row],[location]])=1</f>
        <v>1</v>
      </c>
    </row>
    <row r="26" spans="1:22">
      <c r="A26">
        <f>[1]panel_master!A56</f>
        <v>49</v>
      </c>
      <c r="B26" t="str">
        <f>[1]panel_master!B56</f>
        <v>YG</v>
      </c>
      <c r="C26" t="str">
        <f>[1]panel_master!C56</f>
        <v>561</v>
      </c>
      <c r="D26">
        <f>[1]panel_master!D56</f>
        <v>600</v>
      </c>
      <c r="E26" t="str">
        <f>[1]panel_master!E56</f>
        <v>YG3</v>
      </c>
      <c r="F26" t="str">
        <f>[1]panel_master!F56</f>
        <v>IFNg</v>
      </c>
      <c r="G26" t="str">
        <f>[1]panel_master!G56</f>
        <v/>
      </c>
      <c r="H26" t="str">
        <f>[1]panel_master!H56</f>
        <v>PEDazzle594</v>
      </c>
      <c r="I26" t="str">
        <f>[1]panel_master!I56</f>
        <v>PE-Dazzle 594</v>
      </c>
      <c r="J26" t="str">
        <f>[1]panel_master!J56</f>
        <v>IFNg_PEDazzle594</v>
      </c>
      <c r="K26" t="str">
        <f>[1]panel_master!K56</f>
        <v>CYTOKINE</v>
      </c>
      <c r="L26" t="str">
        <f>[1]panel_master!L56</f>
        <v>B27</v>
      </c>
      <c r="M26" t="str">
        <f>[1]panel_master!M56</f>
        <v>Biolegend</v>
      </c>
      <c r="N26">
        <f>[1]panel_master!N56</f>
        <v>0</v>
      </c>
      <c r="O26">
        <f>[1]panel_master!O56</f>
        <v>506530</v>
      </c>
      <c r="P26" t="str">
        <f>[1]panel_master!P56</f>
        <v>B394449</v>
      </c>
      <c r="Q26" t="str">
        <f>[1]panel_master!Q56</f>
        <v xml:space="preserve">500uL; 5uL/test; 25ug/mL </v>
      </c>
      <c r="R26">
        <f>[1]panel_master!R56</f>
        <v>0.5</v>
      </c>
      <c r="S26" t="str">
        <f>[1]panel_master!S56</f>
        <v>intracellular</v>
      </c>
      <c r="T26" cm="1">
        <f t="array" ref="T26">IF(Table3[[#This Row],[titration]]*Table2[tests]&gt;=1,Table3[[#This Row],[titration]]*Table2[tests],(Table3[[#This Row],[titration]]*Table2[tests])*10)</f>
        <v>1</v>
      </c>
      <c r="U26" s="1" t="str" cm="1">
        <f t="array" ref="U26">IF(Table3[[#This Row],[titration]]*Table2[tests]&lt;1,"*of a 1:10*","")</f>
        <v/>
      </c>
      <c r="V26" t="b">
        <f>SUBTOTAL(103,Table3[[#This Row],[location]])=1</f>
        <v>1</v>
      </c>
    </row>
    <row r="27" spans="1:22">
      <c r="A27">
        <f>[1]panel_master!A57</f>
        <v>50</v>
      </c>
      <c r="B27" t="str">
        <f>[1]panel_master!B57</f>
        <v>YG</v>
      </c>
      <c r="C27" t="str">
        <f>[1]panel_master!C57</f>
        <v>561</v>
      </c>
      <c r="D27">
        <f>[1]panel_master!D57</f>
        <v>660</v>
      </c>
      <c r="E27" t="str">
        <f>[1]panel_master!E57</f>
        <v>YG4</v>
      </c>
      <c r="F27" t="str">
        <f>[1]panel_master!F57</f>
        <v>CD103</v>
      </c>
      <c r="G27" t="str">
        <f>[1]panel_master!G57</f>
        <v/>
      </c>
      <c r="H27" t="str">
        <f>[1]panel_master!H57</f>
        <v>PEFire640</v>
      </c>
      <c r="I27" t="str">
        <f>[1]panel_master!I57</f>
        <v>PE-Fire 640</v>
      </c>
      <c r="J27" t="str">
        <f>[1]panel_master!J57</f>
        <v>CD103_PEFire640</v>
      </c>
      <c r="K27" t="str">
        <f>[1]panel_master!K57</f>
        <v>conserved</v>
      </c>
      <c r="L27" t="str">
        <f>[1]panel_master!L57</f>
        <v>Ber-ACT8</v>
      </c>
      <c r="M27" t="str">
        <f>[1]panel_master!M57</f>
        <v>Biolegend</v>
      </c>
      <c r="N27">
        <f>[1]panel_master!N57</f>
        <v>0</v>
      </c>
      <c r="O27">
        <f>[1]panel_master!O57</f>
        <v>350244</v>
      </c>
      <c r="P27" t="str">
        <f>[1]panel_master!P57</f>
        <v>B364348</v>
      </c>
      <c r="Q27" t="str">
        <f>[1]panel_master!Q57</f>
        <v>500uL; 5uL/test; 50ug/mL</v>
      </c>
      <c r="R27">
        <f>[1]panel_master!R57</f>
        <v>0.5</v>
      </c>
      <c r="S27" t="str">
        <f>[1]panel_master!S57</f>
        <v>surface</v>
      </c>
      <c r="T27" cm="1">
        <f t="array" ref="T27">IF(Table3[[#This Row],[titration]]*Table2[tests]&gt;=1,Table3[[#This Row],[titration]]*Table2[tests],(Table3[[#This Row],[titration]]*Table2[tests])*10)</f>
        <v>1</v>
      </c>
      <c r="U27" s="1" t="str" cm="1">
        <f t="array" ref="U27">IF(Table3[[#This Row],[titration]]*Table2[tests]&lt;1,"*of a 1:10*","")</f>
        <v/>
      </c>
      <c r="V27" t="b">
        <f>SUBTOTAL(103,Table3[[#This Row],[location]])=1</f>
        <v>1</v>
      </c>
    </row>
    <row r="28" spans="1:22">
      <c r="A28">
        <f>[1]panel_master!A60</f>
        <v>53</v>
      </c>
      <c r="B28" t="str">
        <f>[1]panel_master!B60</f>
        <v>YG</v>
      </c>
      <c r="C28" t="str">
        <f>[1]panel_master!C60</f>
        <v>561</v>
      </c>
      <c r="D28">
        <f>[1]panel_master!D60</f>
        <v>700</v>
      </c>
      <c r="E28" t="str">
        <f>[1]panel_master!E60</f>
        <v>YG7</v>
      </c>
      <c r="F28" t="str">
        <f>[1]panel_master!F60</f>
        <v>CD45BC6</v>
      </c>
      <c r="G28" t="str">
        <f>[1]panel_master!G60</f>
        <v/>
      </c>
      <c r="H28" t="str">
        <f>[1]panel_master!H60</f>
        <v>SBY720</v>
      </c>
      <c r="I28" t="str">
        <f>[1]panel_master!I60</f>
        <v>SBY720</v>
      </c>
      <c r="J28" t="str">
        <f>[1]panel_master!J60</f>
        <v>CD45BC6_SBY720</v>
      </c>
      <c r="K28" t="str">
        <f>[1]panel_master!K60</f>
        <v>barcode</v>
      </c>
      <c r="L28" t="str">
        <f>[1]panel_master!L60</f>
        <v>F10-89-4</v>
      </c>
      <c r="M28" t="str">
        <f>[1]panel_master!M60</f>
        <v>Bio-Rad</v>
      </c>
      <c r="N28">
        <f>[1]panel_master!N60</f>
        <v>0</v>
      </c>
      <c r="O28" t="str">
        <f>[1]panel_master!O60</f>
        <v>MCA87SBY720</v>
      </c>
      <c r="P28">
        <f>[1]panel_master!P60</f>
        <v>100007331</v>
      </c>
      <c r="Q28" t="str">
        <f>[1]panel_master!Q60</f>
        <v>100 TESTS/0.5 mL</v>
      </c>
      <c r="R28">
        <f>[1]panel_master!R60</f>
        <v>0.25</v>
      </c>
      <c r="S28" t="str">
        <f>[1]panel_master!S60</f>
        <v>surface-barcode</v>
      </c>
      <c r="T28" cm="1">
        <f t="array" ref="T28">IF(Table3[[#This Row],[titration]]*Table2[tests]&gt;=1,Table3[[#This Row],[titration]]*Table2[tests],(Table3[[#This Row],[titration]]*Table2[tests])*10)</f>
        <v>5</v>
      </c>
      <c r="U28" t="str" cm="1">
        <f t="array" ref="U28">IF(Table3[[#This Row],[titration]]*Table2[tests]&lt;1,"*of a 1:10*","")</f>
        <v>*of a 1:10*</v>
      </c>
      <c r="V28" t="b">
        <f>SUBTOTAL(103,Table3[[#This Row],[location]])=1</f>
        <v>1</v>
      </c>
    </row>
    <row r="29" spans="1:22">
      <c r="A29">
        <f>[1]panel_master!A62</f>
        <v>55</v>
      </c>
      <c r="B29" t="str">
        <f>[1]panel_master!B62</f>
        <v>YG</v>
      </c>
      <c r="C29" t="str">
        <f>[1]panel_master!C62</f>
        <v>561</v>
      </c>
      <c r="D29">
        <f>[1]panel_master!D62</f>
        <v>780</v>
      </c>
      <c r="E29" t="str">
        <f>[1]panel_master!E62</f>
        <v>YG9</v>
      </c>
      <c r="F29" t="str">
        <f>[1]panel_master!F62</f>
        <v>CD122</v>
      </c>
      <c r="G29" t="str">
        <f>[1]panel_master!G62</f>
        <v>IL-2Rb</v>
      </c>
      <c r="H29" t="str">
        <f>[1]panel_master!H62</f>
        <v>PECy7</v>
      </c>
      <c r="I29" t="str">
        <f>[1]panel_master!I62</f>
        <v>PE-Cy7</v>
      </c>
      <c r="J29" t="str">
        <f>[1]panel_master!J62</f>
        <v>CD122_PECy7</v>
      </c>
      <c r="K29" t="str">
        <f>[1]panel_master!K62</f>
        <v>conserved</v>
      </c>
      <c r="L29" t="str">
        <f>[1]panel_master!L62</f>
        <v>TU27</v>
      </c>
      <c r="M29" t="str">
        <f>[1]panel_master!M62</f>
        <v>Biolegend</v>
      </c>
      <c r="N29">
        <f>[1]panel_master!N62</f>
        <v>0</v>
      </c>
      <c r="O29">
        <f>[1]panel_master!O62</f>
        <v>339014</v>
      </c>
      <c r="P29" t="str">
        <f>[1]panel_master!P62</f>
        <v>B409390</v>
      </c>
      <c r="Q29" t="str">
        <f>[1]panel_master!Q62</f>
        <v>500uL; 5uL/test; 100ug/mL</v>
      </c>
      <c r="R29">
        <f>[1]panel_master!R62</f>
        <v>1</v>
      </c>
      <c r="S29" t="str">
        <f>[1]panel_master!S62</f>
        <v>surface</v>
      </c>
      <c r="T29" cm="1">
        <f t="array" ref="T29">IF(Table3[[#This Row],[titration]]*Table2[tests]&gt;=1,Table3[[#This Row],[titration]]*Table2[tests],(Table3[[#This Row],[titration]]*Table2[tests])*10)</f>
        <v>2</v>
      </c>
      <c r="U29" s="1" t="str" cm="1">
        <f t="array" ref="U29">IF(Table3[[#This Row],[titration]]*Table2[tests]&lt;1,"*of a 1:10*","")</f>
        <v/>
      </c>
      <c r="V29" t="b">
        <f>SUBTOTAL(103,Table3[[#This Row],[location]])=1</f>
        <v>1</v>
      </c>
    </row>
    <row r="30" spans="1:22">
      <c r="A30">
        <f>[1]panel_master!A65</f>
        <v>58</v>
      </c>
      <c r="B30" t="str">
        <f>[1]panel_master!B65</f>
        <v>R</v>
      </c>
      <c r="C30" t="str">
        <f>[1]panel_master!C65</f>
        <v>640</v>
      </c>
      <c r="D30">
        <f>[1]panel_master!D65</f>
        <v>680</v>
      </c>
      <c r="E30" t="str">
        <f>[1]panel_master!E65</f>
        <v>R2</v>
      </c>
      <c r="F30" t="str">
        <f>[1]panel_master!F65</f>
        <v>Ia4b7</v>
      </c>
      <c r="G30" t="str">
        <f>[1]panel_master!G65</f>
        <v>Integrin alpha4 beta7</v>
      </c>
      <c r="H30" t="str">
        <f>[1]panel_master!H65</f>
        <v>AlexaFluor647</v>
      </c>
      <c r="I30" t="str">
        <f>[1]panel_master!I65</f>
        <v>Alexa Fluor 647</v>
      </c>
      <c r="J30" t="str">
        <f>[1]panel_master!J65</f>
        <v>Ia4b7_AlexaFluor647</v>
      </c>
      <c r="K30" t="str">
        <f>[1]panel_master!K65</f>
        <v>conserved</v>
      </c>
      <c r="L30" t="str">
        <f>[1]panel_master!L65</f>
        <v>Vedolizumab297.rMAb</v>
      </c>
      <c r="M30" t="str">
        <f>[1]panel_master!M65</f>
        <v>BD</v>
      </c>
      <c r="N30" t="str">
        <f>[1]panel_master!N65</f>
        <v>Pharmingen</v>
      </c>
      <c r="O30">
        <f>[1]panel_master!O65</f>
        <v>571600</v>
      </c>
      <c r="P30">
        <f>[1]panel_master!P65</f>
        <v>4127812</v>
      </c>
      <c r="Q30" t="str">
        <f>[1]panel_master!Q65</f>
        <v xml:space="preserve">500uL; 5uL/test; 25ug/mL </v>
      </c>
      <c r="R30">
        <f>[1]panel_master!R65</f>
        <v>1.5</v>
      </c>
      <c r="S30" t="str">
        <f>[1]panel_master!S65</f>
        <v>surface</v>
      </c>
      <c r="T30" cm="1">
        <f t="array" ref="T30">IF(Table3[[#This Row],[titration]]*Table2[tests]&gt;=1,Table3[[#This Row],[titration]]*Table2[tests],(Table3[[#This Row],[titration]]*Table2[tests])*10)</f>
        <v>3</v>
      </c>
      <c r="U30" s="1" t="str" cm="1">
        <f t="array" ref="U30">IF(Table3[[#This Row],[titration]]*Table2[tests]&lt;1,"*of a 1:10*","")</f>
        <v/>
      </c>
      <c r="V30" t="b">
        <f>SUBTOTAL(103,Table3[[#This Row],[location]])=1</f>
        <v>1</v>
      </c>
    </row>
    <row r="31" spans="1:22">
      <c r="A31">
        <f>[1]panel_master!A66</f>
        <v>59</v>
      </c>
      <c r="B31" t="str">
        <f>[1]panel_master!B66</f>
        <v>R</v>
      </c>
      <c r="C31" t="str">
        <f>[1]panel_master!C66</f>
        <v>640</v>
      </c>
      <c r="D31">
        <f>[1]panel_master!D66</f>
        <v>690</v>
      </c>
      <c r="E31" t="str">
        <f>[1]panel_master!E66</f>
        <v>R3</v>
      </c>
      <c r="F31" t="str">
        <f>[1]panel_master!F66</f>
        <v>CD45BC7</v>
      </c>
      <c r="G31" t="str">
        <f>[1]panel_master!G66</f>
        <v/>
      </c>
      <c r="H31" t="str">
        <f>[1]panel_master!H66</f>
        <v>SparkNIR685</v>
      </c>
      <c r="I31" t="str">
        <f>[1]panel_master!I66</f>
        <v>Spark NIR 685</v>
      </c>
      <c r="J31" t="str">
        <f>[1]panel_master!J66</f>
        <v>CD45BC7_SparkNIR685</v>
      </c>
      <c r="K31" t="str">
        <f>[1]panel_master!K66</f>
        <v>barcode</v>
      </c>
      <c r="L31" t="str">
        <f>[1]panel_master!L66</f>
        <v>HI30</v>
      </c>
      <c r="M31" t="str">
        <f>[1]panel_master!M66</f>
        <v>BioLegend</v>
      </c>
      <c r="N31">
        <f>[1]panel_master!N66</f>
        <v>0</v>
      </c>
      <c r="O31">
        <f>[1]panel_master!O66</f>
        <v>304098</v>
      </c>
      <c r="P31" t="str">
        <f>[1]panel_master!P66</f>
        <v>B420407</v>
      </c>
      <c r="Q31" t="str">
        <f>[1]panel_master!Q66</f>
        <v>25 ug; 500 uL; 50 ug/mL</v>
      </c>
      <c r="R31">
        <f>[1]panel_master!R66</f>
        <v>0.25</v>
      </c>
      <c r="S31" t="str">
        <f>[1]panel_master!S66</f>
        <v>surface-barcode</v>
      </c>
      <c r="T31" cm="1">
        <f t="array" ref="T31">IF(Table3[[#This Row],[titration]]*Table2[tests]&gt;=1,Table3[[#This Row],[titration]]*Table2[tests],(Table3[[#This Row],[titration]]*Table2[tests])*10)</f>
        <v>5</v>
      </c>
      <c r="U31" t="str" cm="1">
        <f t="array" ref="U31">IF(Table3[[#This Row],[titration]]*Table2[tests]&lt;1,"*of a 1:10*","")</f>
        <v>*of a 1:10*</v>
      </c>
      <c r="V31" t="b">
        <f>SUBTOTAL(103,Table3[[#This Row],[location]])=1</f>
        <v>1</v>
      </c>
    </row>
    <row r="32" spans="1:22">
      <c r="A32">
        <f>[1]panel_master!A67</f>
        <v>60</v>
      </c>
      <c r="B32" t="str">
        <f>[1]panel_master!B67</f>
        <v>R</v>
      </c>
      <c r="C32" t="str">
        <f>[1]panel_master!C67</f>
        <v>640</v>
      </c>
      <c r="D32">
        <f>[1]panel_master!D67</f>
        <v>738</v>
      </c>
      <c r="E32" t="str">
        <f>[1]panel_master!E67</f>
        <v>R4</v>
      </c>
      <c r="F32" t="str">
        <f>[1]panel_master!F67</f>
        <v>Viability</v>
      </c>
      <c r="G32" t="str">
        <f>[1]panel_master!G67</f>
        <v/>
      </c>
      <c r="H32" t="str">
        <f>[1]panel_master!H67</f>
        <v>LIVEDEADScarlet</v>
      </c>
      <c r="I32" t="str">
        <f>[1]panel_master!I67</f>
        <v>LIVE DEAD Scarlet</v>
      </c>
      <c r="J32" t="str">
        <f>[1]panel_master!J67</f>
        <v>Viability_LIVEDEADScarlet</v>
      </c>
      <c r="K32" t="str">
        <f>[1]panel_master!K67</f>
        <v>conserved</v>
      </c>
      <c r="L32">
        <f>[1]panel_master!L67</f>
        <v>0</v>
      </c>
      <c r="M32" t="str">
        <f>[1]panel_master!M67</f>
        <v>Invitrogen</v>
      </c>
      <c r="N32">
        <f>[1]panel_master!N67</f>
        <v>0</v>
      </c>
      <c r="O32" t="str">
        <f>[1]panel_master!O67</f>
        <v>L34988A</v>
      </c>
      <c r="P32">
        <f>[1]panel_master!P67</f>
        <v>289778</v>
      </c>
      <c r="Q32">
        <f>[1]panel_master!Q67</f>
        <v>0</v>
      </c>
      <c r="R32" t="str">
        <f>[1]panel_master!R67</f>
        <v>1:3200</v>
      </c>
      <c r="S32" t="str">
        <f>[1]panel_master!S67</f>
        <v>viability</v>
      </c>
      <c r="T32" cm="1">
        <f t="array" ref="T32">IF(Table3[[#This Row],[titration]]*Table2[tests]&gt;=1,Table3[[#This Row],[titration]]*Table2[tests],(Table3[[#This Row],[titration]]*Table2[tests])*10)</f>
        <v>4.5277777777777777</v>
      </c>
      <c r="U32" s="1" t="str" cm="1">
        <f t="array" ref="U32">IF(Table3[[#This Row],[titration]]*Table2[tests]&lt;1,"*of a 1:10*","")</f>
        <v/>
      </c>
      <c r="V32" t="b">
        <f>SUBTOTAL(103,Table3[[#This Row],[location]])=1</f>
        <v>1</v>
      </c>
    </row>
    <row r="33" spans="1:24">
      <c r="A33">
        <f>[1]panel_master!A70</f>
        <v>63</v>
      </c>
      <c r="B33" t="str">
        <f>[1]panel_master!B70</f>
        <v>R</v>
      </c>
      <c r="C33" t="str">
        <f>[1]panel_master!C70</f>
        <v>640</v>
      </c>
      <c r="D33">
        <f>[1]panel_master!D70</f>
        <v>780</v>
      </c>
      <c r="E33" t="str">
        <f>[1]panel_master!E70</f>
        <v>R7</v>
      </c>
      <c r="F33" t="str">
        <f>[1]panel_master!F70</f>
        <v>CD27</v>
      </c>
      <c r="G33" t="str">
        <f>[1]panel_master!G70</f>
        <v/>
      </c>
      <c r="H33" t="str">
        <f>[1]panel_master!H70</f>
        <v>APCH7</v>
      </c>
      <c r="I33" t="str">
        <f>[1]panel_master!I70</f>
        <v>APC-H7</v>
      </c>
      <c r="J33" t="str">
        <f>[1]panel_master!J70</f>
        <v>CD27_APCH7</v>
      </c>
      <c r="K33" t="str">
        <f>[1]panel_master!K70</f>
        <v>conserved</v>
      </c>
      <c r="L33" t="str">
        <f>[1]panel_master!L70</f>
        <v>M-T271</v>
      </c>
      <c r="M33" t="str">
        <f>[1]panel_master!M70</f>
        <v>BD</v>
      </c>
      <c r="N33" t="str">
        <f>[1]panel_master!N70</f>
        <v>Pharmingen</v>
      </c>
      <c r="O33">
        <f>[1]panel_master!O70</f>
        <v>560222</v>
      </c>
      <c r="P33">
        <f>[1]panel_master!P70</f>
        <v>3275290</v>
      </c>
      <c r="Q33" t="str">
        <f>[1]panel_master!Q70</f>
        <v>500uL; 5uL/test; 50ug/mL</v>
      </c>
      <c r="R33">
        <f>[1]panel_master!R70</f>
        <v>1</v>
      </c>
      <c r="S33" t="str">
        <f>[1]panel_master!S70</f>
        <v>surface</v>
      </c>
      <c r="T33" cm="1">
        <f t="array" ref="T33">IF(Table3[[#This Row],[titration]]*Table2[tests]&gt;=1,Table3[[#This Row],[titration]]*Table2[tests],(Table3[[#This Row],[titration]]*Table2[tests])*10)</f>
        <v>2</v>
      </c>
      <c r="U33" s="1" t="str" cm="1">
        <f t="array" ref="U33">IF(Table3[[#This Row],[titration]]*Table2[tests]&lt;1,"*of a 1:10*","")</f>
        <v/>
      </c>
      <c r="V33" t="b">
        <f>SUBTOTAL(103,Table3[[#This Row],[location]])=1</f>
        <v>1</v>
      </c>
    </row>
    <row r="34" spans="1:24">
      <c r="A34">
        <f>[1]panel_master!A71</f>
        <v>64</v>
      </c>
      <c r="B34" t="str">
        <f>[1]panel_master!B71</f>
        <v>R</v>
      </c>
      <c r="C34" t="str">
        <f>[1]panel_master!C71</f>
        <v>640</v>
      </c>
      <c r="D34">
        <f>[1]panel_master!D71</f>
        <v>800</v>
      </c>
      <c r="E34" t="str">
        <f>[1]panel_master!E71</f>
        <v>R8</v>
      </c>
      <c r="F34" t="str">
        <f>[1]panel_master!F71</f>
        <v>KLRG1</v>
      </c>
      <c r="G34" t="str">
        <f>[1]panel_master!G71</f>
        <v/>
      </c>
      <c r="H34" t="str">
        <f>[1]panel_master!H71</f>
        <v>APCFire810</v>
      </c>
      <c r="I34" t="str">
        <f>[1]panel_master!I71</f>
        <v>APC-Fire 810</v>
      </c>
      <c r="J34" t="str">
        <f>[1]panel_master!J71</f>
        <v>KLRG1_APCFire810</v>
      </c>
      <c r="K34" t="str">
        <f>[1]panel_master!K71</f>
        <v>conserved</v>
      </c>
      <c r="L34" t="str">
        <f>[1]panel_master!L71</f>
        <v>SA231A2</v>
      </c>
      <c r="M34" t="str">
        <f>[1]panel_master!M71</f>
        <v>Biolegend</v>
      </c>
      <c r="N34">
        <f>[1]panel_master!N71</f>
        <v>0</v>
      </c>
      <c r="O34">
        <f>[1]panel_master!O71</f>
        <v>367732</v>
      </c>
      <c r="P34" t="str">
        <f>[1]panel_master!P71</f>
        <v>B423435</v>
      </c>
      <c r="Q34" t="str">
        <f>[1]panel_master!Q71</f>
        <v>500uL; 5uL/test; 50ug/mL</v>
      </c>
      <c r="R34">
        <f>[1]panel_master!R71</f>
        <v>1</v>
      </c>
      <c r="S34" t="str">
        <f>[1]panel_master!S71</f>
        <v>surface</v>
      </c>
      <c r="T34" cm="1">
        <f t="array" ref="T34">IF(Table3[[#This Row],[titration]]*Table2[tests]&gt;=1,Table3[[#This Row],[titration]]*Table2[tests],(Table3[[#This Row],[titration]]*Table2[tests])*10)</f>
        <v>2</v>
      </c>
      <c r="U34" s="1" t="str" cm="1">
        <f t="array" ref="U34">IF(Table3[[#This Row],[titration]]*Table2[tests]&lt;1,"*of a 1:10*","")</f>
        <v/>
      </c>
      <c r="V34" t="b">
        <f>SUBTOTAL(103,Table3[[#This Row],[location]])=1</f>
        <v>1</v>
      </c>
    </row>
    <row r="35" spans="1:24">
      <c r="R35">
        <f>SUBTOTAL(109,Table3[titration])</f>
        <v>24.25</v>
      </c>
      <c r="T35">
        <f>SUBTOTAL(109,Table3[volume.mix.uL])</f>
        <v>77.694444444444443</v>
      </c>
    </row>
    <row r="36" spans="1:24">
      <c r="T36" cm="1">
        <f t="array" ref="T36">(50*Table2[tests])-Table3[[#Totals],[volume.mix.uL]]</f>
        <v>22.305555555555557</v>
      </c>
      <c r="U36" t="s">
        <v>20</v>
      </c>
    </row>
    <row r="38" spans="1:24">
      <c r="T38">
        <f>T36-T39</f>
        <v>12.305555555555557</v>
      </c>
      <c r="U38" s="1" t="s">
        <v>22</v>
      </c>
      <c r="X38" s="2"/>
    </row>
    <row r="39" spans="1:24">
      <c r="T39">
        <v>10</v>
      </c>
      <c r="U39" s="1" t="s">
        <v>21</v>
      </c>
    </row>
    <row r="41" spans="1:24">
      <c r="T41" t="s">
        <v>19</v>
      </c>
    </row>
    <row r="42" spans="1:24">
      <c r="T42">
        <v>2</v>
      </c>
    </row>
  </sheetData>
  <pageMargins left="0.7" right="0.7" top="0.75" bottom="0.75" header="0.3" footer="0.3"/>
  <pageSetup scale="38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F4FA-423A-494A-AE08-864E355EAF6C}">
  <sheetPr>
    <pageSetUpPr fitToPage="1"/>
  </sheetPr>
  <dimension ref="A1:X42"/>
  <sheetViews>
    <sheetView topLeftCell="F1" workbookViewId="0">
      <selection activeCell="Z51" sqref="Z51"/>
    </sheetView>
  </sheetViews>
  <sheetFormatPr defaultRowHeight="15"/>
  <cols>
    <col min="1" max="1" width="15.5703125" hidden="1" customWidth="1"/>
    <col min="2" max="2" width="0" hidden="1" customWidth="1"/>
    <col min="3" max="3" width="11.7109375" hidden="1" customWidth="1"/>
    <col min="4" max="4" width="11.28515625" hidden="1" customWidth="1"/>
    <col min="5" max="5" width="15.140625" hidden="1" customWidth="1"/>
    <col min="6" max="6" width="13.5703125" customWidth="1"/>
    <col min="7" max="7" width="22" hidden="1" customWidth="1"/>
    <col min="8" max="8" width="21.42578125" customWidth="1"/>
    <col min="9" max="9" width="21" hidden="1" customWidth="1"/>
    <col min="10" max="10" width="25.85546875" hidden="1" customWidth="1"/>
    <col min="11" max="11" width="19.140625" hidden="1" customWidth="1"/>
    <col min="12" max="13" width="9.140625" hidden="1" customWidth="1"/>
    <col min="14" max="14" width="10.7109375" hidden="1" customWidth="1"/>
    <col min="15" max="15" width="14.5703125" hidden="1" customWidth="1"/>
    <col min="16" max="16" width="18.5703125" hidden="1" customWidth="1"/>
    <col min="17" max="17" width="24.42578125" hidden="1" customWidth="1"/>
    <col min="18" max="18" width="12.5703125" hidden="1" customWidth="1"/>
    <col min="19" max="19" width="15.140625" customWidth="1"/>
    <col min="20" max="20" width="18.28515625" customWidth="1"/>
    <col min="21" max="21" width="19.42578125" customWidth="1"/>
    <col min="22" max="22" width="39.85546875" hidden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23</v>
      </c>
      <c r="U1" t="s">
        <v>24</v>
      </c>
      <c r="V1" t="s">
        <v>25</v>
      </c>
    </row>
    <row r="2" spans="1:22">
      <c r="A2">
        <f>[1]panel_master!A3</f>
        <v>2</v>
      </c>
      <c r="B2" t="str">
        <f>[1]panel_master!B3</f>
        <v>UV</v>
      </c>
      <c r="C2" t="str">
        <f>[1]panel_master!C3</f>
        <v>355</v>
      </c>
      <c r="D2">
        <f>[1]panel_master!D3</f>
        <v>395</v>
      </c>
      <c r="E2" t="str">
        <f>[1]panel_master!E3</f>
        <v>UV2</v>
      </c>
      <c r="F2" t="str">
        <f>[1]panel_master!F3</f>
        <v>CD45RA</v>
      </c>
      <c r="G2" t="str">
        <f>[1]panel_master!G3</f>
        <v/>
      </c>
      <c r="H2" t="str">
        <f>[1]panel_master!H3</f>
        <v>BUV395</v>
      </c>
      <c r="I2" t="str">
        <f>[1]panel_master!I3</f>
        <v>BUV395</v>
      </c>
      <c r="J2" t="str">
        <f>[1]panel_master!J3</f>
        <v>CD45RA_BUV395</v>
      </c>
      <c r="K2" t="str">
        <f>[1]panel_master!K3</f>
        <v>conserved</v>
      </c>
      <c r="L2" t="str">
        <f>[1]panel_master!L3</f>
        <v>5H9</v>
      </c>
      <c r="M2" t="str">
        <f>[1]panel_master!M3</f>
        <v>BD</v>
      </c>
      <c r="N2" t="str">
        <f>[1]panel_master!N3</f>
        <v>Horizon</v>
      </c>
      <c r="O2">
        <f>[1]panel_master!O3</f>
        <v>569489</v>
      </c>
      <c r="P2">
        <f>[1]panel_master!P3</f>
        <v>3313308</v>
      </c>
      <c r="Q2" t="str">
        <f>[1]panel_master!Q3</f>
        <v>50 ug; 250 uL; 200 ug/mL</v>
      </c>
      <c r="R2">
        <f>[1]panel_master!R3</f>
        <v>2</v>
      </c>
      <c r="S2" t="str">
        <f>[1]panel_master!S3</f>
        <v>surface</v>
      </c>
      <c r="T2" cm="1">
        <f t="array" ref="T2">IF(Table311[[#This Row],[titration]]*Table212[tests]&gt;=1,Table311[[#This Row],[titration]]*Table212[tests],(Table311[[#This Row],[titration]]*Table212[tests])*10)</f>
        <v>4.4000000000000004</v>
      </c>
      <c r="U2" s="1" t="str" cm="1">
        <f t="array" ref="U2">IF(Table311[[#This Row],[titration]]*Table212[tests]&lt;1,"of a 1:10 in "&amp;U13,"")</f>
        <v/>
      </c>
      <c r="V2" s="2" t="b">
        <f>SUBTOTAL(103,Table311[[#This Row],[location]])=1</f>
        <v>1</v>
      </c>
    </row>
    <row r="3" spans="1:22">
      <c r="A3">
        <f>[1]panel_master!A8</f>
        <v>7</v>
      </c>
      <c r="B3" t="str">
        <f>[1]panel_master!B8</f>
        <v>UV</v>
      </c>
      <c r="C3" t="str">
        <f>[1]panel_master!C8</f>
        <v>355</v>
      </c>
      <c r="D3">
        <f>[1]panel_master!D8</f>
        <v>500</v>
      </c>
      <c r="E3" t="str">
        <f>[1]panel_master!E8</f>
        <v>UV7</v>
      </c>
      <c r="F3" t="str">
        <f>[1]panel_master!F8</f>
        <v>CD45RO</v>
      </c>
      <c r="G3" t="str">
        <f>[1]panel_master!G8</f>
        <v/>
      </c>
      <c r="H3" t="str">
        <f>[1]panel_master!H8</f>
        <v>BUV496</v>
      </c>
      <c r="I3" t="str">
        <f>[1]panel_master!I8</f>
        <v>BUV496</v>
      </c>
      <c r="J3" t="str">
        <f>[1]panel_master!J8</f>
        <v>CD45RO_BUV496</v>
      </c>
      <c r="K3" t="str">
        <f>[1]panel_master!K8</f>
        <v>conserved</v>
      </c>
      <c r="L3" t="str">
        <f>[1]panel_master!L8</f>
        <v>UCHL1</v>
      </c>
      <c r="M3" t="str">
        <f>[1]panel_master!M8</f>
        <v>BD</v>
      </c>
      <c r="N3" t="str">
        <f>[1]panel_master!N8</f>
        <v>OptiBuild</v>
      </c>
      <c r="O3">
        <f>[1]panel_master!O8</f>
        <v>749888</v>
      </c>
      <c r="P3">
        <f>[1]panel_master!P8</f>
        <v>4229926</v>
      </c>
      <c r="Q3" t="str">
        <f>[1]panel_master!Q8</f>
        <v>50 ug; 250 uL; 200 ug/mL</v>
      </c>
      <c r="R3">
        <f>[1]panel_master!R8</f>
        <v>1</v>
      </c>
      <c r="S3" t="str">
        <f>[1]panel_master!S8</f>
        <v>surface</v>
      </c>
      <c r="T3" cm="1">
        <f t="array" ref="T3">IF(Table311[[#This Row],[titration]]*Table212[tests]&gt;=1,Table311[[#This Row],[titration]]*Table212[tests],(Table311[[#This Row],[titration]]*Table212[tests])*10)</f>
        <v>2.2000000000000002</v>
      </c>
      <c r="U3" s="1" t="str" cm="1">
        <f t="array" ref="U3">IF(Table311[[#This Row],[titration]]*Table212[tests]&lt;1,"of a 1:10 in "&amp;U14,"")</f>
        <v/>
      </c>
      <c r="V3" t="b">
        <f>SUBTOTAL(103,Table311[[#This Row],[location]])=1</f>
        <v>1</v>
      </c>
    </row>
    <row r="4" spans="1:22">
      <c r="A4">
        <f>[1]panel_master!A10</f>
        <v>9</v>
      </c>
      <c r="B4" t="str">
        <f>[1]panel_master!B10</f>
        <v>UV</v>
      </c>
      <c r="C4" t="str">
        <f>[1]panel_master!C10</f>
        <v>355</v>
      </c>
      <c r="D4">
        <f>[1]panel_master!D10</f>
        <v>570</v>
      </c>
      <c r="E4" t="str">
        <f>[1]panel_master!E10</f>
        <v>UV9</v>
      </c>
      <c r="F4" t="str">
        <f>[1]panel_master!F10</f>
        <v>TCRgd</v>
      </c>
      <c r="G4" t="str">
        <f>[1]panel_master!G10</f>
        <v/>
      </c>
      <c r="H4" t="str">
        <f>[1]panel_master!H10</f>
        <v>BUV563</v>
      </c>
      <c r="I4" t="str">
        <f>[1]panel_master!I10</f>
        <v>BUV563</v>
      </c>
      <c r="J4" t="str">
        <f>[1]panel_master!J10</f>
        <v>TCRgd_BUV563</v>
      </c>
      <c r="K4" t="str">
        <f>[1]panel_master!K10</f>
        <v>conserved</v>
      </c>
      <c r="L4" t="str">
        <f>[1]panel_master!L10</f>
        <v>11F2</v>
      </c>
      <c r="M4" t="str">
        <f>[1]panel_master!M10</f>
        <v>BD</v>
      </c>
      <c r="N4" t="str">
        <f>[1]panel_master!N10</f>
        <v>OptiBuild</v>
      </c>
      <c r="O4">
        <f>[1]panel_master!O10</f>
        <v>748534</v>
      </c>
      <c r="P4">
        <f>[1]panel_master!P10</f>
        <v>4229925</v>
      </c>
      <c r="Q4" t="str">
        <f>[1]panel_master!Q10</f>
        <v>50 ug; 250 uL; 200 ug/mL</v>
      </c>
      <c r="R4">
        <f>[1]panel_master!R10</f>
        <v>1.5</v>
      </c>
      <c r="S4" t="str">
        <f>[1]panel_master!S10</f>
        <v>surface</v>
      </c>
      <c r="T4" cm="1">
        <f t="array" ref="T4">IF(Table311[[#This Row],[titration]]*Table212[tests]&gt;=1,Table311[[#This Row],[titration]]*Table212[tests],(Table311[[#This Row],[titration]]*Table212[tests])*10)</f>
        <v>3.3000000000000003</v>
      </c>
      <c r="U4" s="1" t="str" cm="1">
        <f t="array" ref="U4">IF(Table311[[#This Row],[titration]]*Table212[tests]&lt;1,"of a 1:10 in "&amp;U15,"")</f>
        <v/>
      </c>
      <c r="V4" t="b">
        <f>SUBTOTAL(103,Table311[[#This Row],[location]])=1</f>
        <v>1</v>
      </c>
    </row>
    <row r="5" spans="1:22" hidden="1">
      <c r="A5">
        <f>[1]panel_master!A11</f>
        <v>10</v>
      </c>
      <c r="B5" t="str">
        <f>[1]panel_master!B11</f>
        <v>UV</v>
      </c>
      <c r="C5" t="str">
        <f>[1]panel_master!C11</f>
        <v>355</v>
      </c>
      <c r="D5">
        <f>[1]panel_master!D11</f>
        <v>600</v>
      </c>
      <c r="E5" t="str">
        <f>[1]panel_master!E11</f>
        <v>UV10</v>
      </c>
      <c r="F5" t="str">
        <f>[1]panel_master!F11</f>
        <v>CD45BC1</v>
      </c>
      <c r="G5" t="str">
        <f>[1]panel_master!G11</f>
        <v/>
      </c>
      <c r="H5" t="str">
        <f>[1]panel_master!H11</f>
        <v>SBUV605</v>
      </c>
      <c r="I5" t="str">
        <f>[1]panel_master!I11</f>
        <v>SBUV605</v>
      </c>
      <c r="J5" t="str">
        <f>[1]panel_master!J11</f>
        <v>CD45BC1_SBUV605</v>
      </c>
      <c r="K5" t="str">
        <f>[1]panel_master!K11</f>
        <v>barcode</v>
      </c>
      <c r="L5" t="str">
        <f>[1]panel_master!L11</f>
        <v>F10-89-4</v>
      </c>
      <c r="M5" t="str">
        <f>[1]panel_master!M11</f>
        <v>Bio-Rad</v>
      </c>
      <c r="N5">
        <f>[1]panel_master!N11</f>
        <v>0</v>
      </c>
      <c r="O5" t="str">
        <f>[1]panel_master!O11</f>
        <v>MCA87SBUV605</v>
      </c>
      <c r="P5">
        <f>[1]panel_master!P11</f>
        <v>100006781</v>
      </c>
      <c r="Q5" t="str">
        <f>[1]panel_master!Q11</f>
        <v>100 TESTS/0.5 mL</v>
      </c>
      <c r="R5">
        <f>[1]panel_master!R11</f>
        <v>0.5</v>
      </c>
      <c r="S5" t="str">
        <f>[1]panel_master!S11</f>
        <v>surface-barcode</v>
      </c>
      <c r="T5" cm="1">
        <f t="array" ref="T5">IF(Table311[[#This Row],[titration]]*Table212[tests]&gt;=1,Table311[[#This Row],[titration]]*Table212[tests],(Table311[[#This Row],[titration]]*Table212[tests])*10)</f>
        <v>1.1000000000000001</v>
      </c>
      <c r="U5" t="str" cm="1">
        <f t="array" ref="U5">IF(Table311[[#This Row],[titration]]*Table212[tests]&lt;1,"of a 1:10 in "&amp;U16,"")</f>
        <v/>
      </c>
      <c r="V5" t="b">
        <f>SUBTOTAL(103,Table311[[#This Row],[location]])=1</f>
        <v>0</v>
      </c>
    </row>
    <row r="6" spans="1:22" hidden="1">
      <c r="A6">
        <f>[1]panel_master!A16</f>
        <v>14</v>
      </c>
      <c r="B6" t="str">
        <f>[1]panel_master!B16</f>
        <v>UV</v>
      </c>
      <c r="C6" t="str">
        <f>[1]panel_master!C16</f>
        <v>355</v>
      </c>
      <c r="D6">
        <f>[1]panel_master!D16</f>
        <v>750</v>
      </c>
      <c r="E6" t="str">
        <f>[1]panel_master!E16</f>
        <v>UV14</v>
      </c>
      <c r="F6" t="str">
        <f>[1]panel_master!F16</f>
        <v>IL2</v>
      </c>
      <c r="G6" t="str">
        <f>[1]panel_master!G16</f>
        <v/>
      </c>
      <c r="H6" t="str">
        <f>[1]panel_master!H16</f>
        <v>BUV737</v>
      </c>
      <c r="I6" t="str">
        <f>[1]panel_master!I16</f>
        <v>BUV737</v>
      </c>
      <c r="J6" t="str">
        <f>[1]panel_master!J16</f>
        <v>IL2_BUV737</v>
      </c>
      <c r="K6" t="str">
        <f>[1]panel_master!K16</f>
        <v>CYTOKINE</v>
      </c>
      <c r="L6" t="str">
        <f>[1]panel_master!L16</f>
        <v>MQ1-17H12</v>
      </c>
      <c r="M6" t="str">
        <f>[1]panel_master!M16</f>
        <v>BD</v>
      </c>
      <c r="N6" t="str">
        <f>[1]panel_master!N16</f>
        <v>Horizon</v>
      </c>
      <c r="O6">
        <f>[1]panel_master!O16</f>
        <v>612836</v>
      </c>
      <c r="P6">
        <f>[1]panel_master!P16</f>
        <v>4218722</v>
      </c>
      <c r="Q6" t="str">
        <f>[1]panel_master!Q16</f>
        <v>250uL; 5uL/test; 100ug/mL</v>
      </c>
      <c r="R6">
        <f>[1]panel_master!R16</f>
        <v>0.5</v>
      </c>
      <c r="S6" t="str">
        <f>[1]panel_master!S16</f>
        <v>intracellular</v>
      </c>
      <c r="T6" cm="1">
        <f t="array" ref="T6">IF(Table311[[#This Row],[titration]]*Table212[tests]&gt;=1,Table311[[#This Row],[titration]]*Table212[tests],(Table311[[#This Row],[titration]]*Table212[tests])*10)</f>
        <v>1.1000000000000001</v>
      </c>
      <c r="U6" s="1" t="str" cm="1">
        <f t="array" ref="U6">IF(Table311[[#This Row],[titration]]*Table212[tests]&lt;1,"of a 1:10 in "&amp;U17,"")</f>
        <v/>
      </c>
      <c r="V6" t="b">
        <f>SUBTOTAL(103,Table311[[#This Row],[location]])=1</f>
        <v>0</v>
      </c>
    </row>
    <row r="7" spans="1:22">
      <c r="A7">
        <f>[1]panel_master!A18</f>
        <v>16</v>
      </c>
      <c r="B7" t="str">
        <f>[1]panel_master!B18</f>
        <v>UV</v>
      </c>
      <c r="C7" t="str">
        <f>[1]panel_master!C18</f>
        <v>355</v>
      </c>
      <c r="D7">
        <f>[1]panel_master!D18</f>
        <v>800</v>
      </c>
      <c r="E7" t="str">
        <f>[1]panel_master!E18</f>
        <v>UV16</v>
      </c>
      <c r="F7" t="str">
        <f>[1]panel_master!F18</f>
        <v>CD8</v>
      </c>
      <c r="G7" t="str">
        <f>[1]panel_master!G18</f>
        <v/>
      </c>
      <c r="H7" t="str">
        <f>[1]panel_master!H18</f>
        <v>BUV805</v>
      </c>
      <c r="I7" t="str">
        <f>[1]panel_master!I18</f>
        <v>BUV805</v>
      </c>
      <c r="J7" t="str">
        <f>[1]panel_master!J18</f>
        <v>CD8_BUV805</v>
      </c>
      <c r="K7" t="str">
        <f>[1]panel_master!K18</f>
        <v>conserved</v>
      </c>
      <c r="L7" t="str">
        <f>[1]panel_master!L18</f>
        <v>RPA-T8</v>
      </c>
      <c r="M7" t="str">
        <f>[1]panel_master!M18</f>
        <v>BD</v>
      </c>
      <c r="N7" t="str">
        <f>[1]panel_master!N18</f>
        <v>Horizon</v>
      </c>
      <c r="O7">
        <f>[1]panel_master!O18</f>
        <v>568334</v>
      </c>
      <c r="P7">
        <f>[1]panel_master!P18</f>
        <v>4235549</v>
      </c>
      <c r="Q7" t="str">
        <f>[1]panel_master!Q18</f>
        <v>50 ug; 250 uL; 200 ug/mL</v>
      </c>
      <c r="R7">
        <f>[1]panel_master!R18</f>
        <v>0.5</v>
      </c>
      <c r="S7" t="str">
        <f>[1]panel_master!S18</f>
        <v>surface</v>
      </c>
      <c r="T7" cm="1">
        <f t="array" ref="T7">IF(Table311[[#This Row],[titration]]*Table212[tests]&gt;=1,Table311[[#This Row],[titration]]*Table212[tests],(Table311[[#This Row],[titration]]*Table212[tests])*10)</f>
        <v>1.1000000000000001</v>
      </c>
      <c r="U7" s="1" t="str" cm="1">
        <f t="array" ref="U7">IF(Table311[[#This Row],[titration]]*Table212[tests]&lt;1,"of a 1:10 in "&amp;U18,"")</f>
        <v/>
      </c>
      <c r="V7" t="b">
        <f>SUBTOTAL(103,Table311[[#This Row],[location]])=1</f>
        <v>1</v>
      </c>
    </row>
    <row r="8" spans="1:22">
      <c r="A8">
        <f>[1]panel_master!A19</f>
        <v>17</v>
      </c>
      <c r="B8" t="str">
        <f>[1]panel_master!B19</f>
        <v>V</v>
      </c>
      <c r="C8" t="str">
        <f>[1]panel_master!C19</f>
        <v>405</v>
      </c>
      <c r="D8">
        <f>[1]panel_master!D19</f>
        <v>420</v>
      </c>
      <c r="E8" t="str">
        <f>[1]panel_master!E19</f>
        <v>V1</v>
      </c>
      <c r="F8" t="str">
        <f>[1]panel_master!F19</f>
        <v>CD197</v>
      </c>
      <c r="G8" t="str">
        <f>[1]panel_master!G19</f>
        <v>CCR7</v>
      </c>
      <c r="H8" t="str">
        <f>[1]panel_master!H19</f>
        <v>BV421</v>
      </c>
      <c r="I8" t="str">
        <f>[1]panel_master!I19</f>
        <v>BV421</v>
      </c>
      <c r="J8" t="str">
        <f>[1]panel_master!J19</f>
        <v>CD197_BV421</v>
      </c>
      <c r="K8" t="str">
        <f>[1]panel_master!K19</f>
        <v>conserved</v>
      </c>
      <c r="L8" t="str">
        <f>[1]panel_master!L19</f>
        <v>G043H7</v>
      </c>
      <c r="M8" t="str">
        <f>[1]panel_master!M19</f>
        <v>BioLegend</v>
      </c>
      <c r="N8">
        <f>[1]panel_master!N19</f>
        <v>0</v>
      </c>
      <c r="O8">
        <f>[1]panel_master!O19</f>
        <v>353208</v>
      </c>
      <c r="P8" t="str">
        <f>[1]panel_master!P19</f>
        <v>B419079</v>
      </c>
      <c r="Q8" t="str">
        <f>[1]panel_master!Q19</f>
        <v>70 ug; 500 uL; 140 ug/mL</v>
      </c>
      <c r="R8">
        <f>[1]panel_master!R19</f>
        <v>1.5</v>
      </c>
      <c r="S8" t="str">
        <f>[1]panel_master!S19</f>
        <v>surface</v>
      </c>
      <c r="T8" cm="1">
        <f t="array" ref="T8">IF(Table311[[#This Row],[titration]]*Table212[tests]&gt;=1,Table311[[#This Row],[titration]]*Table212[tests],(Table311[[#This Row],[titration]]*Table212[tests])*10)</f>
        <v>3.3000000000000003</v>
      </c>
      <c r="U8" s="1" t="str" cm="1">
        <f t="array" ref="U8">IF(Table311[[#This Row],[titration]]*Table212[tests]&lt;1,"of a 1:10 in "&amp;U19,"")</f>
        <v/>
      </c>
      <c r="V8" t="b">
        <f>SUBTOTAL(103,Table311[[#This Row],[location]])=1</f>
        <v>1</v>
      </c>
    </row>
    <row r="9" spans="1:22" hidden="1">
      <c r="A9">
        <f>[1]panel_master!A21</f>
        <v>19</v>
      </c>
      <c r="B9" t="str">
        <f>[1]panel_master!B21</f>
        <v>V</v>
      </c>
      <c r="C9" t="str">
        <f>[1]panel_master!C21</f>
        <v>405</v>
      </c>
      <c r="D9">
        <f>[1]panel_master!D21</f>
        <v>450</v>
      </c>
      <c r="E9" t="str">
        <f>[1]panel_master!E21</f>
        <v>V3</v>
      </c>
      <c r="F9" t="str">
        <f>[1]panel_master!F21</f>
        <v>CD45BC2</v>
      </c>
      <c r="G9" t="str">
        <f>[1]panel_master!G21</f>
        <v/>
      </c>
      <c r="H9" t="str">
        <f>[1]panel_master!H21</f>
        <v>PacificBlue</v>
      </c>
      <c r="I9" t="str">
        <f>[1]panel_master!I21</f>
        <v>Pacific Blue</v>
      </c>
      <c r="J9" t="str">
        <f>[1]panel_master!J21</f>
        <v>CD45BC2_PacificBlue</v>
      </c>
      <c r="K9" t="str">
        <f>[1]panel_master!K21</f>
        <v>barcode</v>
      </c>
      <c r="L9" t="str">
        <f>[1]panel_master!L21</f>
        <v>HI30</v>
      </c>
      <c r="M9" t="str">
        <f>[1]panel_master!M21</f>
        <v>BioLegend</v>
      </c>
      <c r="N9">
        <f>[1]panel_master!N21</f>
        <v>0</v>
      </c>
      <c r="O9">
        <f>[1]panel_master!O21</f>
        <v>304029</v>
      </c>
      <c r="P9" t="str">
        <f>[1]panel_master!P21</f>
        <v>B416226</v>
      </c>
      <c r="Q9" t="str">
        <f>[1]panel_master!Q21</f>
        <v>200 ug; 500 uL; 400 ug/mL</v>
      </c>
      <c r="R9" t="str">
        <f>[1]panel_master!R21</f>
        <v>1:1500</v>
      </c>
      <c r="S9" t="str">
        <f>[1]panel_master!S21</f>
        <v>surface-barcode</v>
      </c>
      <c r="T9" cm="1">
        <f t="array" ref="T9">IF(Table311[[#This Row],[titration]]*Table212[tests]&gt;=1,Table311[[#This Row],[titration]]*Table212[tests],(Table311[[#This Row],[titration]]*Table212[tests])*10)</f>
        <v>2.3833333333333333</v>
      </c>
      <c r="U9" t="str" cm="1">
        <f t="array" ref="U9">IF(Table311[[#This Row],[titration]]*Table212[tests]&lt;1,"of a 1:10 in "&amp;U20,"")</f>
        <v/>
      </c>
      <c r="V9" t="b">
        <f>SUBTOTAL(103,Table311[[#This Row],[location]])=1</f>
        <v>0</v>
      </c>
    </row>
    <row r="10" spans="1:22" hidden="1">
      <c r="A10">
        <f>[1]panel_master!A23</f>
        <v>21</v>
      </c>
      <c r="B10" t="str">
        <f>[1]panel_master!B23</f>
        <v>V</v>
      </c>
      <c r="C10" t="str">
        <f>[1]panel_master!C23</f>
        <v>405</v>
      </c>
      <c r="D10">
        <f>[1]panel_master!D23</f>
        <v>500</v>
      </c>
      <c r="E10" t="str">
        <f>[1]panel_master!E23</f>
        <v>V5</v>
      </c>
      <c r="F10" t="str">
        <f>[1]panel_master!F23</f>
        <v>CD45BC3</v>
      </c>
      <c r="G10" t="str">
        <f>[1]panel_master!G23</f>
        <v/>
      </c>
      <c r="H10" t="str">
        <f>[1]panel_master!H23</f>
        <v>SBV475</v>
      </c>
      <c r="I10" t="str">
        <f>[1]panel_master!I23</f>
        <v>SBV475</v>
      </c>
      <c r="J10" t="str">
        <f>[1]panel_master!J23</f>
        <v>CD45BC3_SBV475</v>
      </c>
      <c r="K10" t="str">
        <f>[1]panel_master!K23</f>
        <v>barcode</v>
      </c>
      <c r="L10" t="str">
        <f>[1]panel_master!L23</f>
        <v>F10-89-4</v>
      </c>
      <c r="M10" t="str">
        <f>[1]panel_master!M23</f>
        <v>Bio-Rad</v>
      </c>
      <c r="N10">
        <f>[1]panel_master!N23</f>
        <v>0</v>
      </c>
      <c r="O10" t="str">
        <f>[1]panel_master!O23</f>
        <v>MCA87SBV475</v>
      </c>
      <c r="P10">
        <f>[1]panel_master!P23</f>
        <v>100005836</v>
      </c>
      <c r="Q10" t="str">
        <f>[1]panel_master!Q23</f>
        <v>100 TESTS/0.5 mL</v>
      </c>
      <c r="R10">
        <f>[1]panel_master!R23</f>
        <v>0.5</v>
      </c>
      <c r="S10" t="str">
        <f>[1]panel_master!S23</f>
        <v>surface-barcode</v>
      </c>
      <c r="T10" cm="1">
        <f t="array" ref="T10">IF(Table311[[#This Row],[titration]]*Table212[tests]&gt;=1,Table311[[#This Row],[titration]]*Table212[tests],(Table311[[#This Row],[titration]]*Table212[tests])*10)</f>
        <v>1.1000000000000001</v>
      </c>
      <c r="U10" t="str" cm="1">
        <f t="array" ref="U10">IF(Table311[[#This Row],[titration]]*Table212[tests]&lt;1,"of a 1:10 in "&amp;U21,"")</f>
        <v/>
      </c>
      <c r="V10" t="b">
        <f>SUBTOTAL(103,Table311[[#This Row],[location]])=1</f>
        <v>0</v>
      </c>
    </row>
    <row r="11" spans="1:22">
      <c r="A11">
        <f>[1]panel_master!A28</f>
        <v>26</v>
      </c>
      <c r="B11" t="str">
        <f>[1]panel_master!B28</f>
        <v>V</v>
      </c>
      <c r="C11" t="str">
        <f>[1]panel_master!C28</f>
        <v>405</v>
      </c>
      <c r="D11">
        <f>[1]panel_master!D28</f>
        <v>600</v>
      </c>
      <c r="E11" t="str">
        <f>[1]panel_master!E28</f>
        <v>V10</v>
      </c>
      <c r="F11" t="str">
        <f>[1]panel_master!F28</f>
        <v>CD57</v>
      </c>
      <c r="G11" t="str">
        <f>[1]panel_master!G28</f>
        <v/>
      </c>
      <c r="H11" t="str">
        <f>[1]panel_master!H28</f>
        <v>BV605</v>
      </c>
      <c r="I11" t="str">
        <f>[1]panel_master!I28</f>
        <v>BV605</v>
      </c>
      <c r="J11" t="str">
        <f>[1]panel_master!J28</f>
        <v>CD57_BV605</v>
      </c>
      <c r="K11" t="str">
        <f>[1]panel_master!K28</f>
        <v>conserved</v>
      </c>
      <c r="L11" t="str">
        <f>[1]panel_master!L28</f>
        <v>QA17A04</v>
      </c>
      <c r="M11" t="str">
        <f>[1]panel_master!M28</f>
        <v>BioLegend</v>
      </c>
      <c r="N11">
        <f>[1]panel_master!N28</f>
        <v>0</v>
      </c>
      <c r="O11">
        <f>[1]panel_master!O28</f>
        <v>393304</v>
      </c>
      <c r="P11" t="str">
        <f>[1]panel_master!P28</f>
        <v>B401784</v>
      </c>
      <c r="Q11" t="str">
        <f>[1]panel_master!Q28</f>
        <v>25 ug; 500 uL; 50 ug/mL</v>
      </c>
      <c r="R11">
        <f>[1]panel_master!R28</f>
        <v>0.5</v>
      </c>
      <c r="S11" t="str">
        <f>[1]panel_master!S28</f>
        <v>surface</v>
      </c>
      <c r="T11" cm="1">
        <f t="array" ref="T11">IF(Table311[[#This Row],[titration]]*Table212[tests]&gt;=1,Table311[[#This Row],[titration]]*Table212[tests],(Table311[[#This Row],[titration]]*Table212[tests])*10)</f>
        <v>1.1000000000000001</v>
      </c>
      <c r="U11" s="1" t="str" cm="1">
        <f t="array" ref="U11">IF(Table311[[#This Row],[titration]]*Table212[tests]&lt;1,"of a 1:10 in "&amp;U22,"")</f>
        <v/>
      </c>
      <c r="V11" t="b">
        <f>SUBTOTAL(103,Table311[[#This Row],[location]])=1</f>
        <v>1</v>
      </c>
    </row>
    <row r="12" spans="1:22">
      <c r="A12">
        <f>[1]panel_master!A29</f>
        <v>27</v>
      </c>
      <c r="B12" t="str">
        <f>[1]panel_master!B29</f>
        <v>V</v>
      </c>
      <c r="C12" t="str">
        <f>[1]panel_master!C29</f>
        <v>405</v>
      </c>
      <c r="D12">
        <f>[1]panel_master!D29</f>
        <v>660</v>
      </c>
      <c r="E12" t="str">
        <f>[1]panel_master!E29</f>
        <v>V11</v>
      </c>
      <c r="F12" t="str">
        <f>[1]panel_master!F29</f>
        <v>CD193</v>
      </c>
      <c r="G12" t="str">
        <f>[1]panel_master!G29</f>
        <v>CCR3</v>
      </c>
      <c r="H12" t="str">
        <f>[1]panel_master!H29</f>
        <v>BV650</v>
      </c>
      <c r="I12" t="str">
        <f>[1]panel_master!I29</f>
        <v>BV650</v>
      </c>
      <c r="J12" t="str">
        <f>[1]panel_master!J29</f>
        <v>CD193_BV650</v>
      </c>
      <c r="K12" t="str">
        <f>[1]panel_master!K29</f>
        <v>conserved</v>
      </c>
      <c r="L12" t="str">
        <f>[1]panel_master!L29</f>
        <v>5E8</v>
      </c>
      <c r="M12" t="str">
        <f>[1]panel_master!M29</f>
        <v>BD</v>
      </c>
      <c r="N12" t="str">
        <f>[1]panel_master!N29</f>
        <v>OptiBuild</v>
      </c>
      <c r="O12">
        <f>[1]panel_master!O29</f>
        <v>743060</v>
      </c>
      <c r="P12">
        <f>[1]panel_master!P29</f>
        <v>4229924</v>
      </c>
      <c r="Q12" t="str">
        <f>[1]panel_master!Q29</f>
        <v>50 ug; 250 uL; 200 ug/mL</v>
      </c>
      <c r="R12">
        <f>[1]panel_master!R29</f>
        <v>1</v>
      </c>
      <c r="S12" t="str">
        <f>[1]panel_master!S29</f>
        <v>surface</v>
      </c>
      <c r="T12" cm="1">
        <f t="array" ref="T12">IF(Table311[[#This Row],[titration]]*Table212[tests]&gt;=1,Table311[[#This Row],[titration]]*Table212[tests],(Table311[[#This Row],[titration]]*Table212[tests])*10)</f>
        <v>2.2000000000000002</v>
      </c>
      <c r="U12" s="1" t="str" cm="1">
        <f t="array" ref="U12">IF(Table311[[#This Row],[titration]]*Table212[tests]&lt;1,"of a 1:10 in "&amp;U23,"")</f>
        <v/>
      </c>
      <c r="V12" t="b">
        <f>SUBTOTAL(103,Table311[[#This Row],[location]])=1</f>
        <v>1</v>
      </c>
    </row>
    <row r="13" spans="1:22" hidden="1">
      <c r="A13">
        <f>[1]panel_master!A31</f>
        <v>29</v>
      </c>
      <c r="B13" t="str">
        <f>[1]panel_master!B31</f>
        <v>V</v>
      </c>
      <c r="C13" t="str">
        <f>[1]panel_master!C31</f>
        <v>405</v>
      </c>
      <c r="D13">
        <f>[1]panel_master!D31</f>
        <v>700</v>
      </c>
      <c r="E13" t="str">
        <f>[1]panel_master!E31</f>
        <v>V13</v>
      </c>
      <c r="F13" t="str">
        <f>[1]panel_master!F31</f>
        <v>CD45BC4</v>
      </c>
      <c r="G13" t="str">
        <f>[1]panel_master!G31</f>
        <v/>
      </c>
      <c r="H13" t="str">
        <f>[1]panel_master!H31</f>
        <v>BV711</v>
      </c>
      <c r="I13" t="str">
        <f>[1]panel_master!I31</f>
        <v>BV711</v>
      </c>
      <c r="J13" t="str">
        <f>[1]panel_master!J31</f>
        <v>CD45BC4_BV711</v>
      </c>
      <c r="K13" t="str">
        <f>[1]panel_master!K31</f>
        <v>barcode</v>
      </c>
      <c r="L13" t="str">
        <f>[1]panel_master!L31</f>
        <v>HI30</v>
      </c>
      <c r="M13" t="str">
        <f>[1]panel_master!M31</f>
        <v>BioLegend</v>
      </c>
      <c r="N13">
        <f>[1]panel_master!N31</f>
        <v>0</v>
      </c>
      <c r="O13">
        <f>[1]panel_master!O31</f>
        <v>304050</v>
      </c>
      <c r="P13" t="str">
        <f>[1]panel_master!P31</f>
        <v>B396110</v>
      </c>
      <c r="Q13" t="str">
        <f>[1]panel_master!Q31</f>
        <v>25 ug; 500 uL; 50 ug/mL</v>
      </c>
      <c r="R13">
        <f>[1]panel_master!R31</f>
        <v>0.25</v>
      </c>
      <c r="S13" t="str">
        <f>[1]panel_master!S31</f>
        <v>surface-barcode</v>
      </c>
      <c r="T13" cm="1">
        <f t="array" ref="T13">IF(Table311[[#This Row],[titration]]*Table212[tests]&gt;=1,Table311[[#This Row],[titration]]*Table212[tests],(Table311[[#This Row],[titration]]*Table212[tests])*10)</f>
        <v>5.5</v>
      </c>
      <c r="U13" t="str" cm="1">
        <f t="array" ref="U13">IF(Table311[[#This Row],[titration]]*Table212[tests]&lt;1,"of a 1:10 in "&amp;U24,"")</f>
        <v xml:space="preserve">of a 1:10 in </v>
      </c>
      <c r="V13" t="b">
        <f>SUBTOTAL(103,Table311[[#This Row],[location]])=1</f>
        <v>0</v>
      </c>
    </row>
    <row r="14" spans="1:22">
      <c r="A14">
        <f>[1]panel_master!A32</f>
        <v>30</v>
      </c>
      <c r="B14" t="str">
        <f>[1]panel_master!B32</f>
        <v>V</v>
      </c>
      <c r="C14" t="str">
        <f>[1]panel_master!C32</f>
        <v>405</v>
      </c>
      <c r="D14">
        <f>[1]panel_master!D32</f>
        <v>750</v>
      </c>
      <c r="E14" t="str">
        <f>[1]panel_master!E32</f>
        <v>V14</v>
      </c>
      <c r="F14" t="str">
        <f>[1]panel_master!F32</f>
        <v>CD127</v>
      </c>
      <c r="G14" t="str">
        <f>[1]panel_master!G32</f>
        <v>IL-7Ra</v>
      </c>
      <c r="H14" t="str">
        <f>[1]panel_master!H32</f>
        <v>BV750</v>
      </c>
      <c r="I14" t="str">
        <f>[1]panel_master!I32</f>
        <v>BV750</v>
      </c>
      <c r="J14" t="str">
        <f>[1]panel_master!J32</f>
        <v>CD127_BV750</v>
      </c>
      <c r="K14" t="str">
        <f>[1]panel_master!K32</f>
        <v>conserved</v>
      </c>
      <c r="L14" t="str">
        <f>[1]panel_master!L32</f>
        <v>A019D5</v>
      </c>
      <c r="M14" t="str">
        <f>[1]panel_master!M32</f>
        <v>BioLegend</v>
      </c>
      <c r="N14">
        <f>[1]panel_master!N32</f>
        <v>0</v>
      </c>
      <c r="O14">
        <f>[1]panel_master!O32</f>
        <v>351370</v>
      </c>
      <c r="P14" t="str">
        <f>[1]panel_master!P32</f>
        <v>B412410</v>
      </c>
      <c r="Q14" t="str">
        <f>[1]panel_master!Q32</f>
        <v>50 ug; 500 uL; 100 ug/mL</v>
      </c>
      <c r="R14">
        <f>[1]panel_master!R32</f>
        <v>1.5</v>
      </c>
      <c r="S14" t="str">
        <f>[1]panel_master!S32</f>
        <v>surface</v>
      </c>
      <c r="T14" cm="1">
        <f t="array" ref="T14">IF(Table311[[#This Row],[titration]]*Table212[tests]&gt;=1,Table311[[#This Row],[titration]]*Table212[tests],(Table311[[#This Row],[titration]]*Table212[tests])*10)</f>
        <v>3.3000000000000003</v>
      </c>
      <c r="U14" s="1" t="str" cm="1">
        <f t="array" ref="U14">IF(Table311[[#This Row],[titration]]*Table212[tests]&lt;1,"of a 1:10 in "&amp;U25,"")</f>
        <v/>
      </c>
      <c r="V14" t="b">
        <f>SUBTOTAL(103,Table311[[#This Row],[location]])=1</f>
        <v>1</v>
      </c>
    </row>
    <row r="15" spans="1:22">
      <c r="A15">
        <f>[1]panel_master!A33</f>
        <v>31</v>
      </c>
      <c r="B15" t="str">
        <f>[1]panel_master!B33</f>
        <v>V</v>
      </c>
      <c r="C15" t="str">
        <f>[1]panel_master!C33</f>
        <v>405</v>
      </c>
      <c r="D15">
        <f>[1]panel_master!D33</f>
        <v>780</v>
      </c>
      <c r="E15" t="str">
        <f>[1]panel_master!E33</f>
        <v>V15</v>
      </c>
      <c r="F15" t="str">
        <f>[1]panel_master!F33</f>
        <v>CD56</v>
      </c>
      <c r="G15" t="str">
        <f>[1]panel_master!G33</f>
        <v/>
      </c>
      <c r="H15" t="str">
        <f>[1]panel_master!H33</f>
        <v>BV785</v>
      </c>
      <c r="I15" t="str">
        <f>[1]panel_master!I33</f>
        <v>BV785</v>
      </c>
      <c r="J15" t="str">
        <f>[1]panel_master!J33</f>
        <v>CD56_BV785</v>
      </c>
      <c r="K15" t="str">
        <f>[1]panel_master!K33</f>
        <v>conserved</v>
      </c>
      <c r="L15" t="str">
        <f>[1]panel_master!L33</f>
        <v>5.1H11</v>
      </c>
      <c r="M15" t="str">
        <f>[1]panel_master!M33</f>
        <v>Biolegend</v>
      </c>
      <c r="N15">
        <f>[1]panel_master!N33</f>
        <v>0</v>
      </c>
      <c r="O15">
        <f>[1]panel_master!O33</f>
        <v>362550</v>
      </c>
      <c r="P15" t="str">
        <f>[1]panel_master!P33</f>
        <v>B427547</v>
      </c>
      <c r="Q15" t="str">
        <f>[1]panel_master!Q33</f>
        <v>500uL; 5uL/test; 100ug/mL</v>
      </c>
      <c r="R15">
        <f>[1]panel_master!R33</f>
        <v>0.5</v>
      </c>
      <c r="S15" t="str">
        <f>[1]panel_master!S33</f>
        <v>surface</v>
      </c>
      <c r="T15" cm="1">
        <f t="array" ref="T15">IF(Table311[[#This Row],[titration]]*Table212[tests]&gt;=1,Table311[[#This Row],[titration]]*Table212[tests],(Table311[[#This Row],[titration]]*Table212[tests])*10)</f>
        <v>1.1000000000000001</v>
      </c>
      <c r="U15" s="1" t="str" cm="1">
        <f t="array" ref="U15">IF(Table311[[#This Row],[titration]]*Table212[tests]&lt;1,"of a 1:10 in "&amp;U26,"")</f>
        <v/>
      </c>
      <c r="V15" t="b">
        <f>SUBTOTAL(103,Table311[[#This Row],[location]])=1</f>
        <v>1</v>
      </c>
    </row>
    <row r="16" spans="1:22">
      <c r="A16">
        <f>[1]panel_master!A36</f>
        <v>34</v>
      </c>
      <c r="B16" t="str">
        <f>[1]panel_master!B36</f>
        <v>B</v>
      </c>
      <c r="C16" t="str">
        <f>[1]panel_master!C36</f>
        <v>488</v>
      </c>
      <c r="D16">
        <f>[1]panel_master!D36</f>
        <v>520</v>
      </c>
      <c r="E16" t="str">
        <f>[1]panel_master!E36</f>
        <v>B2</v>
      </c>
      <c r="F16" t="str">
        <f>[1]panel_master!F36</f>
        <v>CD199</v>
      </c>
      <c r="G16" t="str">
        <f>[1]panel_master!G36</f>
        <v>CCR9</v>
      </c>
      <c r="H16" t="str">
        <f>[1]panel_master!H36</f>
        <v>KIRAVIABlue520</v>
      </c>
      <c r="I16" t="str">
        <f>[1]panel_master!I36</f>
        <v>KIRAVIA Blue 520</v>
      </c>
      <c r="J16" t="str">
        <f>[1]panel_master!J36</f>
        <v>CD199_KIRAVIABlue520</v>
      </c>
      <c r="K16" t="str">
        <f>[1]panel_master!K36</f>
        <v>conserved</v>
      </c>
      <c r="L16" t="str">
        <f>[1]panel_master!L36</f>
        <v>L053E8</v>
      </c>
      <c r="M16" t="str">
        <f>[1]panel_master!M36</f>
        <v>Biolegend</v>
      </c>
      <c r="N16">
        <f>[1]panel_master!N36</f>
        <v>0</v>
      </c>
      <c r="O16">
        <f>[1]panel_master!O36</f>
        <v>358926</v>
      </c>
      <c r="P16" t="str">
        <f>[1]panel_master!P36</f>
        <v>B399669</v>
      </c>
      <c r="Q16" t="str">
        <f>[1]panel_master!Q36</f>
        <v>500uL; 5uL/test; 200ug/mL</v>
      </c>
      <c r="R16">
        <f>[1]panel_master!R36</f>
        <v>1.5</v>
      </c>
      <c r="S16" t="str">
        <f>[1]panel_master!S36</f>
        <v>surface</v>
      </c>
      <c r="T16" cm="1">
        <f t="array" ref="T16">IF(Table311[[#This Row],[titration]]*Table212[tests]&gt;=1,Table311[[#This Row],[titration]]*Table212[tests],(Table311[[#This Row],[titration]]*Table212[tests])*10)</f>
        <v>3.3000000000000003</v>
      </c>
      <c r="U16" s="1" t="str" cm="1">
        <f t="array" ref="U16">IF(Table311[[#This Row],[titration]]*Table212[tests]&lt;1,"of a 1:10 in "&amp;U27,"")</f>
        <v/>
      </c>
      <c r="V16" t="b">
        <f>SUBTOTAL(103,Table311[[#This Row],[location]])=1</f>
        <v>1</v>
      </c>
    </row>
    <row r="17" spans="1:22">
      <c r="A17">
        <f>[1]panel_master!A37</f>
        <v>35</v>
      </c>
      <c r="B17" t="str">
        <f>[1]panel_master!B37</f>
        <v>B</v>
      </c>
      <c r="C17" t="str">
        <f>[1]panel_master!C37</f>
        <v>488</v>
      </c>
      <c r="D17">
        <f>[1]panel_master!D37</f>
        <v>550</v>
      </c>
      <c r="E17" t="str">
        <f>[1]panel_master!E37</f>
        <v>B3</v>
      </c>
      <c r="F17" t="str">
        <f>[1]panel_master!F37</f>
        <v>CD49a</v>
      </c>
      <c r="G17" t="str">
        <f>[1]panel_master!G37</f>
        <v/>
      </c>
      <c r="H17" t="str">
        <f>[1]panel_master!H37</f>
        <v>RB545</v>
      </c>
      <c r="I17" t="str">
        <f>[1]panel_master!I37</f>
        <v>RB545</v>
      </c>
      <c r="J17" t="str">
        <f>[1]panel_master!J37</f>
        <v>CD49a_RB545</v>
      </c>
      <c r="K17" t="str">
        <f>[1]panel_master!K37</f>
        <v>conserved</v>
      </c>
      <c r="L17" t="str">
        <f>[1]panel_master!L37</f>
        <v>SR84</v>
      </c>
      <c r="M17" t="str">
        <f>[1]panel_master!M37</f>
        <v>BD</v>
      </c>
      <c r="N17" t="str">
        <f>[1]panel_master!N37</f>
        <v>Optibuild</v>
      </c>
      <c r="O17">
        <f>[1]panel_master!O37</f>
        <v>756339</v>
      </c>
      <c r="P17">
        <f>[1]panel_master!P37</f>
        <v>4229929</v>
      </c>
      <c r="Q17" t="str">
        <f>[1]panel_master!Q37</f>
        <v>50 ug; 250uL; 200ug/mL</v>
      </c>
      <c r="R17">
        <f>[1]panel_master!R37</f>
        <v>0.5</v>
      </c>
      <c r="S17" t="str">
        <f>[1]panel_master!S37</f>
        <v>surface</v>
      </c>
      <c r="T17" cm="1">
        <f t="array" ref="T17">IF(Table311[[#This Row],[titration]]*Table212[tests]&gt;=1,Table311[[#This Row],[titration]]*Table212[tests],(Table311[[#This Row],[titration]]*Table212[tests])*10)</f>
        <v>1.1000000000000001</v>
      </c>
      <c r="U17" s="1" t="str" cm="1">
        <f t="array" ref="U17">IF(Table311[[#This Row],[titration]]*Table212[tests]&lt;1,"of a 1:10 in "&amp;U28,"")</f>
        <v/>
      </c>
      <c r="V17" t="b">
        <f>SUBTOTAL(103,Table311[[#This Row],[location]])=1</f>
        <v>1</v>
      </c>
    </row>
    <row r="18" spans="1:22" hidden="1">
      <c r="A18">
        <f>[1]panel_master!A41</f>
        <v>38</v>
      </c>
      <c r="B18" t="str">
        <f>[1]panel_master!B41</f>
        <v>B</v>
      </c>
      <c r="C18" t="str">
        <f>[1]panel_master!C41</f>
        <v>488</v>
      </c>
      <c r="D18">
        <f>[1]panel_master!D41</f>
        <v>613</v>
      </c>
      <c r="E18" t="str">
        <f>[1]panel_master!E41</f>
        <v>B6</v>
      </c>
      <c r="F18" t="str">
        <f>[1]panel_master!F41</f>
        <v>GranzymeB</v>
      </c>
      <c r="G18" t="str">
        <f>[1]panel_master!G41</f>
        <v/>
      </c>
      <c r="H18" t="str">
        <f>[1]panel_master!H41</f>
        <v>RB613</v>
      </c>
      <c r="I18" t="str">
        <f>[1]panel_master!I41</f>
        <v>RB613</v>
      </c>
      <c r="J18" t="str">
        <f>[1]panel_master!J41</f>
        <v>GranzymeB_RB613</v>
      </c>
      <c r="K18" t="str">
        <f>[1]panel_master!K41</f>
        <v>CYTOKINE</v>
      </c>
      <c r="L18" t="str">
        <f>[1]panel_master!L41</f>
        <v>GB11</v>
      </c>
      <c r="M18" t="str">
        <f>[1]panel_master!M41</f>
        <v>BD</v>
      </c>
      <c r="N18" t="str">
        <f>[1]panel_master!N41</f>
        <v>Horizon</v>
      </c>
      <c r="O18">
        <f>[1]panel_master!O41</f>
        <v>571117</v>
      </c>
      <c r="P18">
        <f>[1]panel_master!P41</f>
        <v>4002426</v>
      </c>
      <c r="Q18" t="str">
        <f>[1]panel_master!Q41</f>
        <v>500uL; 5uL/test; 100ug/mL</v>
      </c>
      <c r="R18">
        <f>[1]panel_master!R41</f>
        <v>0.5</v>
      </c>
      <c r="S18" t="str">
        <f>[1]panel_master!S41</f>
        <v>intracellular</v>
      </c>
      <c r="T18" cm="1">
        <f t="array" ref="T18">IF(Table311[[#This Row],[titration]]*Table212[tests]&gt;=1,Table311[[#This Row],[titration]]*Table212[tests],(Table311[[#This Row],[titration]]*Table212[tests])*10)</f>
        <v>1.1000000000000001</v>
      </c>
      <c r="U18" s="1" t="str" cm="1">
        <f t="array" ref="U18">IF(Table311[[#This Row],[titration]]*Table212[tests]&lt;1,"of a 1:10 in "&amp;U29,"")</f>
        <v/>
      </c>
      <c r="V18" t="b">
        <f>SUBTOTAL(103,Table311[[#This Row],[location]])=1</f>
        <v>0</v>
      </c>
    </row>
    <row r="19" spans="1:22" hidden="1">
      <c r="A19">
        <f>[1]panel_master!A43</f>
        <v>40</v>
      </c>
      <c r="B19" t="str">
        <f>[1]panel_master!B43</f>
        <v>B</v>
      </c>
      <c r="C19" t="str">
        <f>[1]panel_master!C43</f>
        <v>488</v>
      </c>
      <c r="D19">
        <f>[1]panel_master!D43</f>
        <v>680</v>
      </c>
      <c r="E19" t="str">
        <f>[1]panel_master!E43</f>
        <v>B8</v>
      </c>
      <c r="F19" t="str">
        <f>[1]panel_master!F43</f>
        <v>CD45BC5</v>
      </c>
      <c r="G19">
        <f>[1]panel_master!G43</f>
        <v>0</v>
      </c>
      <c r="H19" t="str">
        <f>[1]panel_master!H43</f>
        <v>PerCP</v>
      </c>
      <c r="I19" t="str">
        <f>[1]panel_master!I43</f>
        <v>PerCP</v>
      </c>
      <c r="J19" t="str">
        <f>[1]panel_master!J43</f>
        <v>CD45BC5_PerCP</v>
      </c>
      <c r="K19" t="str">
        <f>[1]panel_master!K43</f>
        <v>barcode</v>
      </c>
      <c r="L19" t="str">
        <f>[1]panel_master!L43</f>
        <v>HI30</v>
      </c>
      <c r="M19" t="str">
        <f>[1]panel_master!M43</f>
        <v>BioLegend</v>
      </c>
      <c r="N19">
        <f>[1]panel_master!N43</f>
        <v>0</v>
      </c>
      <c r="O19">
        <f>[1]panel_master!O43</f>
        <v>304026</v>
      </c>
      <c r="P19" t="str">
        <f>[1]panel_master!P43</f>
        <v>B402465</v>
      </c>
      <c r="Q19" t="str">
        <f>[1]panel_master!Q43</f>
        <v>100 ug; 500 uL; 200 ug/mL</v>
      </c>
      <c r="R19">
        <f>[1]panel_master!R43</f>
        <v>0.25</v>
      </c>
      <c r="S19" t="str">
        <f>[1]panel_master!S43</f>
        <v>surface-barcode</v>
      </c>
      <c r="T19" cm="1">
        <f t="array" ref="T19">IF(Table311[[#This Row],[titration]]*Table212[tests]&gt;=1,Table311[[#This Row],[titration]]*Table212[tests],(Table311[[#This Row],[titration]]*Table212[tests])*10)</f>
        <v>5.5</v>
      </c>
      <c r="U19" t="str" cm="1">
        <f t="array" ref="U19">IF(Table311[[#This Row],[titration]]*Table212[tests]&lt;1,"of a 1:10 in "&amp;U30,"")</f>
        <v xml:space="preserve">of a 1:10 in </v>
      </c>
      <c r="V19" t="b">
        <f>SUBTOTAL(103,Table311[[#This Row],[location]])=1</f>
        <v>0</v>
      </c>
    </row>
    <row r="20" spans="1:22">
      <c r="A20">
        <f>[1]panel_master!A45</f>
        <v>42</v>
      </c>
      <c r="B20" t="str">
        <f>[1]panel_master!B45</f>
        <v>B</v>
      </c>
      <c r="C20" t="str">
        <f>[1]panel_master!C45</f>
        <v>488</v>
      </c>
      <c r="D20">
        <f>[1]panel_master!D45</f>
        <v>700</v>
      </c>
      <c r="E20" t="str">
        <f>[1]panel_master!E45</f>
        <v>B10</v>
      </c>
      <c r="F20" t="str">
        <f>[1]panel_master!F45</f>
        <v>CD95</v>
      </c>
      <c r="G20" t="str">
        <f>[1]panel_master!G45</f>
        <v>FAS</v>
      </c>
      <c r="H20" t="str">
        <f>[1]panel_master!H45</f>
        <v>PerCPeFluor710</v>
      </c>
      <c r="I20" t="str">
        <f>[1]panel_master!I45</f>
        <v>PerCP-eFluor 710</v>
      </c>
      <c r="J20" t="str">
        <f>[1]panel_master!J45</f>
        <v>CD95_PerCPeFluor710</v>
      </c>
      <c r="K20" t="str">
        <f>[1]panel_master!K45</f>
        <v>conserved</v>
      </c>
      <c r="L20" t="str">
        <f>[1]panel_master!L45</f>
        <v>DX2</v>
      </c>
      <c r="M20" t="str">
        <f>[1]panel_master!M45</f>
        <v>Invitrogen</v>
      </c>
      <c r="N20">
        <f>[1]panel_master!N45</f>
        <v>0</v>
      </c>
      <c r="O20" t="str">
        <f>[1]panel_master!O45</f>
        <v>46-0959-42</v>
      </c>
      <c r="P20">
        <f>[1]panel_master!P45</f>
        <v>2608779</v>
      </c>
      <c r="Q20" t="str">
        <f>[1]panel_master!Q45</f>
        <v>100test(5uL(0.86ug/mL)/test)</v>
      </c>
      <c r="R20">
        <f>[1]panel_master!R45</f>
        <v>1.5</v>
      </c>
      <c r="S20" t="str">
        <f>[1]panel_master!S45</f>
        <v>surface</v>
      </c>
      <c r="T20" cm="1">
        <f t="array" ref="T20">IF(Table311[[#This Row],[titration]]*Table212[tests]&gt;=1,Table311[[#This Row],[titration]]*Table212[tests],(Table311[[#This Row],[titration]]*Table212[tests])*10)</f>
        <v>3.3000000000000003</v>
      </c>
      <c r="U20" s="1" t="str" cm="1">
        <f t="array" ref="U20">IF(Table311[[#This Row],[titration]]*Table212[tests]&lt;1,"of a 1:10 in "&amp;U31,"")</f>
        <v/>
      </c>
      <c r="V20" t="b">
        <f>SUBTOTAL(103,Table311[[#This Row],[location]])=1</f>
        <v>1</v>
      </c>
    </row>
    <row r="21" spans="1:22" hidden="1">
      <c r="A21">
        <f>[1]panel_master!A47</f>
        <v>44</v>
      </c>
      <c r="B21" t="str">
        <f>[1]panel_master!B47</f>
        <v>B</v>
      </c>
      <c r="C21" t="str">
        <f>[1]panel_master!C47</f>
        <v>488</v>
      </c>
      <c r="D21">
        <f>[1]panel_master!D47</f>
        <v>750</v>
      </c>
      <c r="E21" t="str">
        <f>[1]panel_master!E47</f>
        <v>B12</v>
      </c>
      <c r="F21" t="str">
        <f>[1]panel_master!F47</f>
        <v>CD3</v>
      </c>
      <c r="G21">
        <f>[1]panel_master!G47</f>
        <v>0</v>
      </c>
      <c r="H21" t="str">
        <f>[1]panel_master!H47</f>
        <v>RB744</v>
      </c>
      <c r="I21" t="str">
        <f>[1]panel_master!I47</f>
        <v>RB744</v>
      </c>
      <c r="J21" t="str">
        <f>[1]panel_master!J47</f>
        <v>CD3_RB744</v>
      </c>
      <c r="K21" t="str">
        <f>[1]panel_master!K47</f>
        <v>conserved</v>
      </c>
      <c r="L21" t="str">
        <f>[1]panel_master!L47</f>
        <v>UCHT1</v>
      </c>
      <c r="M21" t="str">
        <f>[1]panel_master!M47</f>
        <v>BD</v>
      </c>
      <c r="N21" t="str">
        <f>[1]panel_master!N47</f>
        <v>Horizon</v>
      </c>
      <c r="O21">
        <f>[1]panel_master!O47</f>
        <v>570470</v>
      </c>
      <c r="P21">
        <f>[1]panel_master!P47</f>
        <v>3251800</v>
      </c>
      <c r="Q21" t="str">
        <f>[1]panel_master!Q47</f>
        <v>500uL; 5uL/test; 50ug/mL</v>
      </c>
      <c r="R21">
        <f>[1]panel_master!R47</f>
        <v>0.5</v>
      </c>
      <c r="S21" t="str">
        <f>[1]panel_master!S47</f>
        <v>intracellular (CYTOKINE)/surface (AIM)</v>
      </c>
      <c r="T21" cm="1">
        <f t="array" ref="T21">IF(Table311[[#This Row],[titration]]*Table212[tests]&gt;=1,Table311[[#This Row],[titration]]*Table212[tests],(Table311[[#This Row],[titration]]*Table212[tests])*10)</f>
        <v>1.1000000000000001</v>
      </c>
      <c r="U21" s="1" t="str" cm="1">
        <f t="array" ref="U21">IF(Table311[[#This Row],[titration]]*Table212[tests]&lt;1,"of a 1:10 in "&amp;U32,"")</f>
        <v/>
      </c>
      <c r="V21" t="b">
        <f>SUBTOTAL(103,Table311[[#This Row],[location]])=1</f>
        <v>0</v>
      </c>
    </row>
    <row r="22" spans="1:22">
      <c r="A22">
        <f>[1]panel_master!A49</f>
        <v>46</v>
      </c>
      <c r="B22" t="str">
        <f>[1]panel_master!B49</f>
        <v>B</v>
      </c>
      <c r="C22" t="str">
        <f>[1]panel_master!C49</f>
        <v>488</v>
      </c>
      <c r="D22">
        <f>[1]panel_master!D49</f>
        <v>800</v>
      </c>
      <c r="E22" t="str">
        <f>[1]panel_master!E49</f>
        <v>B14</v>
      </c>
      <c r="F22" t="str">
        <f>[1]panel_master!F49</f>
        <v>CD4</v>
      </c>
      <c r="G22" t="str">
        <f>[1]panel_master!G49</f>
        <v/>
      </c>
      <c r="H22" t="str">
        <f>[1]panel_master!H49</f>
        <v>PerCPFire806</v>
      </c>
      <c r="I22" t="str">
        <f>[1]panel_master!I49</f>
        <v>PerCP-Fire 806</v>
      </c>
      <c r="J22" t="str">
        <f>[1]panel_master!J49</f>
        <v>CD4_PerCPFire806</v>
      </c>
      <c r="K22" t="str">
        <f>[1]panel_master!K49</f>
        <v>conserved</v>
      </c>
      <c r="L22" t="str">
        <f>[1]panel_master!L49</f>
        <v>SK3</v>
      </c>
      <c r="M22" t="str">
        <f>[1]panel_master!M49</f>
        <v>Biolegend</v>
      </c>
      <c r="N22">
        <f>[1]panel_master!N49</f>
        <v>0</v>
      </c>
      <c r="O22">
        <f>[1]panel_master!O49</f>
        <v>344694</v>
      </c>
      <c r="P22" t="str">
        <f>[1]panel_master!P49</f>
        <v>B428454</v>
      </c>
      <c r="Q22" t="str">
        <f>[1]panel_master!Q49</f>
        <v>500uL;5uL/test: 100ug/mL</v>
      </c>
      <c r="R22">
        <f>[1]panel_master!R49</f>
        <v>0.5</v>
      </c>
      <c r="S22" t="str">
        <f>[1]panel_master!S49</f>
        <v>surface</v>
      </c>
      <c r="T22" cm="1">
        <f t="array" ref="T22">IF(Table311[[#This Row],[titration]]*Table212[tests]&gt;=1,Table311[[#This Row],[titration]]*Table212[tests],(Table311[[#This Row],[titration]]*Table212[tests])*10)</f>
        <v>1.1000000000000001</v>
      </c>
      <c r="U22" s="1" t="str" cm="1">
        <f t="array" ref="U22">IF(Table311[[#This Row],[titration]]*Table212[tests]&lt;1,"of a 1:10 in "&amp;U33,"")</f>
        <v/>
      </c>
      <c r="V22" t="b">
        <f>SUBTOTAL(103,Table311[[#This Row],[location]])=1</f>
        <v>1</v>
      </c>
    </row>
    <row r="23" spans="1:22" hidden="1">
      <c r="A23">
        <f>[1]panel_master!A50</f>
        <v>46</v>
      </c>
      <c r="B23" t="str">
        <f>[1]panel_master!B50</f>
        <v>B</v>
      </c>
      <c r="C23" t="str">
        <f>[1]panel_master!C50</f>
        <v>488</v>
      </c>
      <c r="D23">
        <f>[1]panel_master!D50</f>
        <v>800</v>
      </c>
      <c r="E23" t="str">
        <f>[1]panel_master!E50</f>
        <v>B14</v>
      </c>
      <c r="F23" t="str">
        <f>[1]panel_master!F50</f>
        <v>CD69</v>
      </c>
      <c r="G23" t="str">
        <f>[1]panel_master!G50</f>
        <v/>
      </c>
      <c r="H23" t="str">
        <f>[1]panel_master!H50</f>
        <v>RB780</v>
      </c>
      <c r="I23" t="str">
        <f>[1]panel_master!I50</f>
        <v>RB780</v>
      </c>
      <c r="J23" t="str">
        <f>[1]panel_master!J50</f>
        <v>CD69_RB780</v>
      </c>
      <c r="K23" t="str">
        <f>[1]panel_master!K50</f>
        <v>conserved</v>
      </c>
      <c r="L23" t="str">
        <f>[1]panel_master!L50</f>
        <v>FN50</v>
      </c>
      <c r="M23" t="str">
        <f>[1]panel_master!M50</f>
        <v>BD</v>
      </c>
      <c r="N23" t="str">
        <f>[1]panel_master!N50</f>
        <v>Horizon</v>
      </c>
      <c r="O23">
        <f>[1]panel_master!O50</f>
        <v>568755</v>
      </c>
      <c r="P23">
        <f>[1]panel_master!P50</f>
        <v>4022440</v>
      </c>
      <c r="Q23" t="str">
        <f>[1]panel_master!Q50</f>
        <v>125uL; 5uL/test; 200ug/mL</v>
      </c>
      <c r="R23">
        <f>[1]panel_master!R50</f>
        <v>0.5</v>
      </c>
      <c r="S23" t="str">
        <f>[1]panel_master!S50</f>
        <v>intracellular (CYTOKINE)/surface (AIM)</v>
      </c>
      <c r="T23" cm="1">
        <f t="array" ref="T23">IF(Table311[[#This Row],[titration]]*Table212[tests]&gt;=1,Table311[[#This Row],[titration]]*Table212[tests],(Table311[[#This Row],[titration]]*Table212[tests])*10)</f>
        <v>1.1000000000000001</v>
      </c>
      <c r="U23" s="1" t="str" cm="1">
        <f t="array" ref="U23">IF(Table311[[#This Row],[titration]]*Table212[tests]&lt;1,"of a 1:10 in "&amp;U34,"")</f>
        <v/>
      </c>
      <c r="V23" t="b">
        <f>SUBTOTAL(103,Table311[[#This Row],[location]])=1</f>
        <v>0</v>
      </c>
    </row>
    <row r="24" spans="1:22">
      <c r="A24">
        <f>[1]panel_master!A52</f>
        <v>47</v>
      </c>
      <c r="B24" t="str">
        <f>[1]panel_master!B52</f>
        <v>YG</v>
      </c>
      <c r="C24" t="str">
        <f>[1]panel_master!C52</f>
        <v>561</v>
      </c>
      <c r="D24">
        <f>[1]panel_master!D52</f>
        <v>570</v>
      </c>
      <c r="E24" t="str">
        <f>[1]panel_master!E52</f>
        <v>YG1</v>
      </c>
      <c r="F24" t="str">
        <f>[1]panel_master!F52</f>
        <v>CD183</v>
      </c>
      <c r="G24" t="str">
        <f>[1]panel_master!G52</f>
        <v>CXCR3</v>
      </c>
      <c r="H24" t="str">
        <f>[1]panel_master!H52</f>
        <v>RY586</v>
      </c>
      <c r="I24" t="str">
        <f>[1]panel_master!I52</f>
        <v>RY586</v>
      </c>
      <c r="J24" t="str">
        <f>[1]panel_master!J52</f>
        <v>CD183_RY586</v>
      </c>
      <c r="K24" t="str">
        <f>[1]panel_master!K52</f>
        <v>conserved</v>
      </c>
      <c r="L24" t="str">
        <f>[1]panel_master!L52</f>
        <v>1C6/CXCR3</v>
      </c>
      <c r="M24" t="str">
        <f>[1]panel_master!M52</f>
        <v>BD</v>
      </c>
      <c r="N24" t="str">
        <f>[1]panel_master!N52</f>
        <v>OptiBuild</v>
      </c>
      <c r="O24">
        <f>[1]panel_master!O52</f>
        <v>753595</v>
      </c>
      <c r="P24">
        <f>[1]panel_master!P52</f>
        <v>4229928</v>
      </c>
      <c r="Q24" t="str">
        <f>[1]panel_master!Q52</f>
        <v>50ug; 250uL; 200ug/mL</v>
      </c>
      <c r="R24">
        <f>[1]panel_master!R52</f>
        <v>0.5</v>
      </c>
      <c r="S24" t="str">
        <f>[1]panel_master!S52</f>
        <v>surface</v>
      </c>
      <c r="T24" cm="1">
        <f t="array" ref="T24">IF(Table311[[#This Row],[titration]]*Table212[tests]&gt;=1,Table311[[#This Row],[titration]]*Table212[tests],(Table311[[#This Row],[titration]]*Table212[tests])*10)</f>
        <v>1.1000000000000001</v>
      </c>
      <c r="U24" s="1" t="str" cm="1">
        <f t="array" ref="U24">IF(Table311[[#This Row],[titration]]*Table212[tests]&lt;1,"of a 1:10 in "&amp;U35,"")</f>
        <v/>
      </c>
      <c r="V24" t="b">
        <f>SUBTOTAL(103,Table311[[#This Row],[location]])=1</f>
        <v>1</v>
      </c>
    </row>
    <row r="25" spans="1:22" hidden="1">
      <c r="A25">
        <f>[1]panel_master!A53</f>
        <v>47</v>
      </c>
      <c r="B25" t="str">
        <f>[1]panel_master!B53</f>
        <v>YG</v>
      </c>
      <c r="C25" t="str">
        <f>[1]panel_master!C53</f>
        <v>561</v>
      </c>
      <c r="D25">
        <f>[1]panel_master!D53</f>
        <v>570</v>
      </c>
      <c r="E25" t="str">
        <f>[1]panel_master!E53</f>
        <v>YG1</v>
      </c>
      <c r="F25" t="str">
        <f>[1]panel_master!F53</f>
        <v>TNFa</v>
      </c>
      <c r="G25" t="str">
        <f>[1]panel_master!G53</f>
        <v/>
      </c>
      <c r="H25" t="str">
        <f>[1]panel_master!H53</f>
        <v>PE</v>
      </c>
      <c r="I25" t="str">
        <f>[1]panel_master!I53</f>
        <v>PE</v>
      </c>
      <c r="J25" t="str">
        <f>[1]panel_master!J53</f>
        <v>TNFa_PE</v>
      </c>
      <c r="K25" t="str">
        <f>[1]panel_master!K53</f>
        <v>CYTOKINE</v>
      </c>
      <c r="L25" t="str">
        <f>[1]panel_master!L53</f>
        <v>MAb11</v>
      </c>
      <c r="M25" t="str">
        <f>[1]panel_master!M53</f>
        <v>BD</v>
      </c>
      <c r="N25" t="str">
        <f>[1]panel_master!N53</f>
        <v>Pharmingen</v>
      </c>
      <c r="O25">
        <f>[1]panel_master!O53</f>
        <v>554513</v>
      </c>
      <c r="P25">
        <f>[1]panel_master!P53</f>
        <v>4078201</v>
      </c>
      <c r="Q25" t="str">
        <f>[1]panel_master!Q53</f>
        <v>100ug; 500uL; 200ug/mL</v>
      </c>
      <c r="R25">
        <f>[1]panel_master!R53</f>
        <v>0.25</v>
      </c>
      <c r="S25" t="str">
        <f>[1]panel_master!S53</f>
        <v>intracellular</v>
      </c>
      <c r="T25" cm="1">
        <f t="array" ref="T25">IF(Table311[[#This Row],[titration]]*Table212[tests]&gt;=1,Table311[[#This Row],[titration]]*Table212[tests],(Table311[[#This Row],[titration]]*Table212[tests])*10)</f>
        <v>5.5</v>
      </c>
      <c r="U25" s="1" t="str" cm="1">
        <f t="array" ref="U25">IF(Table311[[#This Row],[titration]]*Table212[tests]&lt;1,"of a 1:10 in "&amp;U36,"")</f>
        <v>of a 1:10 in total buffer</v>
      </c>
      <c r="V25" t="b">
        <f>SUBTOTAL(103,Table311[[#This Row],[location]])=1</f>
        <v>0</v>
      </c>
    </row>
    <row r="26" spans="1:22" hidden="1">
      <c r="A26">
        <f>[1]panel_master!A56</f>
        <v>49</v>
      </c>
      <c r="B26" t="str">
        <f>[1]panel_master!B56</f>
        <v>YG</v>
      </c>
      <c r="C26" t="str">
        <f>[1]panel_master!C56</f>
        <v>561</v>
      </c>
      <c r="D26">
        <f>[1]panel_master!D56</f>
        <v>600</v>
      </c>
      <c r="E26" t="str">
        <f>[1]panel_master!E56</f>
        <v>YG3</v>
      </c>
      <c r="F26" t="str">
        <f>[1]panel_master!F56</f>
        <v>IFNg</v>
      </c>
      <c r="G26" t="str">
        <f>[1]panel_master!G56</f>
        <v/>
      </c>
      <c r="H26" t="str">
        <f>[1]panel_master!H56</f>
        <v>PEDazzle594</v>
      </c>
      <c r="I26" t="str">
        <f>[1]panel_master!I56</f>
        <v>PE-Dazzle 594</v>
      </c>
      <c r="J26" t="str">
        <f>[1]panel_master!J56</f>
        <v>IFNg_PEDazzle594</v>
      </c>
      <c r="K26" t="str">
        <f>[1]panel_master!K56</f>
        <v>CYTOKINE</v>
      </c>
      <c r="L26" t="str">
        <f>[1]panel_master!L56</f>
        <v>B27</v>
      </c>
      <c r="M26" t="str">
        <f>[1]panel_master!M56</f>
        <v>Biolegend</v>
      </c>
      <c r="N26">
        <f>[1]panel_master!N56</f>
        <v>0</v>
      </c>
      <c r="O26">
        <f>[1]panel_master!O56</f>
        <v>506530</v>
      </c>
      <c r="P26" t="str">
        <f>[1]panel_master!P56</f>
        <v>B394449</v>
      </c>
      <c r="Q26" t="str">
        <f>[1]panel_master!Q56</f>
        <v xml:space="preserve">500uL; 5uL/test; 25ug/mL </v>
      </c>
      <c r="R26">
        <f>[1]panel_master!R56</f>
        <v>0.5</v>
      </c>
      <c r="S26" t="str">
        <f>[1]panel_master!S56</f>
        <v>intracellular</v>
      </c>
      <c r="T26" cm="1">
        <f t="array" ref="T26">IF(Table311[[#This Row],[titration]]*Table212[tests]&gt;=1,Table311[[#This Row],[titration]]*Table212[tests],(Table311[[#This Row],[titration]]*Table212[tests])*10)</f>
        <v>1.1000000000000001</v>
      </c>
      <c r="U26" s="1" t="str" cm="1">
        <f t="array" ref="U26">IF(Table311[[#This Row],[titration]]*Table212[tests]&lt;1,"of a 1:10 in "&amp;U37,"")</f>
        <v/>
      </c>
      <c r="V26" t="b">
        <f>SUBTOTAL(103,Table311[[#This Row],[location]])=1</f>
        <v>0</v>
      </c>
    </row>
    <row r="27" spans="1:22">
      <c r="A27">
        <f>[1]panel_master!A57</f>
        <v>50</v>
      </c>
      <c r="B27" t="str">
        <f>[1]panel_master!B57</f>
        <v>YG</v>
      </c>
      <c r="C27" t="str">
        <f>[1]panel_master!C57</f>
        <v>561</v>
      </c>
      <c r="D27">
        <f>[1]panel_master!D57</f>
        <v>660</v>
      </c>
      <c r="E27" t="str">
        <f>[1]panel_master!E57</f>
        <v>YG4</v>
      </c>
      <c r="F27" t="str">
        <f>[1]panel_master!F57</f>
        <v>CD103</v>
      </c>
      <c r="G27" t="str">
        <f>[1]panel_master!G57</f>
        <v/>
      </c>
      <c r="H27" t="str">
        <f>[1]panel_master!H57</f>
        <v>PEFire640</v>
      </c>
      <c r="I27" t="str">
        <f>[1]panel_master!I57</f>
        <v>PE-Fire 640</v>
      </c>
      <c r="J27" t="str">
        <f>[1]panel_master!J57</f>
        <v>CD103_PEFire640</v>
      </c>
      <c r="K27" t="str">
        <f>[1]panel_master!K57</f>
        <v>conserved</v>
      </c>
      <c r="L27" t="str">
        <f>[1]panel_master!L57</f>
        <v>Ber-ACT8</v>
      </c>
      <c r="M27" t="str">
        <f>[1]panel_master!M57</f>
        <v>Biolegend</v>
      </c>
      <c r="N27">
        <f>[1]panel_master!N57</f>
        <v>0</v>
      </c>
      <c r="O27">
        <f>[1]panel_master!O57</f>
        <v>350244</v>
      </c>
      <c r="P27" t="str">
        <f>[1]panel_master!P57</f>
        <v>B364348</v>
      </c>
      <c r="Q27" t="str">
        <f>[1]panel_master!Q57</f>
        <v>500uL; 5uL/test; 50ug/mL</v>
      </c>
      <c r="R27">
        <f>[1]panel_master!R57</f>
        <v>0.5</v>
      </c>
      <c r="S27" t="str">
        <f>[1]panel_master!S57</f>
        <v>surface</v>
      </c>
      <c r="T27" cm="1">
        <f t="array" ref="T27">IF(Table311[[#This Row],[titration]]*Table212[tests]&gt;=1,Table311[[#This Row],[titration]]*Table212[tests],(Table311[[#This Row],[titration]]*Table212[tests])*10)</f>
        <v>1.1000000000000001</v>
      </c>
      <c r="U27" s="1" t="str" cm="1">
        <f t="array" ref="U27">IF(Table311[[#This Row],[titration]]*Table212[tests]&lt;1,"of a 1:10 in "&amp;U38,"")</f>
        <v/>
      </c>
      <c r="V27" t="b">
        <f>SUBTOTAL(103,Table311[[#This Row],[location]])=1</f>
        <v>1</v>
      </c>
    </row>
    <row r="28" spans="1:22" hidden="1">
      <c r="A28">
        <f>[1]panel_master!A60</f>
        <v>53</v>
      </c>
      <c r="B28" t="str">
        <f>[1]panel_master!B60</f>
        <v>YG</v>
      </c>
      <c r="C28" t="str">
        <f>[1]panel_master!C60</f>
        <v>561</v>
      </c>
      <c r="D28">
        <f>[1]panel_master!D60</f>
        <v>700</v>
      </c>
      <c r="E28" t="str">
        <f>[1]panel_master!E60</f>
        <v>YG7</v>
      </c>
      <c r="F28" t="str">
        <f>[1]panel_master!F60</f>
        <v>CD45BC6</v>
      </c>
      <c r="G28" t="str">
        <f>[1]panel_master!G60</f>
        <v/>
      </c>
      <c r="H28" t="str">
        <f>[1]panel_master!H60</f>
        <v>SBY720</v>
      </c>
      <c r="I28" t="str">
        <f>[1]panel_master!I60</f>
        <v>SBY720</v>
      </c>
      <c r="J28" t="str">
        <f>[1]panel_master!J60</f>
        <v>CD45BC6_SBY720</v>
      </c>
      <c r="K28" t="str">
        <f>[1]panel_master!K60</f>
        <v>barcode</v>
      </c>
      <c r="L28" t="str">
        <f>[1]panel_master!L60</f>
        <v>F10-89-4</v>
      </c>
      <c r="M28" t="str">
        <f>[1]panel_master!M60</f>
        <v>Bio-Rad</v>
      </c>
      <c r="N28">
        <f>[1]panel_master!N60</f>
        <v>0</v>
      </c>
      <c r="O28" t="str">
        <f>[1]panel_master!O60</f>
        <v>MCA87SBY720</v>
      </c>
      <c r="P28">
        <f>[1]panel_master!P60</f>
        <v>100007331</v>
      </c>
      <c r="Q28" t="str">
        <f>[1]panel_master!Q60</f>
        <v>100 TESTS/0.5 mL</v>
      </c>
      <c r="R28">
        <f>[1]panel_master!R60</f>
        <v>0.25</v>
      </c>
      <c r="S28" t="str">
        <f>[1]panel_master!S60</f>
        <v>surface-barcode</v>
      </c>
      <c r="T28" cm="1">
        <f t="array" ref="T28">IF(Table311[[#This Row],[titration]]*Table212[tests]&gt;=1,Table311[[#This Row],[titration]]*Table212[tests],(Table311[[#This Row],[titration]]*Table212[tests])*10)</f>
        <v>5.5</v>
      </c>
      <c r="U28" t="str" cm="1">
        <f t="array" ref="U28">IF(Table311[[#This Row],[titration]]*Table212[tests]&lt;1,"of a 1:10 in "&amp;U39,"")</f>
        <v>of a 1:10 in BSB+</v>
      </c>
      <c r="V28" t="b">
        <f>SUBTOTAL(103,Table311[[#This Row],[location]])=1</f>
        <v>0</v>
      </c>
    </row>
    <row r="29" spans="1:22">
      <c r="A29">
        <f>[1]panel_master!A62</f>
        <v>55</v>
      </c>
      <c r="B29" t="str">
        <f>[1]panel_master!B62</f>
        <v>YG</v>
      </c>
      <c r="C29" t="str">
        <f>[1]panel_master!C62</f>
        <v>561</v>
      </c>
      <c r="D29">
        <f>[1]panel_master!D62</f>
        <v>780</v>
      </c>
      <c r="E29" t="str">
        <f>[1]panel_master!E62</f>
        <v>YG9</v>
      </c>
      <c r="F29" t="str">
        <f>[1]panel_master!F62</f>
        <v>CD122</v>
      </c>
      <c r="G29" t="str">
        <f>[1]panel_master!G62</f>
        <v>IL-2Rb</v>
      </c>
      <c r="H29" t="str">
        <f>[1]panel_master!H62</f>
        <v>PECy7</v>
      </c>
      <c r="I29" t="str">
        <f>[1]panel_master!I62</f>
        <v>PE-Cy7</v>
      </c>
      <c r="J29" t="str">
        <f>[1]panel_master!J62</f>
        <v>CD122_PECy7</v>
      </c>
      <c r="K29" t="str">
        <f>[1]panel_master!K62</f>
        <v>conserved</v>
      </c>
      <c r="L29" t="str">
        <f>[1]panel_master!L62</f>
        <v>TU27</v>
      </c>
      <c r="M29" t="str">
        <f>[1]panel_master!M62</f>
        <v>Biolegend</v>
      </c>
      <c r="N29">
        <f>[1]panel_master!N62</f>
        <v>0</v>
      </c>
      <c r="O29">
        <f>[1]panel_master!O62</f>
        <v>339014</v>
      </c>
      <c r="P29" t="str">
        <f>[1]panel_master!P62</f>
        <v>B409390</v>
      </c>
      <c r="Q29" t="str">
        <f>[1]panel_master!Q62</f>
        <v>500uL; 5uL/test; 100ug/mL</v>
      </c>
      <c r="R29">
        <f>[1]panel_master!R62</f>
        <v>1</v>
      </c>
      <c r="S29" t="str">
        <f>[1]panel_master!S62</f>
        <v>surface</v>
      </c>
      <c r="T29" cm="1">
        <f t="array" ref="T29">IF(Table311[[#This Row],[titration]]*Table212[tests]&gt;=1,Table311[[#This Row],[titration]]*Table212[tests],(Table311[[#This Row],[titration]]*Table212[tests])*10)</f>
        <v>2.2000000000000002</v>
      </c>
      <c r="U29" s="1" t="str" cm="1">
        <f t="array" ref="U29">IF(Table311[[#This Row],[titration]]*Table212[tests]&lt;1,"of a 1:10 in "&amp;U40,"")</f>
        <v/>
      </c>
      <c r="V29" t="b">
        <f>SUBTOTAL(103,Table311[[#This Row],[location]])=1</f>
        <v>1</v>
      </c>
    </row>
    <row r="30" spans="1:22">
      <c r="A30">
        <f>[1]panel_master!A65</f>
        <v>58</v>
      </c>
      <c r="B30" t="str">
        <f>[1]panel_master!B65</f>
        <v>R</v>
      </c>
      <c r="C30" t="str">
        <f>[1]panel_master!C65</f>
        <v>640</v>
      </c>
      <c r="D30">
        <f>[1]panel_master!D65</f>
        <v>680</v>
      </c>
      <c r="E30" t="str">
        <f>[1]panel_master!E65</f>
        <v>R2</v>
      </c>
      <c r="F30" t="str">
        <f>[1]panel_master!F65</f>
        <v>Ia4b7</v>
      </c>
      <c r="G30" t="str">
        <f>[1]panel_master!G65</f>
        <v>Integrin alpha4 beta7</v>
      </c>
      <c r="H30" t="str">
        <f>[1]panel_master!H65</f>
        <v>AlexaFluor647</v>
      </c>
      <c r="I30" t="str">
        <f>[1]panel_master!I65</f>
        <v>Alexa Fluor 647</v>
      </c>
      <c r="J30" t="str">
        <f>[1]panel_master!J65</f>
        <v>Ia4b7_AlexaFluor647</v>
      </c>
      <c r="K30" t="str">
        <f>[1]panel_master!K65</f>
        <v>conserved</v>
      </c>
      <c r="L30" t="str">
        <f>[1]panel_master!L65</f>
        <v>Vedolizumab297.rMAb</v>
      </c>
      <c r="M30" t="str">
        <f>[1]panel_master!M65</f>
        <v>BD</v>
      </c>
      <c r="N30" t="str">
        <f>[1]panel_master!N65</f>
        <v>Pharmingen</v>
      </c>
      <c r="O30">
        <f>[1]panel_master!O65</f>
        <v>571600</v>
      </c>
      <c r="P30">
        <f>[1]panel_master!P65</f>
        <v>4127812</v>
      </c>
      <c r="Q30" t="str">
        <f>[1]panel_master!Q65</f>
        <v xml:space="preserve">500uL; 5uL/test; 25ug/mL </v>
      </c>
      <c r="R30">
        <f>[1]panel_master!R65</f>
        <v>1.5</v>
      </c>
      <c r="S30" t="str">
        <f>[1]panel_master!S65</f>
        <v>surface</v>
      </c>
      <c r="T30" cm="1">
        <f t="array" ref="T30">IF(Table311[[#This Row],[titration]]*Table212[tests]&gt;=1,Table311[[#This Row],[titration]]*Table212[tests],(Table311[[#This Row],[titration]]*Table212[tests])*10)</f>
        <v>3.3000000000000003</v>
      </c>
      <c r="U30" s="1" t="str" cm="1">
        <f t="array" ref="U30">IF(Table311[[#This Row],[titration]]*Table212[tests]&lt;1,"of a 1:10 in "&amp;U41,"")</f>
        <v/>
      </c>
      <c r="V30" t="b">
        <f>SUBTOTAL(103,Table311[[#This Row],[location]])=1</f>
        <v>1</v>
      </c>
    </row>
    <row r="31" spans="1:22" hidden="1">
      <c r="A31">
        <f>[1]panel_master!A66</f>
        <v>59</v>
      </c>
      <c r="B31" t="str">
        <f>[1]panel_master!B66</f>
        <v>R</v>
      </c>
      <c r="C31" t="str">
        <f>[1]panel_master!C66</f>
        <v>640</v>
      </c>
      <c r="D31">
        <f>[1]panel_master!D66</f>
        <v>690</v>
      </c>
      <c r="E31" t="str">
        <f>[1]panel_master!E66</f>
        <v>R3</v>
      </c>
      <c r="F31" t="str">
        <f>[1]panel_master!F66</f>
        <v>CD45BC7</v>
      </c>
      <c r="G31" t="str">
        <f>[1]panel_master!G66</f>
        <v/>
      </c>
      <c r="H31" t="str">
        <f>[1]panel_master!H66</f>
        <v>SparkNIR685</v>
      </c>
      <c r="I31" t="str">
        <f>[1]panel_master!I66</f>
        <v>Spark NIR 685</v>
      </c>
      <c r="J31" t="str">
        <f>[1]panel_master!J66</f>
        <v>CD45BC7_SparkNIR685</v>
      </c>
      <c r="K31" t="str">
        <f>[1]panel_master!K66</f>
        <v>barcode</v>
      </c>
      <c r="L31" t="str">
        <f>[1]panel_master!L66</f>
        <v>HI30</v>
      </c>
      <c r="M31" t="str">
        <f>[1]panel_master!M66</f>
        <v>BioLegend</v>
      </c>
      <c r="N31">
        <f>[1]panel_master!N66</f>
        <v>0</v>
      </c>
      <c r="O31">
        <f>[1]panel_master!O66</f>
        <v>304098</v>
      </c>
      <c r="P31" t="str">
        <f>[1]panel_master!P66</f>
        <v>B420407</v>
      </c>
      <c r="Q31" t="str">
        <f>[1]panel_master!Q66</f>
        <v>25 ug; 500 uL; 50 ug/mL</v>
      </c>
      <c r="R31">
        <f>[1]panel_master!R66</f>
        <v>0.25</v>
      </c>
      <c r="S31" t="str">
        <f>[1]panel_master!S66</f>
        <v>surface-barcode</v>
      </c>
      <c r="T31" cm="1">
        <f t="array" ref="T31">IF(Table311[[#This Row],[titration]]*Table212[tests]&gt;=1,Table311[[#This Row],[titration]]*Table212[tests],(Table311[[#This Row],[titration]]*Table212[tests])*10)</f>
        <v>5.5</v>
      </c>
      <c r="U31" t="str" cm="1">
        <f t="array" ref="U31">IF(Table311[[#This Row],[titration]]*Table212[tests]&lt;1,"of a 1:10 in "&amp;U42,"")</f>
        <v xml:space="preserve">of a 1:10 in </v>
      </c>
      <c r="V31" t="b">
        <f>SUBTOTAL(103,Table311[[#This Row],[location]])=1</f>
        <v>0</v>
      </c>
    </row>
    <row r="32" spans="1:22" hidden="1">
      <c r="A32">
        <f>[1]panel_master!A67</f>
        <v>60</v>
      </c>
      <c r="B32" t="str">
        <f>[1]panel_master!B67</f>
        <v>R</v>
      </c>
      <c r="C32" t="str">
        <f>[1]panel_master!C67</f>
        <v>640</v>
      </c>
      <c r="D32">
        <f>[1]panel_master!D67</f>
        <v>738</v>
      </c>
      <c r="E32" t="str">
        <f>[1]panel_master!E67</f>
        <v>R4</v>
      </c>
      <c r="F32" t="str">
        <f>[1]panel_master!F67</f>
        <v>Viability</v>
      </c>
      <c r="G32" t="str">
        <f>[1]panel_master!G67</f>
        <v/>
      </c>
      <c r="H32" t="str">
        <f>[1]panel_master!H67</f>
        <v>LIVEDEADScarlet</v>
      </c>
      <c r="I32" t="str">
        <f>[1]panel_master!I67</f>
        <v>LIVE DEAD Scarlet</v>
      </c>
      <c r="J32" t="str">
        <f>[1]panel_master!J67</f>
        <v>Viability_LIVEDEADScarlet</v>
      </c>
      <c r="K32" t="str">
        <f>[1]panel_master!K67</f>
        <v>conserved</v>
      </c>
      <c r="L32">
        <f>[1]panel_master!L67</f>
        <v>0</v>
      </c>
      <c r="M32" t="str">
        <f>[1]panel_master!M67</f>
        <v>Invitrogen</v>
      </c>
      <c r="N32">
        <f>[1]panel_master!N67</f>
        <v>0</v>
      </c>
      <c r="O32" t="str">
        <f>[1]panel_master!O67</f>
        <v>L34988A</v>
      </c>
      <c r="P32">
        <f>[1]panel_master!P67</f>
        <v>289778</v>
      </c>
      <c r="Q32">
        <f>[1]panel_master!Q67</f>
        <v>0</v>
      </c>
      <c r="R32" t="str">
        <f>[1]panel_master!R67</f>
        <v>1:3200</v>
      </c>
      <c r="S32" t="str">
        <f>[1]panel_master!S67</f>
        <v>viability</v>
      </c>
      <c r="T32" cm="1">
        <f t="array" ref="T32">IF(Table311[[#This Row],[titration]]*Table212[tests]&gt;=1,Table311[[#This Row],[titration]]*Table212[tests],(Table311[[#This Row],[titration]]*Table212[tests])*10)</f>
        <v>4.9805555555555561</v>
      </c>
      <c r="U32" s="1" t="str" cm="1">
        <f t="array" ref="U32">IF(Table311[[#This Row],[titration]]*Table212[tests]&lt;1,"of a 1:10 in "&amp;U43,"")</f>
        <v/>
      </c>
      <c r="V32" t="b">
        <f>SUBTOTAL(103,Table311[[#This Row],[location]])=1</f>
        <v>0</v>
      </c>
    </row>
    <row r="33" spans="1:24">
      <c r="A33">
        <f>[1]panel_master!A70</f>
        <v>63</v>
      </c>
      <c r="B33" t="str">
        <f>[1]panel_master!B70</f>
        <v>R</v>
      </c>
      <c r="C33" t="str">
        <f>[1]panel_master!C70</f>
        <v>640</v>
      </c>
      <c r="D33">
        <f>[1]panel_master!D70</f>
        <v>780</v>
      </c>
      <c r="E33" t="str">
        <f>[1]panel_master!E70</f>
        <v>R7</v>
      </c>
      <c r="F33" t="str">
        <f>[1]panel_master!F70</f>
        <v>CD27</v>
      </c>
      <c r="G33" t="str">
        <f>[1]panel_master!G70</f>
        <v/>
      </c>
      <c r="H33" t="str">
        <f>[1]panel_master!H70</f>
        <v>APCH7</v>
      </c>
      <c r="I33" t="str">
        <f>[1]panel_master!I70</f>
        <v>APC-H7</v>
      </c>
      <c r="J33" t="str">
        <f>[1]panel_master!J70</f>
        <v>CD27_APCH7</v>
      </c>
      <c r="K33" t="str">
        <f>[1]panel_master!K70</f>
        <v>conserved</v>
      </c>
      <c r="L33" t="str">
        <f>[1]panel_master!L70</f>
        <v>M-T271</v>
      </c>
      <c r="M33" t="str">
        <f>[1]panel_master!M70</f>
        <v>BD</v>
      </c>
      <c r="N33" t="str">
        <f>[1]panel_master!N70</f>
        <v>Pharmingen</v>
      </c>
      <c r="O33">
        <f>[1]panel_master!O70</f>
        <v>560222</v>
      </c>
      <c r="P33">
        <f>[1]panel_master!P70</f>
        <v>3275290</v>
      </c>
      <c r="Q33" t="str">
        <f>[1]panel_master!Q70</f>
        <v>500uL; 5uL/test; 50ug/mL</v>
      </c>
      <c r="R33">
        <f>[1]panel_master!R70</f>
        <v>1</v>
      </c>
      <c r="S33" t="str">
        <f>[1]panel_master!S70</f>
        <v>surface</v>
      </c>
      <c r="T33" cm="1">
        <f t="array" ref="T33">IF(Table311[[#This Row],[titration]]*Table212[tests]&gt;=1,Table311[[#This Row],[titration]]*Table212[tests],(Table311[[#This Row],[titration]]*Table212[tests])*10)</f>
        <v>2.2000000000000002</v>
      </c>
      <c r="U33" s="1" t="str" cm="1">
        <f t="array" ref="U33">IF(Table311[[#This Row],[titration]]*Table212[tests]&lt;1,"of a 1:10 in "&amp;U44,"")</f>
        <v/>
      </c>
      <c r="V33" t="b">
        <f>SUBTOTAL(103,Table311[[#This Row],[location]])=1</f>
        <v>1</v>
      </c>
    </row>
    <row r="34" spans="1:24">
      <c r="A34">
        <f>[1]panel_master!A71</f>
        <v>64</v>
      </c>
      <c r="B34" t="str">
        <f>[1]panel_master!B71</f>
        <v>R</v>
      </c>
      <c r="C34" t="str">
        <f>[1]panel_master!C71</f>
        <v>640</v>
      </c>
      <c r="D34">
        <f>[1]panel_master!D71</f>
        <v>800</v>
      </c>
      <c r="E34" t="str">
        <f>[1]panel_master!E71</f>
        <v>R8</v>
      </c>
      <c r="F34" t="str">
        <f>[1]panel_master!F71</f>
        <v>KLRG1</v>
      </c>
      <c r="G34" t="str">
        <f>[1]panel_master!G71</f>
        <v/>
      </c>
      <c r="H34" t="str">
        <f>[1]panel_master!H71</f>
        <v>APCFire810</v>
      </c>
      <c r="I34" t="str">
        <f>[1]panel_master!I71</f>
        <v>APC-Fire 810</v>
      </c>
      <c r="J34" t="str">
        <f>[1]panel_master!J71</f>
        <v>KLRG1_APCFire810</v>
      </c>
      <c r="K34" t="str">
        <f>[1]panel_master!K71</f>
        <v>conserved</v>
      </c>
      <c r="L34" t="str">
        <f>[1]panel_master!L71</f>
        <v>SA231A2</v>
      </c>
      <c r="M34" t="str">
        <f>[1]panel_master!M71</f>
        <v>Biolegend</v>
      </c>
      <c r="N34">
        <f>[1]panel_master!N71</f>
        <v>0</v>
      </c>
      <c r="O34">
        <f>[1]panel_master!O71</f>
        <v>367732</v>
      </c>
      <c r="P34" t="str">
        <f>[1]panel_master!P71</f>
        <v>B423435</v>
      </c>
      <c r="Q34" t="str">
        <f>[1]panel_master!Q71</f>
        <v>500uL; 5uL/test; 50ug/mL</v>
      </c>
      <c r="R34">
        <f>[1]panel_master!R71</f>
        <v>1</v>
      </c>
      <c r="S34" t="str">
        <f>[1]panel_master!S71</f>
        <v>surface</v>
      </c>
      <c r="T34" cm="1">
        <f t="array" ref="T34">IF(Table311[[#This Row],[titration]]*Table212[tests]&gt;=1,Table311[[#This Row],[titration]]*Table212[tests],(Table311[[#This Row],[titration]]*Table212[tests])*10)</f>
        <v>2.2000000000000002</v>
      </c>
      <c r="U34" s="1" t="str" cm="1">
        <f t="array" ref="U34">IF(Table311[[#This Row],[titration]]*Table212[tests]&lt;1,"of a 1:10 in "&amp;U45,"")</f>
        <v/>
      </c>
      <c r="V34" t="b">
        <f>SUBTOTAL(103,Table311[[#This Row],[location]])=1</f>
        <v>1</v>
      </c>
    </row>
    <row r="35" spans="1:24">
      <c r="R35">
        <f>SUBTOTAL(109,Table311[titration])</f>
        <v>19.5</v>
      </c>
      <c r="T35">
        <f>SUBTOTAL(109,Table311[volume.mix.uL])</f>
        <v>42.900000000000013</v>
      </c>
      <c r="V35" s="3" t="str" cm="1">
        <f t="array" ref="V35">_xlfn.UNIQUE(_xlfn._xlws.FILTER(Table311[location],Table311[is.visible]))</f>
        <v>surface</v>
      </c>
    </row>
    <row r="36" spans="1:24">
      <c r="T36" cm="1">
        <f t="array" ref="T36">(50*Table212[tests])-Table311[[#Totals],[volume.mix.uL]]</f>
        <v>67.099999999999994</v>
      </c>
      <c r="U36" t="str">
        <f>IF(Table311[[#Totals],[is.visible]]="surface","total buffer",IF(Table311[[#Totals],[is.visible]]="intracellular","1x Perm Buffer",""))</f>
        <v>total buffer</v>
      </c>
    </row>
    <row r="38" spans="1:24">
      <c r="T38">
        <f>IF(Table311[[#Totals],[is.visible]]="surface",T36-T39,"")</f>
        <v>57.099999999999994</v>
      </c>
      <c r="U38" s="1" t="str">
        <f>IF(Table311[[#Totals],[is.visible]]="surface","SBn","")</f>
        <v>SBn</v>
      </c>
      <c r="X38" s="2"/>
    </row>
    <row r="39" spans="1:24">
      <c r="T39">
        <f>IF(Table311[[#Totals],[is.visible]]="surface",10,"")</f>
        <v>10</v>
      </c>
      <c r="U39" s="1" t="str">
        <f>IF(Table311[[#Totals],[is.visible]]="surface","BSB+","")</f>
        <v>BSB+</v>
      </c>
    </row>
    <row r="41" spans="1:24">
      <c r="T41" t="s">
        <v>19</v>
      </c>
    </row>
    <row r="42" spans="1:24">
      <c r="T42">
        <v>2.2000000000000002</v>
      </c>
    </row>
  </sheetData>
  <pageMargins left="1" right="1" top="1" bottom="1" header="0.5" footer="0.5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FB8C-BAEA-48BA-A802-8AF4D6C6403D}">
  <sheetPr>
    <pageSetUpPr fitToPage="1"/>
  </sheetPr>
  <dimension ref="A1:X42"/>
  <sheetViews>
    <sheetView tabSelected="1" topLeftCell="F1" workbookViewId="0">
      <selection activeCell="F1" sqref="F1:U42"/>
    </sheetView>
  </sheetViews>
  <sheetFormatPr defaultRowHeight="15"/>
  <cols>
    <col min="1" max="1" width="15.5703125" hidden="1" customWidth="1"/>
    <col min="2" max="2" width="0" hidden="1" customWidth="1"/>
    <col min="3" max="3" width="11.7109375" hidden="1" customWidth="1"/>
    <col min="4" max="4" width="11.28515625" hidden="1" customWidth="1"/>
    <col min="5" max="5" width="15.140625" hidden="1" customWidth="1"/>
    <col min="6" max="6" width="10.85546875" bestFit="1" customWidth="1"/>
    <col min="7" max="7" width="19.85546875" hidden="1" customWidth="1"/>
    <col min="8" max="8" width="15.42578125" bestFit="1" customWidth="1"/>
    <col min="9" max="9" width="16.28515625" hidden="1" customWidth="1"/>
    <col min="10" max="10" width="23.7109375" hidden="1" customWidth="1"/>
    <col min="11" max="11" width="19.7109375" hidden="1" customWidth="1"/>
    <col min="12" max="12" width="21" hidden="1" customWidth="1"/>
    <col min="13" max="13" width="10" hidden="1" customWidth="1"/>
    <col min="14" max="14" width="11" hidden="1" customWidth="1"/>
    <col min="15" max="15" width="14.5703125" hidden="1" customWidth="1"/>
    <col min="16" max="16" width="10" hidden="1" customWidth="1"/>
    <col min="17" max="17" width="23.28515625" hidden="1" customWidth="1"/>
    <col min="18" max="18" width="10.5703125" hidden="1" customWidth="1"/>
    <col min="19" max="19" width="15.7109375" bestFit="1" customWidth="1"/>
    <col min="20" max="20" width="16.7109375" bestFit="1" customWidth="1"/>
    <col min="21" max="21" width="26.7109375" customWidth="1"/>
    <col min="22" max="22" width="39.85546875" hidden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23</v>
      </c>
      <c r="U1" t="s">
        <v>24</v>
      </c>
      <c r="V1" t="s">
        <v>25</v>
      </c>
    </row>
    <row r="2" spans="1:22" hidden="1">
      <c r="A2">
        <f>[1]panel_master!A3</f>
        <v>2</v>
      </c>
      <c r="B2" t="str">
        <f>[1]panel_master!B3</f>
        <v>UV</v>
      </c>
      <c r="C2" t="str">
        <f>[1]panel_master!C3</f>
        <v>355</v>
      </c>
      <c r="D2">
        <f>[1]panel_master!D3</f>
        <v>395</v>
      </c>
      <c r="E2" t="str">
        <f>[1]panel_master!E3</f>
        <v>UV2</v>
      </c>
      <c r="F2" t="str">
        <f>[1]panel_master!F3</f>
        <v>CD45RA</v>
      </c>
      <c r="G2" t="str">
        <f>[1]panel_master!G3</f>
        <v/>
      </c>
      <c r="H2" t="str">
        <f>[1]panel_master!H3</f>
        <v>BUV395</v>
      </c>
      <c r="I2" t="str">
        <f>[1]panel_master!I3</f>
        <v>BUV395</v>
      </c>
      <c r="J2" t="str">
        <f>[1]panel_master!J3</f>
        <v>CD45RA_BUV395</v>
      </c>
      <c r="K2" t="str">
        <f>[1]panel_master!K3</f>
        <v>conserved</v>
      </c>
      <c r="L2" t="str">
        <f>[1]panel_master!L3</f>
        <v>5H9</v>
      </c>
      <c r="M2" t="str">
        <f>[1]panel_master!M3</f>
        <v>BD</v>
      </c>
      <c r="N2" t="str">
        <f>[1]panel_master!N3</f>
        <v>Horizon</v>
      </c>
      <c r="O2">
        <f>[1]panel_master!O3</f>
        <v>569489</v>
      </c>
      <c r="P2">
        <f>[1]panel_master!P3</f>
        <v>3313308</v>
      </c>
      <c r="Q2" t="str">
        <f>[1]panel_master!Q3</f>
        <v>50 ug; 250 uL; 200 ug/mL</v>
      </c>
      <c r="R2">
        <f>[1]panel_master!R3</f>
        <v>2</v>
      </c>
      <c r="S2" t="str">
        <f>[1]panel_master!S3</f>
        <v>surface</v>
      </c>
      <c r="T2" cm="1">
        <f t="array" ref="T2">IF(Table31113[[#This Row],[titration]]*Table21214[tests]&gt;=1,Table31113[[#This Row],[titration]]*Table21214[tests],(Table31113[[#This Row],[titration]]*Table21214[tests])*10)</f>
        <v>4.4000000000000004</v>
      </c>
      <c r="U2" s="1" t="str" cm="1">
        <f t="array" ref="U2">IF(Table31113[[#This Row],[titration]]*Table21214[tests]&lt;1,"of a 1:10 in "&amp;U13,"")</f>
        <v/>
      </c>
      <c r="V2" s="2" t="b">
        <f>SUBTOTAL(103,Table31113[[#This Row],[location]])=1</f>
        <v>0</v>
      </c>
    </row>
    <row r="3" spans="1:22" hidden="1">
      <c r="A3">
        <f>[1]panel_master!A8</f>
        <v>7</v>
      </c>
      <c r="B3" t="str">
        <f>[1]panel_master!B8</f>
        <v>UV</v>
      </c>
      <c r="C3" t="str">
        <f>[1]panel_master!C8</f>
        <v>355</v>
      </c>
      <c r="D3">
        <f>[1]panel_master!D8</f>
        <v>500</v>
      </c>
      <c r="E3" t="str">
        <f>[1]panel_master!E8</f>
        <v>UV7</v>
      </c>
      <c r="F3" t="str">
        <f>[1]panel_master!F8</f>
        <v>CD45RO</v>
      </c>
      <c r="G3" t="str">
        <f>[1]panel_master!G8</f>
        <v/>
      </c>
      <c r="H3" t="str">
        <f>[1]panel_master!H8</f>
        <v>BUV496</v>
      </c>
      <c r="I3" t="str">
        <f>[1]panel_master!I8</f>
        <v>BUV496</v>
      </c>
      <c r="J3" t="str">
        <f>[1]panel_master!J8</f>
        <v>CD45RO_BUV496</v>
      </c>
      <c r="K3" t="str">
        <f>[1]panel_master!K8</f>
        <v>conserved</v>
      </c>
      <c r="L3" t="str">
        <f>[1]panel_master!L8</f>
        <v>UCHL1</v>
      </c>
      <c r="M3" t="str">
        <f>[1]panel_master!M8</f>
        <v>BD</v>
      </c>
      <c r="N3" t="str">
        <f>[1]panel_master!N8</f>
        <v>OptiBuild</v>
      </c>
      <c r="O3">
        <f>[1]panel_master!O8</f>
        <v>749888</v>
      </c>
      <c r="P3">
        <f>[1]panel_master!P8</f>
        <v>4229926</v>
      </c>
      <c r="Q3" t="str">
        <f>[1]panel_master!Q8</f>
        <v>50 ug; 250 uL; 200 ug/mL</v>
      </c>
      <c r="R3">
        <f>[1]panel_master!R8</f>
        <v>1</v>
      </c>
      <c r="S3" t="str">
        <f>[1]panel_master!S8</f>
        <v>surface</v>
      </c>
      <c r="T3" cm="1">
        <f t="array" ref="T3">IF(Table31113[[#This Row],[titration]]*Table21214[tests]&gt;=1,Table31113[[#This Row],[titration]]*Table21214[tests],(Table31113[[#This Row],[titration]]*Table21214[tests])*10)</f>
        <v>2.2000000000000002</v>
      </c>
      <c r="U3" s="1" t="str" cm="1">
        <f t="array" ref="U3">IF(Table31113[[#This Row],[titration]]*Table21214[tests]&lt;1,"of a 1:10 in "&amp;U14,"")</f>
        <v/>
      </c>
      <c r="V3" t="b">
        <f>SUBTOTAL(103,Table31113[[#This Row],[location]])=1</f>
        <v>0</v>
      </c>
    </row>
    <row r="4" spans="1:22" hidden="1">
      <c r="A4">
        <f>[1]panel_master!A10</f>
        <v>9</v>
      </c>
      <c r="B4" t="str">
        <f>[1]panel_master!B10</f>
        <v>UV</v>
      </c>
      <c r="C4" t="str">
        <f>[1]panel_master!C10</f>
        <v>355</v>
      </c>
      <c r="D4">
        <f>[1]panel_master!D10</f>
        <v>570</v>
      </c>
      <c r="E4" t="str">
        <f>[1]panel_master!E10</f>
        <v>UV9</v>
      </c>
      <c r="F4" t="str">
        <f>[1]panel_master!F10</f>
        <v>TCRgd</v>
      </c>
      <c r="G4" t="str">
        <f>[1]panel_master!G10</f>
        <v/>
      </c>
      <c r="H4" t="str">
        <f>[1]panel_master!H10</f>
        <v>BUV563</v>
      </c>
      <c r="I4" t="str">
        <f>[1]panel_master!I10</f>
        <v>BUV563</v>
      </c>
      <c r="J4" t="str">
        <f>[1]panel_master!J10</f>
        <v>TCRgd_BUV563</v>
      </c>
      <c r="K4" t="str">
        <f>[1]panel_master!K10</f>
        <v>conserved</v>
      </c>
      <c r="L4" t="str">
        <f>[1]panel_master!L10</f>
        <v>11F2</v>
      </c>
      <c r="M4" t="str">
        <f>[1]panel_master!M10</f>
        <v>BD</v>
      </c>
      <c r="N4" t="str">
        <f>[1]panel_master!N10</f>
        <v>OptiBuild</v>
      </c>
      <c r="O4">
        <f>[1]panel_master!O10</f>
        <v>748534</v>
      </c>
      <c r="P4">
        <f>[1]panel_master!P10</f>
        <v>4229925</v>
      </c>
      <c r="Q4" t="str">
        <f>[1]panel_master!Q10</f>
        <v>50 ug; 250 uL; 200 ug/mL</v>
      </c>
      <c r="R4">
        <f>[1]panel_master!R10</f>
        <v>1.5</v>
      </c>
      <c r="S4" t="str">
        <f>[1]panel_master!S10</f>
        <v>surface</v>
      </c>
      <c r="T4" cm="1">
        <f t="array" ref="T4">IF(Table31113[[#This Row],[titration]]*Table21214[tests]&gt;=1,Table31113[[#This Row],[titration]]*Table21214[tests],(Table31113[[#This Row],[titration]]*Table21214[tests])*10)</f>
        <v>3.3000000000000003</v>
      </c>
      <c r="U4" s="1" t="str" cm="1">
        <f t="array" ref="U4">IF(Table31113[[#This Row],[titration]]*Table21214[tests]&lt;1,"of a 1:10 in "&amp;U15,"")</f>
        <v/>
      </c>
      <c r="V4" t="b">
        <f>SUBTOTAL(103,Table31113[[#This Row],[location]])=1</f>
        <v>0</v>
      </c>
    </row>
    <row r="5" spans="1:22" hidden="1">
      <c r="A5">
        <f>[1]panel_master!A11</f>
        <v>10</v>
      </c>
      <c r="B5" t="str">
        <f>[1]panel_master!B11</f>
        <v>UV</v>
      </c>
      <c r="C5" t="str">
        <f>[1]panel_master!C11</f>
        <v>355</v>
      </c>
      <c r="D5">
        <f>[1]panel_master!D11</f>
        <v>600</v>
      </c>
      <c r="E5" t="str">
        <f>[1]panel_master!E11</f>
        <v>UV10</v>
      </c>
      <c r="F5" t="str">
        <f>[1]panel_master!F11</f>
        <v>CD45BC1</v>
      </c>
      <c r="G5" t="str">
        <f>[1]panel_master!G11</f>
        <v/>
      </c>
      <c r="H5" t="str">
        <f>[1]panel_master!H11</f>
        <v>SBUV605</v>
      </c>
      <c r="I5" t="str">
        <f>[1]panel_master!I11</f>
        <v>SBUV605</v>
      </c>
      <c r="J5" t="str">
        <f>[1]panel_master!J11</f>
        <v>CD45BC1_SBUV605</v>
      </c>
      <c r="K5" t="str">
        <f>[1]panel_master!K11</f>
        <v>barcode</v>
      </c>
      <c r="L5" t="str">
        <f>[1]panel_master!L11</f>
        <v>F10-89-4</v>
      </c>
      <c r="M5" t="str">
        <f>[1]panel_master!M11</f>
        <v>Bio-Rad</v>
      </c>
      <c r="N5">
        <f>[1]panel_master!N11</f>
        <v>0</v>
      </c>
      <c r="O5" t="str">
        <f>[1]panel_master!O11</f>
        <v>MCA87SBUV605</v>
      </c>
      <c r="P5">
        <f>[1]panel_master!P11</f>
        <v>100006781</v>
      </c>
      <c r="Q5" t="str">
        <f>[1]panel_master!Q11</f>
        <v>100 TESTS/0.5 mL</v>
      </c>
      <c r="R5">
        <f>[1]panel_master!R11</f>
        <v>0.5</v>
      </c>
      <c r="S5" t="str">
        <f>[1]panel_master!S11</f>
        <v>surface-barcode</v>
      </c>
      <c r="T5" cm="1">
        <f t="array" ref="T5">IF(Table31113[[#This Row],[titration]]*Table21214[tests]&gt;=1,Table31113[[#This Row],[titration]]*Table21214[tests],(Table31113[[#This Row],[titration]]*Table21214[tests])*10)</f>
        <v>1.1000000000000001</v>
      </c>
      <c r="U5" t="str" cm="1">
        <f t="array" ref="U5">IF(Table31113[[#This Row],[titration]]*Table21214[tests]&lt;1,"of a 1:10 in "&amp;U16,"")</f>
        <v/>
      </c>
      <c r="V5" t="b">
        <f>SUBTOTAL(103,Table31113[[#This Row],[location]])=1</f>
        <v>0</v>
      </c>
    </row>
    <row r="6" spans="1:22">
      <c r="A6">
        <f>[1]panel_master!A16</f>
        <v>14</v>
      </c>
      <c r="B6" t="str">
        <f>[1]panel_master!B16</f>
        <v>UV</v>
      </c>
      <c r="C6" t="str">
        <f>[1]panel_master!C16</f>
        <v>355</v>
      </c>
      <c r="D6">
        <f>[1]panel_master!D16</f>
        <v>750</v>
      </c>
      <c r="E6" t="str">
        <f>[1]panel_master!E16</f>
        <v>UV14</v>
      </c>
      <c r="F6" t="str">
        <f>[1]panel_master!F16</f>
        <v>IL2</v>
      </c>
      <c r="G6" t="str">
        <f>[1]panel_master!G16</f>
        <v/>
      </c>
      <c r="H6" t="str">
        <f>[1]panel_master!H16</f>
        <v>BUV737</v>
      </c>
      <c r="I6" t="str">
        <f>[1]panel_master!I16</f>
        <v>BUV737</v>
      </c>
      <c r="J6" t="str">
        <f>[1]panel_master!J16</f>
        <v>IL2_BUV737</v>
      </c>
      <c r="K6" t="str">
        <f>[1]panel_master!K16</f>
        <v>CYTOKINE</v>
      </c>
      <c r="L6" t="str">
        <f>[1]panel_master!L16</f>
        <v>MQ1-17H12</v>
      </c>
      <c r="M6" t="str">
        <f>[1]panel_master!M16</f>
        <v>BD</v>
      </c>
      <c r="N6" t="str">
        <f>[1]panel_master!N16</f>
        <v>Horizon</v>
      </c>
      <c r="O6">
        <f>[1]panel_master!O16</f>
        <v>612836</v>
      </c>
      <c r="P6">
        <f>[1]panel_master!P16</f>
        <v>4218722</v>
      </c>
      <c r="Q6" t="str">
        <f>[1]panel_master!Q16</f>
        <v>250uL; 5uL/test; 100ug/mL</v>
      </c>
      <c r="R6">
        <f>[1]panel_master!R16</f>
        <v>0.5</v>
      </c>
      <c r="S6" t="str">
        <f>[1]panel_master!S16</f>
        <v>intracellular</v>
      </c>
      <c r="T6" cm="1">
        <f t="array" ref="T6">IF(Table31113[[#This Row],[titration]]*Table21214[tests]&gt;=1,Table31113[[#This Row],[titration]]*Table21214[tests],(Table31113[[#This Row],[titration]]*Table21214[tests])*10)</f>
        <v>1.1000000000000001</v>
      </c>
      <c r="U6" s="1" t="str" cm="1">
        <f t="array" ref="U6">IF(Table31113[[#This Row],[titration]]*Table21214[tests]&lt;1,"of a 1:10 in "&amp;U17,"")</f>
        <v/>
      </c>
      <c r="V6" t="b">
        <f>SUBTOTAL(103,Table31113[[#This Row],[location]])=1</f>
        <v>1</v>
      </c>
    </row>
    <row r="7" spans="1:22" hidden="1">
      <c r="A7">
        <f>[1]panel_master!A18</f>
        <v>16</v>
      </c>
      <c r="B7" t="str">
        <f>[1]panel_master!B18</f>
        <v>UV</v>
      </c>
      <c r="C7" t="str">
        <f>[1]panel_master!C18</f>
        <v>355</v>
      </c>
      <c r="D7">
        <f>[1]panel_master!D18</f>
        <v>800</v>
      </c>
      <c r="E7" t="str">
        <f>[1]panel_master!E18</f>
        <v>UV16</v>
      </c>
      <c r="F7" t="str">
        <f>[1]panel_master!F18</f>
        <v>CD8</v>
      </c>
      <c r="G7" t="str">
        <f>[1]panel_master!G18</f>
        <v/>
      </c>
      <c r="H7" t="str">
        <f>[1]panel_master!H18</f>
        <v>BUV805</v>
      </c>
      <c r="I7" t="str">
        <f>[1]panel_master!I18</f>
        <v>BUV805</v>
      </c>
      <c r="J7" t="str">
        <f>[1]panel_master!J18</f>
        <v>CD8_BUV805</v>
      </c>
      <c r="K7" t="str">
        <f>[1]panel_master!K18</f>
        <v>conserved</v>
      </c>
      <c r="L7" t="str">
        <f>[1]panel_master!L18</f>
        <v>RPA-T8</v>
      </c>
      <c r="M7" t="str">
        <f>[1]panel_master!M18</f>
        <v>BD</v>
      </c>
      <c r="N7" t="str">
        <f>[1]panel_master!N18</f>
        <v>Horizon</v>
      </c>
      <c r="O7">
        <f>[1]panel_master!O18</f>
        <v>568334</v>
      </c>
      <c r="P7">
        <f>[1]panel_master!P18</f>
        <v>4235549</v>
      </c>
      <c r="Q7" t="str">
        <f>[1]panel_master!Q18</f>
        <v>50 ug; 250 uL; 200 ug/mL</v>
      </c>
      <c r="R7">
        <f>[1]panel_master!R18</f>
        <v>0.5</v>
      </c>
      <c r="S7" t="str">
        <f>[1]panel_master!S18</f>
        <v>surface</v>
      </c>
      <c r="T7" cm="1">
        <f t="array" ref="T7">IF(Table31113[[#This Row],[titration]]*Table21214[tests]&gt;=1,Table31113[[#This Row],[titration]]*Table21214[tests],(Table31113[[#This Row],[titration]]*Table21214[tests])*10)</f>
        <v>1.1000000000000001</v>
      </c>
      <c r="U7" s="1" t="str" cm="1">
        <f t="array" ref="U7">IF(Table31113[[#This Row],[titration]]*Table21214[tests]&lt;1,"of a 1:10 in "&amp;U18,"")</f>
        <v/>
      </c>
      <c r="V7" t="b">
        <f>SUBTOTAL(103,Table31113[[#This Row],[location]])=1</f>
        <v>0</v>
      </c>
    </row>
    <row r="8" spans="1:22" hidden="1">
      <c r="A8">
        <f>[1]panel_master!A19</f>
        <v>17</v>
      </c>
      <c r="B8" t="str">
        <f>[1]panel_master!B19</f>
        <v>V</v>
      </c>
      <c r="C8" t="str">
        <f>[1]panel_master!C19</f>
        <v>405</v>
      </c>
      <c r="D8">
        <f>[1]panel_master!D19</f>
        <v>420</v>
      </c>
      <c r="E8" t="str">
        <f>[1]panel_master!E19</f>
        <v>V1</v>
      </c>
      <c r="F8" t="str">
        <f>[1]panel_master!F19</f>
        <v>CD197</v>
      </c>
      <c r="G8" t="str">
        <f>[1]panel_master!G19</f>
        <v>CCR7</v>
      </c>
      <c r="H8" t="str">
        <f>[1]panel_master!H19</f>
        <v>BV421</v>
      </c>
      <c r="I8" t="str">
        <f>[1]panel_master!I19</f>
        <v>BV421</v>
      </c>
      <c r="J8" t="str">
        <f>[1]panel_master!J19</f>
        <v>CD197_BV421</v>
      </c>
      <c r="K8" t="str">
        <f>[1]panel_master!K19</f>
        <v>conserved</v>
      </c>
      <c r="L8" t="str">
        <f>[1]panel_master!L19</f>
        <v>G043H7</v>
      </c>
      <c r="M8" t="str">
        <f>[1]panel_master!M19</f>
        <v>BioLegend</v>
      </c>
      <c r="N8">
        <f>[1]panel_master!N19</f>
        <v>0</v>
      </c>
      <c r="O8">
        <f>[1]panel_master!O19</f>
        <v>353208</v>
      </c>
      <c r="P8" t="str">
        <f>[1]panel_master!P19</f>
        <v>B419079</v>
      </c>
      <c r="Q8" t="str">
        <f>[1]panel_master!Q19</f>
        <v>70 ug; 500 uL; 140 ug/mL</v>
      </c>
      <c r="R8">
        <f>[1]panel_master!R19</f>
        <v>1.5</v>
      </c>
      <c r="S8" t="str">
        <f>[1]panel_master!S19</f>
        <v>surface</v>
      </c>
      <c r="T8" cm="1">
        <f t="array" ref="T8">IF(Table31113[[#This Row],[titration]]*Table21214[tests]&gt;=1,Table31113[[#This Row],[titration]]*Table21214[tests],(Table31113[[#This Row],[titration]]*Table21214[tests])*10)</f>
        <v>3.3000000000000003</v>
      </c>
      <c r="U8" s="1" t="str" cm="1">
        <f t="array" ref="U8">IF(Table31113[[#This Row],[titration]]*Table21214[tests]&lt;1,"of a 1:10 in "&amp;U19,"")</f>
        <v/>
      </c>
      <c r="V8" t="b">
        <f>SUBTOTAL(103,Table31113[[#This Row],[location]])=1</f>
        <v>0</v>
      </c>
    </row>
    <row r="9" spans="1:22" hidden="1">
      <c r="A9">
        <f>[1]panel_master!A21</f>
        <v>19</v>
      </c>
      <c r="B9" t="str">
        <f>[1]panel_master!B21</f>
        <v>V</v>
      </c>
      <c r="C9" t="str">
        <f>[1]panel_master!C21</f>
        <v>405</v>
      </c>
      <c r="D9">
        <f>[1]panel_master!D21</f>
        <v>450</v>
      </c>
      <c r="E9" t="str">
        <f>[1]panel_master!E21</f>
        <v>V3</v>
      </c>
      <c r="F9" t="str">
        <f>[1]panel_master!F21</f>
        <v>CD45BC2</v>
      </c>
      <c r="G9" t="str">
        <f>[1]panel_master!G21</f>
        <v/>
      </c>
      <c r="H9" t="str">
        <f>[1]panel_master!H21</f>
        <v>PacificBlue</v>
      </c>
      <c r="I9" t="str">
        <f>[1]panel_master!I21</f>
        <v>Pacific Blue</v>
      </c>
      <c r="J9" t="str">
        <f>[1]panel_master!J21</f>
        <v>CD45BC2_PacificBlue</v>
      </c>
      <c r="K9" t="str">
        <f>[1]panel_master!K21</f>
        <v>barcode</v>
      </c>
      <c r="L9" t="str">
        <f>[1]panel_master!L21</f>
        <v>HI30</v>
      </c>
      <c r="M9" t="str">
        <f>[1]panel_master!M21</f>
        <v>BioLegend</v>
      </c>
      <c r="N9">
        <f>[1]panel_master!N21</f>
        <v>0</v>
      </c>
      <c r="O9">
        <f>[1]panel_master!O21</f>
        <v>304029</v>
      </c>
      <c r="P9" t="str">
        <f>[1]panel_master!P21</f>
        <v>B416226</v>
      </c>
      <c r="Q9" t="str">
        <f>[1]panel_master!Q21</f>
        <v>200 ug; 500 uL; 400 ug/mL</v>
      </c>
      <c r="R9" t="str">
        <f>[1]panel_master!R21</f>
        <v>1:1500</v>
      </c>
      <c r="S9" t="str">
        <f>[1]panel_master!S21</f>
        <v>surface-barcode</v>
      </c>
      <c r="T9" cm="1">
        <f t="array" ref="T9">IF(Table31113[[#This Row],[titration]]*Table21214[tests]&gt;=1,Table31113[[#This Row],[titration]]*Table21214[tests],(Table31113[[#This Row],[titration]]*Table21214[tests])*10)</f>
        <v>2.3833333333333333</v>
      </c>
      <c r="U9" t="str" cm="1">
        <f t="array" ref="U9">IF(Table31113[[#This Row],[titration]]*Table21214[tests]&lt;1,"of a 1:10 in "&amp;U20,"")</f>
        <v/>
      </c>
      <c r="V9" t="b">
        <f>SUBTOTAL(103,Table31113[[#This Row],[location]])=1</f>
        <v>0</v>
      </c>
    </row>
    <row r="10" spans="1:22" hidden="1">
      <c r="A10">
        <f>[1]panel_master!A23</f>
        <v>21</v>
      </c>
      <c r="B10" t="str">
        <f>[1]panel_master!B23</f>
        <v>V</v>
      </c>
      <c r="C10" t="str">
        <f>[1]panel_master!C23</f>
        <v>405</v>
      </c>
      <c r="D10">
        <f>[1]panel_master!D23</f>
        <v>500</v>
      </c>
      <c r="E10" t="str">
        <f>[1]panel_master!E23</f>
        <v>V5</v>
      </c>
      <c r="F10" t="str">
        <f>[1]panel_master!F23</f>
        <v>CD45BC3</v>
      </c>
      <c r="G10" t="str">
        <f>[1]panel_master!G23</f>
        <v/>
      </c>
      <c r="H10" t="str">
        <f>[1]panel_master!H23</f>
        <v>SBV475</v>
      </c>
      <c r="I10" t="str">
        <f>[1]panel_master!I23</f>
        <v>SBV475</v>
      </c>
      <c r="J10" t="str">
        <f>[1]panel_master!J23</f>
        <v>CD45BC3_SBV475</v>
      </c>
      <c r="K10" t="str">
        <f>[1]panel_master!K23</f>
        <v>barcode</v>
      </c>
      <c r="L10" t="str">
        <f>[1]panel_master!L23</f>
        <v>F10-89-4</v>
      </c>
      <c r="M10" t="str">
        <f>[1]panel_master!M23</f>
        <v>Bio-Rad</v>
      </c>
      <c r="N10">
        <f>[1]panel_master!N23</f>
        <v>0</v>
      </c>
      <c r="O10" t="str">
        <f>[1]panel_master!O23</f>
        <v>MCA87SBV475</v>
      </c>
      <c r="P10">
        <f>[1]panel_master!P23</f>
        <v>100005836</v>
      </c>
      <c r="Q10" t="str">
        <f>[1]panel_master!Q23</f>
        <v>100 TESTS/0.5 mL</v>
      </c>
      <c r="R10">
        <f>[1]panel_master!R23</f>
        <v>0.5</v>
      </c>
      <c r="S10" t="str">
        <f>[1]panel_master!S23</f>
        <v>surface-barcode</v>
      </c>
      <c r="T10" cm="1">
        <f t="array" ref="T10">IF(Table31113[[#This Row],[titration]]*Table21214[tests]&gt;=1,Table31113[[#This Row],[titration]]*Table21214[tests],(Table31113[[#This Row],[titration]]*Table21214[tests])*10)</f>
        <v>1.1000000000000001</v>
      </c>
      <c r="U10" t="str" cm="1">
        <f t="array" ref="U10">IF(Table31113[[#This Row],[titration]]*Table21214[tests]&lt;1,"of a 1:10 in "&amp;U21,"")</f>
        <v/>
      </c>
      <c r="V10" t="b">
        <f>SUBTOTAL(103,Table31113[[#This Row],[location]])=1</f>
        <v>0</v>
      </c>
    </row>
    <row r="11" spans="1:22" hidden="1">
      <c r="A11">
        <f>[1]panel_master!A28</f>
        <v>26</v>
      </c>
      <c r="B11" t="str">
        <f>[1]panel_master!B28</f>
        <v>V</v>
      </c>
      <c r="C11" t="str">
        <f>[1]panel_master!C28</f>
        <v>405</v>
      </c>
      <c r="D11">
        <f>[1]panel_master!D28</f>
        <v>600</v>
      </c>
      <c r="E11" t="str">
        <f>[1]panel_master!E28</f>
        <v>V10</v>
      </c>
      <c r="F11" t="str">
        <f>[1]panel_master!F28</f>
        <v>CD57</v>
      </c>
      <c r="G11" t="str">
        <f>[1]panel_master!G28</f>
        <v/>
      </c>
      <c r="H11" t="str">
        <f>[1]panel_master!H28</f>
        <v>BV605</v>
      </c>
      <c r="I11" t="str">
        <f>[1]panel_master!I28</f>
        <v>BV605</v>
      </c>
      <c r="J11" t="str">
        <f>[1]panel_master!J28</f>
        <v>CD57_BV605</v>
      </c>
      <c r="K11" t="str">
        <f>[1]panel_master!K28</f>
        <v>conserved</v>
      </c>
      <c r="L11" t="str">
        <f>[1]panel_master!L28</f>
        <v>QA17A04</v>
      </c>
      <c r="M11" t="str">
        <f>[1]panel_master!M28</f>
        <v>BioLegend</v>
      </c>
      <c r="N11">
        <f>[1]panel_master!N28</f>
        <v>0</v>
      </c>
      <c r="O11">
        <f>[1]panel_master!O28</f>
        <v>393304</v>
      </c>
      <c r="P11" t="str">
        <f>[1]panel_master!P28</f>
        <v>B401784</v>
      </c>
      <c r="Q11" t="str">
        <f>[1]panel_master!Q28</f>
        <v>25 ug; 500 uL; 50 ug/mL</v>
      </c>
      <c r="R11">
        <f>[1]panel_master!R28</f>
        <v>0.5</v>
      </c>
      <c r="S11" t="str">
        <f>[1]panel_master!S28</f>
        <v>surface</v>
      </c>
      <c r="T11" cm="1">
        <f t="array" ref="T11">IF(Table31113[[#This Row],[titration]]*Table21214[tests]&gt;=1,Table31113[[#This Row],[titration]]*Table21214[tests],(Table31113[[#This Row],[titration]]*Table21214[tests])*10)</f>
        <v>1.1000000000000001</v>
      </c>
      <c r="U11" s="1" t="str" cm="1">
        <f t="array" ref="U11">IF(Table31113[[#This Row],[titration]]*Table21214[tests]&lt;1,"of a 1:10 in "&amp;U22,"")</f>
        <v/>
      </c>
      <c r="V11" t="b">
        <f>SUBTOTAL(103,Table31113[[#This Row],[location]])=1</f>
        <v>0</v>
      </c>
    </row>
    <row r="12" spans="1:22" hidden="1">
      <c r="A12">
        <f>[1]panel_master!A29</f>
        <v>27</v>
      </c>
      <c r="B12" t="str">
        <f>[1]panel_master!B29</f>
        <v>V</v>
      </c>
      <c r="C12" t="str">
        <f>[1]panel_master!C29</f>
        <v>405</v>
      </c>
      <c r="D12">
        <f>[1]panel_master!D29</f>
        <v>660</v>
      </c>
      <c r="E12" t="str">
        <f>[1]panel_master!E29</f>
        <v>V11</v>
      </c>
      <c r="F12" t="str">
        <f>[1]panel_master!F29</f>
        <v>CD193</v>
      </c>
      <c r="G12" t="str">
        <f>[1]panel_master!G29</f>
        <v>CCR3</v>
      </c>
      <c r="H12" t="str">
        <f>[1]panel_master!H29</f>
        <v>BV650</v>
      </c>
      <c r="I12" t="str">
        <f>[1]panel_master!I29</f>
        <v>BV650</v>
      </c>
      <c r="J12" t="str">
        <f>[1]panel_master!J29</f>
        <v>CD193_BV650</v>
      </c>
      <c r="K12" t="str">
        <f>[1]panel_master!K29</f>
        <v>conserved</v>
      </c>
      <c r="L12" t="str">
        <f>[1]panel_master!L29</f>
        <v>5E8</v>
      </c>
      <c r="M12" t="str">
        <f>[1]panel_master!M29</f>
        <v>BD</v>
      </c>
      <c r="N12" t="str">
        <f>[1]panel_master!N29</f>
        <v>OptiBuild</v>
      </c>
      <c r="O12">
        <f>[1]panel_master!O29</f>
        <v>743060</v>
      </c>
      <c r="P12">
        <f>[1]panel_master!P29</f>
        <v>4229924</v>
      </c>
      <c r="Q12" t="str">
        <f>[1]panel_master!Q29</f>
        <v>50 ug; 250 uL; 200 ug/mL</v>
      </c>
      <c r="R12">
        <f>[1]panel_master!R29</f>
        <v>1</v>
      </c>
      <c r="S12" t="str">
        <f>[1]panel_master!S29</f>
        <v>surface</v>
      </c>
      <c r="T12" cm="1">
        <f t="array" ref="T12">IF(Table31113[[#This Row],[titration]]*Table21214[tests]&gt;=1,Table31113[[#This Row],[titration]]*Table21214[tests],(Table31113[[#This Row],[titration]]*Table21214[tests])*10)</f>
        <v>2.2000000000000002</v>
      </c>
      <c r="U12" s="1" t="str" cm="1">
        <f t="array" ref="U12">IF(Table31113[[#This Row],[titration]]*Table21214[tests]&lt;1,"of a 1:10 in "&amp;U23,"")</f>
        <v/>
      </c>
      <c r="V12" t="b">
        <f>SUBTOTAL(103,Table31113[[#This Row],[location]])=1</f>
        <v>0</v>
      </c>
    </row>
    <row r="13" spans="1:22" hidden="1">
      <c r="A13">
        <f>[1]panel_master!A31</f>
        <v>29</v>
      </c>
      <c r="B13" t="str">
        <f>[1]panel_master!B31</f>
        <v>V</v>
      </c>
      <c r="C13" t="str">
        <f>[1]panel_master!C31</f>
        <v>405</v>
      </c>
      <c r="D13">
        <f>[1]panel_master!D31</f>
        <v>700</v>
      </c>
      <c r="E13" t="str">
        <f>[1]panel_master!E31</f>
        <v>V13</v>
      </c>
      <c r="F13" t="str">
        <f>[1]panel_master!F31</f>
        <v>CD45BC4</v>
      </c>
      <c r="G13" t="str">
        <f>[1]panel_master!G31</f>
        <v/>
      </c>
      <c r="H13" t="str">
        <f>[1]panel_master!H31</f>
        <v>BV711</v>
      </c>
      <c r="I13" t="str">
        <f>[1]panel_master!I31</f>
        <v>BV711</v>
      </c>
      <c r="J13" t="str">
        <f>[1]panel_master!J31</f>
        <v>CD45BC4_BV711</v>
      </c>
      <c r="K13" t="str">
        <f>[1]panel_master!K31</f>
        <v>barcode</v>
      </c>
      <c r="L13" t="str">
        <f>[1]panel_master!L31</f>
        <v>HI30</v>
      </c>
      <c r="M13" t="str">
        <f>[1]panel_master!M31</f>
        <v>BioLegend</v>
      </c>
      <c r="N13">
        <f>[1]panel_master!N31</f>
        <v>0</v>
      </c>
      <c r="O13">
        <f>[1]panel_master!O31</f>
        <v>304050</v>
      </c>
      <c r="P13" t="str">
        <f>[1]panel_master!P31</f>
        <v>B396110</v>
      </c>
      <c r="Q13" t="str">
        <f>[1]panel_master!Q31</f>
        <v>25 ug; 500 uL; 50 ug/mL</v>
      </c>
      <c r="R13">
        <f>[1]panel_master!R31</f>
        <v>0.25</v>
      </c>
      <c r="S13" t="str">
        <f>[1]panel_master!S31</f>
        <v>surface-barcode</v>
      </c>
      <c r="T13" cm="1">
        <f t="array" ref="T13">IF(Table31113[[#This Row],[titration]]*Table21214[tests]&gt;=1,Table31113[[#This Row],[titration]]*Table21214[tests],(Table31113[[#This Row],[titration]]*Table21214[tests])*10)</f>
        <v>5.5</v>
      </c>
      <c r="U13" t="str" cm="1">
        <f t="array" ref="U13">IF(Table31113[[#This Row],[titration]]*Table21214[tests]&lt;1,"of a 1:10 in "&amp;U24,"")</f>
        <v xml:space="preserve">of a 1:10 in </v>
      </c>
      <c r="V13" t="b">
        <f>SUBTOTAL(103,Table31113[[#This Row],[location]])=1</f>
        <v>0</v>
      </c>
    </row>
    <row r="14" spans="1:22" hidden="1">
      <c r="A14">
        <f>[1]panel_master!A32</f>
        <v>30</v>
      </c>
      <c r="B14" t="str">
        <f>[1]panel_master!B32</f>
        <v>V</v>
      </c>
      <c r="C14" t="str">
        <f>[1]panel_master!C32</f>
        <v>405</v>
      </c>
      <c r="D14">
        <f>[1]panel_master!D32</f>
        <v>750</v>
      </c>
      <c r="E14" t="str">
        <f>[1]panel_master!E32</f>
        <v>V14</v>
      </c>
      <c r="F14" t="str">
        <f>[1]panel_master!F32</f>
        <v>CD127</v>
      </c>
      <c r="G14" t="str">
        <f>[1]panel_master!G32</f>
        <v>IL-7Ra</v>
      </c>
      <c r="H14" t="str">
        <f>[1]panel_master!H32</f>
        <v>BV750</v>
      </c>
      <c r="I14" t="str">
        <f>[1]panel_master!I32</f>
        <v>BV750</v>
      </c>
      <c r="J14" t="str">
        <f>[1]panel_master!J32</f>
        <v>CD127_BV750</v>
      </c>
      <c r="K14" t="str">
        <f>[1]panel_master!K32</f>
        <v>conserved</v>
      </c>
      <c r="L14" t="str">
        <f>[1]panel_master!L32</f>
        <v>A019D5</v>
      </c>
      <c r="M14" t="str">
        <f>[1]panel_master!M32</f>
        <v>BioLegend</v>
      </c>
      <c r="N14">
        <f>[1]panel_master!N32</f>
        <v>0</v>
      </c>
      <c r="O14">
        <f>[1]panel_master!O32</f>
        <v>351370</v>
      </c>
      <c r="P14" t="str">
        <f>[1]panel_master!P32</f>
        <v>B412410</v>
      </c>
      <c r="Q14" t="str">
        <f>[1]panel_master!Q32</f>
        <v>50 ug; 500 uL; 100 ug/mL</v>
      </c>
      <c r="R14">
        <f>[1]panel_master!R32</f>
        <v>1.5</v>
      </c>
      <c r="S14" t="str">
        <f>[1]panel_master!S32</f>
        <v>surface</v>
      </c>
      <c r="T14" cm="1">
        <f t="array" ref="T14">IF(Table31113[[#This Row],[titration]]*Table21214[tests]&gt;=1,Table31113[[#This Row],[titration]]*Table21214[tests],(Table31113[[#This Row],[titration]]*Table21214[tests])*10)</f>
        <v>3.3000000000000003</v>
      </c>
      <c r="U14" s="1" t="str" cm="1">
        <f t="array" ref="U14">IF(Table31113[[#This Row],[titration]]*Table21214[tests]&lt;1,"of a 1:10 in "&amp;U25,"")</f>
        <v/>
      </c>
      <c r="V14" t="b">
        <f>SUBTOTAL(103,Table31113[[#This Row],[location]])=1</f>
        <v>0</v>
      </c>
    </row>
    <row r="15" spans="1:22" hidden="1">
      <c r="A15">
        <f>[1]panel_master!A33</f>
        <v>31</v>
      </c>
      <c r="B15" t="str">
        <f>[1]panel_master!B33</f>
        <v>V</v>
      </c>
      <c r="C15" t="str">
        <f>[1]panel_master!C33</f>
        <v>405</v>
      </c>
      <c r="D15">
        <f>[1]panel_master!D33</f>
        <v>780</v>
      </c>
      <c r="E15" t="str">
        <f>[1]panel_master!E33</f>
        <v>V15</v>
      </c>
      <c r="F15" t="str">
        <f>[1]panel_master!F33</f>
        <v>CD56</v>
      </c>
      <c r="G15" t="str">
        <f>[1]panel_master!G33</f>
        <v/>
      </c>
      <c r="H15" t="str">
        <f>[1]panel_master!H33</f>
        <v>BV785</v>
      </c>
      <c r="I15" t="str">
        <f>[1]panel_master!I33</f>
        <v>BV785</v>
      </c>
      <c r="J15" t="str">
        <f>[1]panel_master!J33</f>
        <v>CD56_BV785</v>
      </c>
      <c r="K15" t="str">
        <f>[1]panel_master!K33</f>
        <v>conserved</v>
      </c>
      <c r="L15" t="str">
        <f>[1]panel_master!L33</f>
        <v>5.1H11</v>
      </c>
      <c r="M15" t="str">
        <f>[1]panel_master!M33</f>
        <v>Biolegend</v>
      </c>
      <c r="N15">
        <f>[1]panel_master!N33</f>
        <v>0</v>
      </c>
      <c r="O15">
        <f>[1]panel_master!O33</f>
        <v>362550</v>
      </c>
      <c r="P15" t="str">
        <f>[1]panel_master!P33</f>
        <v>B427547</v>
      </c>
      <c r="Q15" t="str">
        <f>[1]panel_master!Q33</f>
        <v>500uL; 5uL/test; 100ug/mL</v>
      </c>
      <c r="R15">
        <f>[1]panel_master!R33</f>
        <v>0.5</v>
      </c>
      <c r="S15" t="str">
        <f>[1]panel_master!S33</f>
        <v>surface</v>
      </c>
      <c r="T15" cm="1">
        <f t="array" ref="T15">IF(Table31113[[#This Row],[titration]]*Table21214[tests]&gt;=1,Table31113[[#This Row],[titration]]*Table21214[tests],(Table31113[[#This Row],[titration]]*Table21214[tests])*10)</f>
        <v>1.1000000000000001</v>
      </c>
      <c r="U15" s="1" t="str" cm="1">
        <f t="array" ref="U15">IF(Table31113[[#This Row],[titration]]*Table21214[tests]&lt;1,"of a 1:10 in "&amp;U26,"")</f>
        <v/>
      </c>
      <c r="V15" t="b">
        <f>SUBTOTAL(103,Table31113[[#This Row],[location]])=1</f>
        <v>0</v>
      </c>
    </row>
    <row r="16" spans="1:22" hidden="1">
      <c r="A16">
        <f>[1]panel_master!A36</f>
        <v>34</v>
      </c>
      <c r="B16" t="str">
        <f>[1]panel_master!B36</f>
        <v>B</v>
      </c>
      <c r="C16" t="str">
        <f>[1]panel_master!C36</f>
        <v>488</v>
      </c>
      <c r="D16">
        <f>[1]panel_master!D36</f>
        <v>520</v>
      </c>
      <c r="E16" t="str">
        <f>[1]panel_master!E36</f>
        <v>B2</v>
      </c>
      <c r="F16" t="str">
        <f>[1]panel_master!F36</f>
        <v>CD199</v>
      </c>
      <c r="G16" t="str">
        <f>[1]panel_master!G36</f>
        <v>CCR9</v>
      </c>
      <c r="H16" t="str">
        <f>[1]panel_master!H36</f>
        <v>KIRAVIABlue520</v>
      </c>
      <c r="I16" t="str">
        <f>[1]panel_master!I36</f>
        <v>KIRAVIA Blue 520</v>
      </c>
      <c r="J16" t="str">
        <f>[1]panel_master!J36</f>
        <v>CD199_KIRAVIABlue520</v>
      </c>
      <c r="K16" t="str">
        <f>[1]panel_master!K36</f>
        <v>conserved</v>
      </c>
      <c r="L16" t="str">
        <f>[1]panel_master!L36</f>
        <v>L053E8</v>
      </c>
      <c r="M16" t="str">
        <f>[1]panel_master!M36</f>
        <v>Biolegend</v>
      </c>
      <c r="N16">
        <f>[1]panel_master!N36</f>
        <v>0</v>
      </c>
      <c r="O16">
        <f>[1]panel_master!O36</f>
        <v>358926</v>
      </c>
      <c r="P16" t="str">
        <f>[1]panel_master!P36</f>
        <v>B399669</v>
      </c>
      <c r="Q16" t="str">
        <f>[1]panel_master!Q36</f>
        <v>500uL; 5uL/test; 200ug/mL</v>
      </c>
      <c r="R16">
        <f>[1]panel_master!R36</f>
        <v>1.5</v>
      </c>
      <c r="S16" t="str">
        <f>[1]panel_master!S36</f>
        <v>surface</v>
      </c>
      <c r="T16" cm="1">
        <f t="array" ref="T16">IF(Table31113[[#This Row],[titration]]*Table21214[tests]&gt;=1,Table31113[[#This Row],[titration]]*Table21214[tests],(Table31113[[#This Row],[titration]]*Table21214[tests])*10)</f>
        <v>3.3000000000000003</v>
      </c>
      <c r="U16" s="1" t="str" cm="1">
        <f t="array" ref="U16">IF(Table31113[[#This Row],[titration]]*Table21214[tests]&lt;1,"of a 1:10 in "&amp;U27,"")</f>
        <v/>
      </c>
      <c r="V16" t="b">
        <f>SUBTOTAL(103,Table31113[[#This Row],[location]])=1</f>
        <v>0</v>
      </c>
    </row>
    <row r="17" spans="1:22" hidden="1">
      <c r="A17">
        <f>[1]panel_master!A37</f>
        <v>35</v>
      </c>
      <c r="B17" t="str">
        <f>[1]panel_master!B37</f>
        <v>B</v>
      </c>
      <c r="C17" t="str">
        <f>[1]panel_master!C37</f>
        <v>488</v>
      </c>
      <c r="D17">
        <f>[1]panel_master!D37</f>
        <v>550</v>
      </c>
      <c r="E17" t="str">
        <f>[1]panel_master!E37</f>
        <v>B3</v>
      </c>
      <c r="F17" t="str">
        <f>[1]panel_master!F37</f>
        <v>CD49a</v>
      </c>
      <c r="G17" t="str">
        <f>[1]panel_master!G37</f>
        <v/>
      </c>
      <c r="H17" t="str">
        <f>[1]panel_master!H37</f>
        <v>RB545</v>
      </c>
      <c r="I17" t="str">
        <f>[1]panel_master!I37</f>
        <v>RB545</v>
      </c>
      <c r="J17" t="str">
        <f>[1]panel_master!J37</f>
        <v>CD49a_RB545</v>
      </c>
      <c r="K17" t="str">
        <f>[1]panel_master!K37</f>
        <v>conserved</v>
      </c>
      <c r="L17" t="str">
        <f>[1]panel_master!L37</f>
        <v>SR84</v>
      </c>
      <c r="M17" t="str">
        <f>[1]panel_master!M37</f>
        <v>BD</v>
      </c>
      <c r="N17" t="str">
        <f>[1]panel_master!N37</f>
        <v>Optibuild</v>
      </c>
      <c r="O17">
        <f>[1]panel_master!O37</f>
        <v>756339</v>
      </c>
      <c r="P17">
        <f>[1]panel_master!P37</f>
        <v>4229929</v>
      </c>
      <c r="Q17" t="str">
        <f>[1]panel_master!Q37</f>
        <v>50 ug; 250uL; 200ug/mL</v>
      </c>
      <c r="R17">
        <f>[1]panel_master!R37</f>
        <v>0.5</v>
      </c>
      <c r="S17" t="str">
        <f>[1]panel_master!S37</f>
        <v>surface</v>
      </c>
      <c r="T17" cm="1">
        <f t="array" ref="T17">IF(Table31113[[#This Row],[titration]]*Table21214[tests]&gt;=1,Table31113[[#This Row],[titration]]*Table21214[tests],(Table31113[[#This Row],[titration]]*Table21214[tests])*10)</f>
        <v>1.1000000000000001</v>
      </c>
      <c r="U17" s="1" t="str" cm="1">
        <f t="array" ref="U17">IF(Table31113[[#This Row],[titration]]*Table21214[tests]&lt;1,"of a 1:10 in "&amp;U28,"")</f>
        <v/>
      </c>
      <c r="V17" t="b">
        <f>SUBTOTAL(103,Table31113[[#This Row],[location]])=1</f>
        <v>0</v>
      </c>
    </row>
    <row r="18" spans="1:22">
      <c r="A18">
        <f>[1]panel_master!A41</f>
        <v>38</v>
      </c>
      <c r="B18" t="str">
        <f>[1]panel_master!B41</f>
        <v>B</v>
      </c>
      <c r="C18" t="str">
        <f>[1]panel_master!C41</f>
        <v>488</v>
      </c>
      <c r="D18">
        <f>[1]panel_master!D41</f>
        <v>613</v>
      </c>
      <c r="E18" t="str">
        <f>[1]panel_master!E41</f>
        <v>B6</v>
      </c>
      <c r="F18" t="str">
        <f>[1]panel_master!F41</f>
        <v>GranzymeB</v>
      </c>
      <c r="G18" t="str">
        <f>[1]panel_master!G41</f>
        <v/>
      </c>
      <c r="H18" t="str">
        <f>[1]panel_master!H41</f>
        <v>RB613</v>
      </c>
      <c r="I18" t="str">
        <f>[1]panel_master!I41</f>
        <v>RB613</v>
      </c>
      <c r="J18" t="str">
        <f>[1]panel_master!J41</f>
        <v>GranzymeB_RB613</v>
      </c>
      <c r="K18" t="str">
        <f>[1]panel_master!K41</f>
        <v>CYTOKINE</v>
      </c>
      <c r="L18" t="str">
        <f>[1]panel_master!L41</f>
        <v>GB11</v>
      </c>
      <c r="M18" t="str">
        <f>[1]panel_master!M41</f>
        <v>BD</v>
      </c>
      <c r="N18" t="str">
        <f>[1]panel_master!N41</f>
        <v>Horizon</v>
      </c>
      <c r="O18">
        <f>[1]panel_master!O41</f>
        <v>571117</v>
      </c>
      <c r="P18">
        <f>[1]panel_master!P41</f>
        <v>4002426</v>
      </c>
      <c r="Q18" t="str">
        <f>[1]panel_master!Q41</f>
        <v>500uL; 5uL/test; 100ug/mL</v>
      </c>
      <c r="R18">
        <f>[1]panel_master!R41</f>
        <v>0.5</v>
      </c>
      <c r="S18" t="str">
        <f>[1]panel_master!S41</f>
        <v>intracellular</v>
      </c>
      <c r="T18" cm="1">
        <f t="array" ref="T18">IF(Table31113[[#This Row],[titration]]*Table21214[tests]&gt;=1,Table31113[[#This Row],[titration]]*Table21214[tests],(Table31113[[#This Row],[titration]]*Table21214[tests])*10)</f>
        <v>1.1000000000000001</v>
      </c>
      <c r="U18" s="1" t="str" cm="1">
        <f t="array" ref="U18">IF(Table31113[[#This Row],[titration]]*Table21214[tests]&lt;1,"of a 1:10 in "&amp;U29,"")</f>
        <v/>
      </c>
      <c r="V18" t="b">
        <f>SUBTOTAL(103,Table31113[[#This Row],[location]])=1</f>
        <v>1</v>
      </c>
    </row>
    <row r="19" spans="1:22" hidden="1">
      <c r="A19">
        <f>[1]panel_master!A43</f>
        <v>40</v>
      </c>
      <c r="B19" t="str">
        <f>[1]panel_master!B43</f>
        <v>B</v>
      </c>
      <c r="C19" t="str">
        <f>[1]panel_master!C43</f>
        <v>488</v>
      </c>
      <c r="D19">
        <f>[1]panel_master!D43</f>
        <v>680</v>
      </c>
      <c r="E19" t="str">
        <f>[1]panel_master!E43</f>
        <v>B8</v>
      </c>
      <c r="F19" t="str">
        <f>[1]panel_master!F43</f>
        <v>CD45BC5</v>
      </c>
      <c r="G19">
        <f>[1]panel_master!G43</f>
        <v>0</v>
      </c>
      <c r="H19" t="str">
        <f>[1]panel_master!H43</f>
        <v>PerCP</v>
      </c>
      <c r="I19" t="str">
        <f>[1]panel_master!I43</f>
        <v>PerCP</v>
      </c>
      <c r="J19" t="str">
        <f>[1]panel_master!J43</f>
        <v>CD45BC5_PerCP</v>
      </c>
      <c r="K19" t="str">
        <f>[1]panel_master!K43</f>
        <v>barcode</v>
      </c>
      <c r="L19" t="str">
        <f>[1]panel_master!L43</f>
        <v>HI30</v>
      </c>
      <c r="M19" t="str">
        <f>[1]panel_master!M43</f>
        <v>BioLegend</v>
      </c>
      <c r="N19">
        <f>[1]panel_master!N43</f>
        <v>0</v>
      </c>
      <c r="O19">
        <f>[1]panel_master!O43</f>
        <v>304026</v>
      </c>
      <c r="P19" t="str">
        <f>[1]panel_master!P43</f>
        <v>B402465</v>
      </c>
      <c r="Q19" t="str">
        <f>[1]panel_master!Q43</f>
        <v>100 ug; 500 uL; 200 ug/mL</v>
      </c>
      <c r="R19">
        <f>[1]panel_master!R43</f>
        <v>0.25</v>
      </c>
      <c r="S19" t="str">
        <f>[1]panel_master!S43</f>
        <v>surface-barcode</v>
      </c>
      <c r="T19" cm="1">
        <f t="array" ref="T19">IF(Table31113[[#This Row],[titration]]*Table21214[tests]&gt;=1,Table31113[[#This Row],[titration]]*Table21214[tests],(Table31113[[#This Row],[titration]]*Table21214[tests])*10)</f>
        <v>5.5</v>
      </c>
      <c r="U19" t="str" cm="1">
        <f t="array" ref="U19">IF(Table31113[[#This Row],[titration]]*Table21214[tests]&lt;1,"of a 1:10 in "&amp;U30,"")</f>
        <v xml:space="preserve">of a 1:10 in </v>
      </c>
      <c r="V19" t="b">
        <f>SUBTOTAL(103,Table31113[[#This Row],[location]])=1</f>
        <v>0</v>
      </c>
    </row>
    <row r="20" spans="1:22" hidden="1">
      <c r="A20">
        <f>[1]panel_master!A45</f>
        <v>42</v>
      </c>
      <c r="B20" t="str">
        <f>[1]panel_master!B45</f>
        <v>B</v>
      </c>
      <c r="C20" t="str">
        <f>[1]panel_master!C45</f>
        <v>488</v>
      </c>
      <c r="D20">
        <f>[1]panel_master!D45</f>
        <v>700</v>
      </c>
      <c r="E20" t="str">
        <f>[1]panel_master!E45</f>
        <v>B10</v>
      </c>
      <c r="F20" t="str">
        <f>[1]panel_master!F45</f>
        <v>CD95</v>
      </c>
      <c r="G20" t="str">
        <f>[1]panel_master!G45</f>
        <v>FAS</v>
      </c>
      <c r="H20" t="str">
        <f>[1]panel_master!H45</f>
        <v>PerCPeFluor710</v>
      </c>
      <c r="I20" t="str">
        <f>[1]panel_master!I45</f>
        <v>PerCP-eFluor 710</v>
      </c>
      <c r="J20" t="str">
        <f>[1]panel_master!J45</f>
        <v>CD95_PerCPeFluor710</v>
      </c>
      <c r="K20" t="str">
        <f>[1]panel_master!K45</f>
        <v>conserved</v>
      </c>
      <c r="L20" t="str">
        <f>[1]panel_master!L45</f>
        <v>DX2</v>
      </c>
      <c r="M20" t="str">
        <f>[1]panel_master!M45</f>
        <v>Invitrogen</v>
      </c>
      <c r="N20">
        <f>[1]panel_master!N45</f>
        <v>0</v>
      </c>
      <c r="O20" t="str">
        <f>[1]panel_master!O45</f>
        <v>46-0959-42</v>
      </c>
      <c r="P20">
        <f>[1]panel_master!P45</f>
        <v>2608779</v>
      </c>
      <c r="Q20" t="str">
        <f>[1]panel_master!Q45</f>
        <v>100test(5uL(0.86ug/mL)/test)</v>
      </c>
      <c r="R20">
        <f>[1]panel_master!R45</f>
        <v>1.5</v>
      </c>
      <c r="S20" t="str">
        <f>[1]panel_master!S45</f>
        <v>surface</v>
      </c>
      <c r="T20" cm="1">
        <f t="array" ref="T20">IF(Table31113[[#This Row],[titration]]*Table21214[tests]&gt;=1,Table31113[[#This Row],[titration]]*Table21214[tests],(Table31113[[#This Row],[titration]]*Table21214[tests])*10)</f>
        <v>3.3000000000000003</v>
      </c>
      <c r="U20" s="1" t="str" cm="1">
        <f t="array" ref="U20">IF(Table31113[[#This Row],[titration]]*Table21214[tests]&lt;1,"of a 1:10 in "&amp;U31,"")</f>
        <v/>
      </c>
      <c r="V20" t="b">
        <f>SUBTOTAL(103,Table31113[[#This Row],[location]])=1</f>
        <v>0</v>
      </c>
    </row>
    <row r="21" spans="1:22">
      <c r="A21">
        <f>[1]panel_master!A47</f>
        <v>44</v>
      </c>
      <c r="B21" t="str">
        <f>[1]panel_master!B47</f>
        <v>B</v>
      </c>
      <c r="C21" t="str">
        <f>[1]panel_master!C47</f>
        <v>488</v>
      </c>
      <c r="D21">
        <f>[1]panel_master!D47</f>
        <v>750</v>
      </c>
      <c r="E21" t="str">
        <f>[1]panel_master!E47</f>
        <v>B12</v>
      </c>
      <c r="F21" t="str">
        <f>[1]panel_master!F47</f>
        <v>CD3</v>
      </c>
      <c r="G21">
        <f>[1]panel_master!G47</f>
        <v>0</v>
      </c>
      <c r="H21" t="str">
        <f>[1]panel_master!H47</f>
        <v>RB744</v>
      </c>
      <c r="I21" t="str">
        <f>[1]panel_master!I47</f>
        <v>RB744</v>
      </c>
      <c r="J21" t="str">
        <f>[1]panel_master!J47</f>
        <v>CD3_RB744</v>
      </c>
      <c r="K21" t="str">
        <f>[1]panel_master!K47</f>
        <v>conserved</v>
      </c>
      <c r="L21" t="str">
        <f>[1]panel_master!L47</f>
        <v>UCHT1</v>
      </c>
      <c r="M21" t="str">
        <f>[1]panel_master!M47</f>
        <v>BD</v>
      </c>
      <c r="N21" t="str">
        <f>[1]panel_master!N47</f>
        <v>Horizon</v>
      </c>
      <c r="O21">
        <f>[1]panel_master!O47</f>
        <v>570470</v>
      </c>
      <c r="P21">
        <f>[1]panel_master!P47</f>
        <v>3251800</v>
      </c>
      <c r="Q21" t="str">
        <f>[1]panel_master!Q47</f>
        <v>500uL; 5uL/test; 50ug/mL</v>
      </c>
      <c r="R21">
        <f>[1]panel_master!R47</f>
        <v>0.5</v>
      </c>
      <c r="S21" t="str">
        <f>IF([1]panel_master!S47="intracellular (CYTOKINE)/surface (AIM)","intracellular")</f>
        <v>intracellular</v>
      </c>
      <c r="T21" cm="1">
        <f t="array" ref="T21">IF(Table31113[[#This Row],[titration]]*Table21214[tests]&gt;=1,Table31113[[#This Row],[titration]]*Table21214[tests],(Table31113[[#This Row],[titration]]*Table21214[tests])*10)</f>
        <v>1.1000000000000001</v>
      </c>
      <c r="U21" s="1" t="str" cm="1">
        <f t="array" ref="U21">IF(Table31113[[#This Row],[titration]]*Table21214[tests]&lt;1,"of a 1:10 in "&amp;U32,"")</f>
        <v/>
      </c>
      <c r="V21" t="b">
        <f>SUBTOTAL(103,Table31113[[#This Row],[location]])=1</f>
        <v>1</v>
      </c>
    </row>
    <row r="22" spans="1:22" hidden="1">
      <c r="A22">
        <f>[1]panel_master!A49</f>
        <v>46</v>
      </c>
      <c r="B22" t="str">
        <f>[1]panel_master!B49</f>
        <v>B</v>
      </c>
      <c r="C22" t="str">
        <f>[1]panel_master!C49</f>
        <v>488</v>
      </c>
      <c r="D22">
        <f>[1]panel_master!D49</f>
        <v>800</v>
      </c>
      <c r="E22" t="str">
        <f>[1]panel_master!E49</f>
        <v>B14</v>
      </c>
      <c r="F22" t="str">
        <f>[1]panel_master!F49</f>
        <v>CD4</v>
      </c>
      <c r="G22" t="str">
        <f>[1]panel_master!G49</f>
        <v/>
      </c>
      <c r="H22" t="str">
        <f>[1]panel_master!H49</f>
        <v>PerCPFire806</v>
      </c>
      <c r="I22" t="str">
        <f>[1]panel_master!I49</f>
        <v>PerCP-Fire 806</v>
      </c>
      <c r="J22" t="str">
        <f>[1]panel_master!J49</f>
        <v>CD4_PerCPFire806</v>
      </c>
      <c r="K22" t="str">
        <f>[1]panel_master!K49</f>
        <v>conserved</v>
      </c>
      <c r="L22" t="str">
        <f>[1]panel_master!L49</f>
        <v>SK3</v>
      </c>
      <c r="M22" t="str">
        <f>[1]panel_master!M49</f>
        <v>Biolegend</v>
      </c>
      <c r="N22">
        <f>[1]panel_master!N49</f>
        <v>0</v>
      </c>
      <c r="O22">
        <f>[1]panel_master!O49</f>
        <v>344694</v>
      </c>
      <c r="P22" t="str">
        <f>[1]panel_master!P49</f>
        <v>B428454</v>
      </c>
      <c r="Q22" t="str">
        <f>[1]panel_master!Q49</f>
        <v>500uL;5uL/test: 100ug/mL</v>
      </c>
      <c r="R22">
        <f>[1]panel_master!R49</f>
        <v>0.5</v>
      </c>
      <c r="S22" t="str">
        <f>[1]panel_master!S49</f>
        <v>surface</v>
      </c>
      <c r="T22" cm="1">
        <f t="array" ref="T22">IF(Table31113[[#This Row],[titration]]*Table21214[tests]&gt;=1,Table31113[[#This Row],[titration]]*Table21214[tests],(Table31113[[#This Row],[titration]]*Table21214[tests])*10)</f>
        <v>1.1000000000000001</v>
      </c>
      <c r="U22" s="1" t="str" cm="1">
        <f t="array" ref="U22">IF(Table31113[[#This Row],[titration]]*Table21214[tests]&lt;1,"of a 1:10 in "&amp;U33,"")</f>
        <v/>
      </c>
      <c r="V22" t="b">
        <f>SUBTOTAL(103,Table31113[[#This Row],[location]])=1</f>
        <v>0</v>
      </c>
    </row>
    <row r="23" spans="1:22">
      <c r="A23">
        <f>[1]panel_master!A50</f>
        <v>46</v>
      </c>
      <c r="B23" t="str">
        <f>[1]panel_master!B50</f>
        <v>B</v>
      </c>
      <c r="C23" t="str">
        <f>[1]panel_master!C50</f>
        <v>488</v>
      </c>
      <c r="D23">
        <f>[1]panel_master!D50</f>
        <v>800</v>
      </c>
      <c r="E23" t="str">
        <f>[1]panel_master!E50</f>
        <v>B14</v>
      </c>
      <c r="F23" t="str">
        <f>[1]panel_master!F50</f>
        <v>CD69</v>
      </c>
      <c r="G23" t="str">
        <f>[1]panel_master!G50</f>
        <v/>
      </c>
      <c r="H23" t="str">
        <f>[1]panel_master!H50</f>
        <v>RB780</v>
      </c>
      <c r="I23" t="str">
        <f>[1]panel_master!I50</f>
        <v>RB780</v>
      </c>
      <c r="J23" t="str">
        <f>[1]panel_master!J50</f>
        <v>CD69_RB780</v>
      </c>
      <c r="K23" t="str">
        <f>[1]panel_master!K50</f>
        <v>conserved</v>
      </c>
      <c r="L23" t="str">
        <f>[1]panel_master!L50</f>
        <v>FN50</v>
      </c>
      <c r="M23" t="str">
        <f>[1]panel_master!M50</f>
        <v>BD</v>
      </c>
      <c r="N23" t="str">
        <f>[1]panel_master!N50</f>
        <v>Horizon</v>
      </c>
      <c r="O23">
        <f>[1]panel_master!O50</f>
        <v>568755</v>
      </c>
      <c r="P23">
        <f>[1]panel_master!P50</f>
        <v>4022440</v>
      </c>
      <c r="Q23" t="str">
        <f>[1]panel_master!Q50</f>
        <v>125uL; 5uL/test; 200ug/mL</v>
      </c>
      <c r="R23">
        <f>[1]panel_master!R50</f>
        <v>0.5</v>
      </c>
      <c r="S23" t="str">
        <f>IF([1]panel_master!S50="intracellular (CYTOKINE)/surface (AIM)","intracellular")</f>
        <v>intracellular</v>
      </c>
      <c r="T23" cm="1">
        <f t="array" ref="T23">IF(Table31113[[#This Row],[titration]]*Table21214[tests]&gt;=1,Table31113[[#This Row],[titration]]*Table21214[tests],(Table31113[[#This Row],[titration]]*Table21214[tests])*10)</f>
        <v>1.1000000000000001</v>
      </c>
      <c r="U23" s="1" t="str" cm="1">
        <f t="array" ref="U23">IF(Table31113[[#This Row],[titration]]*Table21214[tests]&lt;1,"of a 1:10 in "&amp;U34,"")</f>
        <v/>
      </c>
      <c r="V23" t="b">
        <f>SUBTOTAL(103,Table31113[[#This Row],[location]])=1</f>
        <v>1</v>
      </c>
    </row>
    <row r="24" spans="1:22" hidden="1">
      <c r="A24">
        <f>[1]panel_master!A52</f>
        <v>47</v>
      </c>
      <c r="B24" t="str">
        <f>[1]panel_master!B52</f>
        <v>YG</v>
      </c>
      <c r="C24" t="str">
        <f>[1]panel_master!C52</f>
        <v>561</v>
      </c>
      <c r="D24">
        <f>[1]panel_master!D52</f>
        <v>570</v>
      </c>
      <c r="E24" t="str">
        <f>[1]panel_master!E52</f>
        <v>YG1</v>
      </c>
      <c r="F24" t="str">
        <f>[1]panel_master!F52</f>
        <v>CD183</v>
      </c>
      <c r="G24" t="str">
        <f>[1]panel_master!G52</f>
        <v>CXCR3</v>
      </c>
      <c r="H24" t="str">
        <f>[1]panel_master!H52</f>
        <v>RY586</v>
      </c>
      <c r="I24" t="str">
        <f>[1]panel_master!I52</f>
        <v>RY586</v>
      </c>
      <c r="J24" t="str">
        <f>[1]panel_master!J52</f>
        <v>CD183_RY586</v>
      </c>
      <c r="K24" t="str">
        <f>[1]panel_master!K52</f>
        <v>conserved</v>
      </c>
      <c r="L24" t="str">
        <f>[1]panel_master!L52</f>
        <v>1C6/CXCR3</v>
      </c>
      <c r="M24" t="str">
        <f>[1]panel_master!M52</f>
        <v>BD</v>
      </c>
      <c r="N24" t="str">
        <f>[1]panel_master!N52</f>
        <v>OptiBuild</v>
      </c>
      <c r="O24">
        <f>[1]panel_master!O52</f>
        <v>753595</v>
      </c>
      <c r="P24">
        <f>[1]panel_master!P52</f>
        <v>4229928</v>
      </c>
      <c r="Q24" t="str">
        <f>[1]panel_master!Q52</f>
        <v>50ug; 250uL; 200ug/mL</v>
      </c>
      <c r="R24">
        <f>[1]panel_master!R52</f>
        <v>0.5</v>
      </c>
      <c r="S24" t="str">
        <f>[1]panel_master!S52</f>
        <v>surface</v>
      </c>
      <c r="T24" cm="1">
        <f t="array" ref="T24">IF(Table31113[[#This Row],[titration]]*Table21214[tests]&gt;=1,Table31113[[#This Row],[titration]]*Table21214[tests],(Table31113[[#This Row],[titration]]*Table21214[tests])*10)</f>
        <v>1.1000000000000001</v>
      </c>
      <c r="U24" s="1" t="str" cm="1">
        <f t="array" ref="U24">IF(Table31113[[#This Row],[titration]]*Table21214[tests]&lt;1,"of a 1:10 in "&amp;U35,"")</f>
        <v/>
      </c>
      <c r="V24" t="b">
        <f>SUBTOTAL(103,Table31113[[#This Row],[location]])=1</f>
        <v>0</v>
      </c>
    </row>
    <row r="25" spans="1:22">
      <c r="A25">
        <f>[1]panel_master!A53</f>
        <v>47</v>
      </c>
      <c r="B25" t="str">
        <f>[1]panel_master!B53</f>
        <v>YG</v>
      </c>
      <c r="C25" t="str">
        <f>[1]panel_master!C53</f>
        <v>561</v>
      </c>
      <c r="D25">
        <f>[1]panel_master!D53</f>
        <v>570</v>
      </c>
      <c r="E25" t="str">
        <f>[1]panel_master!E53</f>
        <v>YG1</v>
      </c>
      <c r="F25" t="str">
        <f>[1]panel_master!F53</f>
        <v>TNFa</v>
      </c>
      <c r="G25" t="str">
        <f>[1]panel_master!G53</f>
        <v/>
      </c>
      <c r="H25" t="str">
        <f>[1]panel_master!H53</f>
        <v>PE</v>
      </c>
      <c r="I25" t="str">
        <f>[1]panel_master!I53</f>
        <v>PE</v>
      </c>
      <c r="J25" t="str">
        <f>[1]panel_master!J53</f>
        <v>TNFa_PE</v>
      </c>
      <c r="K25" t="str">
        <f>[1]panel_master!K53</f>
        <v>CYTOKINE</v>
      </c>
      <c r="L25" t="str">
        <f>[1]panel_master!L53</f>
        <v>MAb11</v>
      </c>
      <c r="M25" t="str">
        <f>[1]panel_master!M53</f>
        <v>BD</v>
      </c>
      <c r="N25" t="str">
        <f>[1]panel_master!N53</f>
        <v>Pharmingen</v>
      </c>
      <c r="O25">
        <f>[1]panel_master!O53</f>
        <v>554513</v>
      </c>
      <c r="P25">
        <f>[1]panel_master!P53</f>
        <v>4078201</v>
      </c>
      <c r="Q25" t="str">
        <f>[1]panel_master!Q53</f>
        <v>100ug; 500uL; 200ug/mL</v>
      </c>
      <c r="R25">
        <f>[1]panel_master!R53</f>
        <v>0.25</v>
      </c>
      <c r="S25" t="str">
        <f>[1]panel_master!S53</f>
        <v>intracellular</v>
      </c>
      <c r="T25" cm="1">
        <f t="array" ref="T25">IF(Table31113[[#This Row],[titration]]*Table21214[tests]&gt;=1,Table31113[[#This Row],[titration]]*Table21214[tests],(Table31113[[#This Row],[titration]]*Table21214[tests])*10)</f>
        <v>5.5</v>
      </c>
      <c r="U25" s="1" t="str" cm="1">
        <f t="array" ref="U25">IF(Table31113[[#This Row],[titration]]*Table21214[tests]&lt;1,"of a 1:10 in "&amp;U36,"")</f>
        <v>of a 1:10 in 1x Perm Buffer</v>
      </c>
      <c r="V25" t="b">
        <f>SUBTOTAL(103,Table31113[[#This Row],[location]])=1</f>
        <v>1</v>
      </c>
    </row>
    <row r="26" spans="1:22">
      <c r="A26">
        <f>[1]panel_master!A56</f>
        <v>49</v>
      </c>
      <c r="B26" t="str">
        <f>[1]panel_master!B56</f>
        <v>YG</v>
      </c>
      <c r="C26" t="str">
        <f>[1]panel_master!C56</f>
        <v>561</v>
      </c>
      <c r="D26">
        <f>[1]panel_master!D56</f>
        <v>600</v>
      </c>
      <c r="E26" t="str">
        <f>[1]panel_master!E56</f>
        <v>YG3</v>
      </c>
      <c r="F26" t="str">
        <f>[1]panel_master!F56</f>
        <v>IFNg</v>
      </c>
      <c r="G26" t="str">
        <f>[1]panel_master!G56</f>
        <v/>
      </c>
      <c r="H26" t="str">
        <f>[1]panel_master!H56</f>
        <v>PEDazzle594</v>
      </c>
      <c r="I26" t="str">
        <f>[1]panel_master!I56</f>
        <v>PE-Dazzle 594</v>
      </c>
      <c r="J26" t="str">
        <f>[1]panel_master!J56</f>
        <v>IFNg_PEDazzle594</v>
      </c>
      <c r="K26" t="str">
        <f>[1]panel_master!K56</f>
        <v>CYTOKINE</v>
      </c>
      <c r="L26" t="str">
        <f>[1]panel_master!L56</f>
        <v>B27</v>
      </c>
      <c r="M26" t="str">
        <f>[1]panel_master!M56</f>
        <v>Biolegend</v>
      </c>
      <c r="N26">
        <f>[1]panel_master!N56</f>
        <v>0</v>
      </c>
      <c r="O26">
        <f>[1]panel_master!O56</f>
        <v>506530</v>
      </c>
      <c r="P26" t="str">
        <f>[1]panel_master!P56</f>
        <v>B394449</v>
      </c>
      <c r="Q26" t="str">
        <f>[1]panel_master!Q56</f>
        <v xml:space="preserve">500uL; 5uL/test; 25ug/mL </v>
      </c>
      <c r="R26">
        <f>[1]panel_master!R56</f>
        <v>0.5</v>
      </c>
      <c r="S26" t="str">
        <f>[1]panel_master!S56</f>
        <v>intracellular</v>
      </c>
      <c r="T26" cm="1">
        <f t="array" ref="T26">IF(Table31113[[#This Row],[titration]]*Table21214[tests]&gt;=1,Table31113[[#This Row],[titration]]*Table21214[tests],(Table31113[[#This Row],[titration]]*Table21214[tests])*10)</f>
        <v>1.1000000000000001</v>
      </c>
      <c r="U26" s="1" t="str" cm="1">
        <f t="array" ref="U26">IF(Table31113[[#This Row],[titration]]*Table21214[tests]&lt;1,"of a 1:10 in "&amp;U37,"")</f>
        <v/>
      </c>
      <c r="V26" t="b">
        <f>SUBTOTAL(103,Table31113[[#This Row],[location]])=1</f>
        <v>1</v>
      </c>
    </row>
    <row r="27" spans="1:22" hidden="1">
      <c r="A27">
        <f>[1]panel_master!A57</f>
        <v>50</v>
      </c>
      <c r="B27" t="str">
        <f>[1]panel_master!B57</f>
        <v>YG</v>
      </c>
      <c r="C27" t="str">
        <f>[1]panel_master!C57</f>
        <v>561</v>
      </c>
      <c r="D27">
        <f>[1]panel_master!D57</f>
        <v>660</v>
      </c>
      <c r="E27" t="str">
        <f>[1]panel_master!E57</f>
        <v>YG4</v>
      </c>
      <c r="F27" t="str">
        <f>[1]panel_master!F57</f>
        <v>CD103</v>
      </c>
      <c r="G27" t="str">
        <f>[1]panel_master!G57</f>
        <v/>
      </c>
      <c r="H27" t="str">
        <f>[1]panel_master!H57</f>
        <v>PEFire640</v>
      </c>
      <c r="I27" t="str">
        <f>[1]panel_master!I57</f>
        <v>PE-Fire 640</v>
      </c>
      <c r="J27" t="str">
        <f>[1]panel_master!J57</f>
        <v>CD103_PEFire640</v>
      </c>
      <c r="K27" t="str">
        <f>[1]panel_master!K57</f>
        <v>conserved</v>
      </c>
      <c r="L27" t="str">
        <f>[1]panel_master!L57</f>
        <v>Ber-ACT8</v>
      </c>
      <c r="M27" t="str">
        <f>[1]panel_master!M57</f>
        <v>Biolegend</v>
      </c>
      <c r="N27">
        <f>[1]panel_master!N57</f>
        <v>0</v>
      </c>
      <c r="O27">
        <f>[1]panel_master!O57</f>
        <v>350244</v>
      </c>
      <c r="P27" t="str">
        <f>[1]panel_master!P57</f>
        <v>B364348</v>
      </c>
      <c r="Q27" t="str">
        <f>[1]panel_master!Q57</f>
        <v>500uL; 5uL/test; 50ug/mL</v>
      </c>
      <c r="R27">
        <f>[1]panel_master!R57</f>
        <v>0.5</v>
      </c>
      <c r="S27" t="str">
        <f>[1]panel_master!S57</f>
        <v>surface</v>
      </c>
      <c r="T27" cm="1">
        <f t="array" ref="T27">IF(Table31113[[#This Row],[titration]]*Table21214[tests]&gt;=1,Table31113[[#This Row],[titration]]*Table21214[tests],(Table31113[[#This Row],[titration]]*Table21214[tests])*10)</f>
        <v>1.1000000000000001</v>
      </c>
      <c r="U27" s="1" t="str" cm="1">
        <f t="array" ref="U27">IF(Table31113[[#This Row],[titration]]*Table21214[tests]&lt;1,"of a 1:10 in "&amp;U38,"")</f>
        <v/>
      </c>
      <c r="V27" t="b">
        <f>SUBTOTAL(103,Table31113[[#This Row],[location]])=1</f>
        <v>0</v>
      </c>
    </row>
    <row r="28" spans="1:22" hidden="1">
      <c r="A28">
        <f>[1]panel_master!A60</f>
        <v>53</v>
      </c>
      <c r="B28" t="str">
        <f>[1]panel_master!B60</f>
        <v>YG</v>
      </c>
      <c r="C28" t="str">
        <f>[1]panel_master!C60</f>
        <v>561</v>
      </c>
      <c r="D28">
        <f>[1]panel_master!D60</f>
        <v>700</v>
      </c>
      <c r="E28" t="str">
        <f>[1]panel_master!E60</f>
        <v>YG7</v>
      </c>
      <c r="F28" t="str">
        <f>[1]panel_master!F60</f>
        <v>CD45BC6</v>
      </c>
      <c r="G28" t="str">
        <f>[1]panel_master!G60</f>
        <v/>
      </c>
      <c r="H28" t="str">
        <f>[1]panel_master!H60</f>
        <v>SBY720</v>
      </c>
      <c r="I28" t="str">
        <f>[1]panel_master!I60</f>
        <v>SBY720</v>
      </c>
      <c r="J28" t="str">
        <f>[1]panel_master!J60</f>
        <v>CD45BC6_SBY720</v>
      </c>
      <c r="K28" t="str">
        <f>[1]panel_master!K60</f>
        <v>barcode</v>
      </c>
      <c r="L28" t="str">
        <f>[1]panel_master!L60</f>
        <v>F10-89-4</v>
      </c>
      <c r="M28" t="str">
        <f>[1]panel_master!M60</f>
        <v>Bio-Rad</v>
      </c>
      <c r="N28">
        <f>[1]panel_master!N60</f>
        <v>0</v>
      </c>
      <c r="O28" t="str">
        <f>[1]panel_master!O60</f>
        <v>MCA87SBY720</v>
      </c>
      <c r="P28">
        <f>[1]panel_master!P60</f>
        <v>100007331</v>
      </c>
      <c r="Q28" t="str">
        <f>[1]panel_master!Q60</f>
        <v>100 TESTS/0.5 mL</v>
      </c>
      <c r="R28">
        <f>[1]panel_master!R60</f>
        <v>0.25</v>
      </c>
      <c r="S28" t="str">
        <f>[1]panel_master!S60</f>
        <v>surface-barcode</v>
      </c>
      <c r="T28" cm="1">
        <f t="array" ref="T28">IF(Table31113[[#This Row],[titration]]*Table21214[tests]&gt;=1,Table31113[[#This Row],[titration]]*Table21214[tests],(Table31113[[#This Row],[titration]]*Table21214[tests])*10)</f>
        <v>5.5</v>
      </c>
      <c r="U28" t="str" cm="1">
        <f t="array" ref="U28">IF(Table31113[[#This Row],[titration]]*Table21214[tests]&lt;1,"of a 1:10 in "&amp;U39,"")</f>
        <v xml:space="preserve">of a 1:10 in </v>
      </c>
      <c r="V28" t="b">
        <f>SUBTOTAL(103,Table31113[[#This Row],[location]])=1</f>
        <v>0</v>
      </c>
    </row>
    <row r="29" spans="1:22" hidden="1">
      <c r="A29">
        <f>[1]panel_master!A62</f>
        <v>55</v>
      </c>
      <c r="B29" t="str">
        <f>[1]panel_master!B62</f>
        <v>YG</v>
      </c>
      <c r="C29" t="str">
        <f>[1]panel_master!C62</f>
        <v>561</v>
      </c>
      <c r="D29">
        <f>[1]panel_master!D62</f>
        <v>780</v>
      </c>
      <c r="E29" t="str">
        <f>[1]panel_master!E62</f>
        <v>YG9</v>
      </c>
      <c r="F29" t="str">
        <f>[1]panel_master!F62</f>
        <v>CD122</v>
      </c>
      <c r="G29" t="str">
        <f>[1]panel_master!G62</f>
        <v>IL-2Rb</v>
      </c>
      <c r="H29" t="str">
        <f>[1]panel_master!H62</f>
        <v>PECy7</v>
      </c>
      <c r="I29" t="str">
        <f>[1]panel_master!I62</f>
        <v>PE-Cy7</v>
      </c>
      <c r="J29" t="str">
        <f>[1]panel_master!J62</f>
        <v>CD122_PECy7</v>
      </c>
      <c r="K29" t="str">
        <f>[1]panel_master!K62</f>
        <v>conserved</v>
      </c>
      <c r="L29" t="str">
        <f>[1]panel_master!L62</f>
        <v>TU27</v>
      </c>
      <c r="M29" t="str">
        <f>[1]panel_master!M62</f>
        <v>Biolegend</v>
      </c>
      <c r="N29">
        <f>[1]panel_master!N62</f>
        <v>0</v>
      </c>
      <c r="O29">
        <f>[1]panel_master!O62</f>
        <v>339014</v>
      </c>
      <c r="P29" t="str">
        <f>[1]panel_master!P62</f>
        <v>B409390</v>
      </c>
      <c r="Q29" t="str">
        <f>[1]panel_master!Q62</f>
        <v>500uL; 5uL/test; 100ug/mL</v>
      </c>
      <c r="R29">
        <f>[1]panel_master!R62</f>
        <v>1</v>
      </c>
      <c r="S29" t="str">
        <f>[1]panel_master!S62</f>
        <v>surface</v>
      </c>
      <c r="T29" cm="1">
        <f t="array" ref="T29">IF(Table31113[[#This Row],[titration]]*Table21214[tests]&gt;=1,Table31113[[#This Row],[titration]]*Table21214[tests],(Table31113[[#This Row],[titration]]*Table21214[tests])*10)</f>
        <v>2.2000000000000002</v>
      </c>
      <c r="U29" s="1" t="str" cm="1">
        <f t="array" ref="U29">IF(Table31113[[#This Row],[titration]]*Table21214[tests]&lt;1,"of a 1:10 in "&amp;U40,"")</f>
        <v/>
      </c>
      <c r="V29" t="b">
        <f>SUBTOTAL(103,Table31113[[#This Row],[location]])=1</f>
        <v>0</v>
      </c>
    </row>
    <row r="30" spans="1:22" hidden="1">
      <c r="A30">
        <f>[1]panel_master!A65</f>
        <v>58</v>
      </c>
      <c r="B30" t="str">
        <f>[1]panel_master!B65</f>
        <v>R</v>
      </c>
      <c r="C30" t="str">
        <f>[1]panel_master!C65</f>
        <v>640</v>
      </c>
      <c r="D30">
        <f>[1]panel_master!D65</f>
        <v>680</v>
      </c>
      <c r="E30" t="str">
        <f>[1]panel_master!E65</f>
        <v>R2</v>
      </c>
      <c r="F30" t="str">
        <f>[1]panel_master!F65</f>
        <v>Ia4b7</v>
      </c>
      <c r="G30" t="str">
        <f>[1]panel_master!G65</f>
        <v>Integrin alpha4 beta7</v>
      </c>
      <c r="H30" t="str">
        <f>[1]panel_master!H65</f>
        <v>AlexaFluor647</v>
      </c>
      <c r="I30" t="str">
        <f>[1]panel_master!I65</f>
        <v>Alexa Fluor 647</v>
      </c>
      <c r="J30" t="str">
        <f>[1]panel_master!J65</f>
        <v>Ia4b7_AlexaFluor647</v>
      </c>
      <c r="K30" t="str">
        <f>[1]panel_master!K65</f>
        <v>conserved</v>
      </c>
      <c r="L30" t="str">
        <f>[1]panel_master!L65</f>
        <v>Vedolizumab297.rMAb</v>
      </c>
      <c r="M30" t="str">
        <f>[1]panel_master!M65</f>
        <v>BD</v>
      </c>
      <c r="N30" t="str">
        <f>[1]panel_master!N65</f>
        <v>Pharmingen</v>
      </c>
      <c r="O30">
        <f>[1]panel_master!O65</f>
        <v>571600</v>
      </c>
      <c r="P30">
        <f>[1]panel_master!P65</f>
        <v>4127812</v>
      </c>
      <c r="Q30" t="str">
        <f>[1]panel_master!Q65</f>
        <v xml:space="preserve">500uL; 5uL/test; 25ug/mL </v>
      </c>
      <c r="R30">
        <f>[1]panel_master!R65</f>
        <v>1.5</v>
      </c>
      <c r="S30" t="str">
        <f>[1]panel_master!S65</f>
        <v>surface</v>
      </c>
      <c r="T30" cm="1">
        <f t="array" ref="T30">IF(Table31113[[#This Row],[titration]]*Table21214[tests]&gt;=1,Table31113[[#This Row],[titration]]*Table21214[tests],(Table31113[[#This Row],[titration]]*Table21214[tests])*10)</f>
        <v>3.3000000000000003</v>
      </c>
      <c r="U30" s="1" t="str" cm="1">
        <f t="array" ref="U30">IF(Table31113[[#This Row],[titration]]*Table21214[tests]&lt;1,"of a 1:10 in "&amp;U41,"")</f>
        <v/>
      </c>
      <c r="V30" t="b">
        <f>SUBTOTAL(103,Table31113[[#This Row],[location]])=1</f>
        <v>0</v>
      </c>
    </row>
    <row r="31" spans="1:22" hidden="1">
      <c r="A31">
        <f>[1]panel_master!A66</f>
        <v>59</v>
      </c>
      <c r="B31" t="str">
        <f>[1]panel_master!B66</f>
        <v>R</v>
      </c>
      <c r="C31" t="str">
        <f>[1]panel_master!C66</f>
        <v>640</v>
      </c>
      <c r="D31">
        <f>[1]panel_master!D66</f>
        <v>690</v>
      </c>
      <c r="E31" t="str">
        <f>[1]panel_master!E66</f>
        <v>R3</v>
      </c>
      <c r="F31" t="str">
        <f>[1]panel_master!F66</f>
        <v>CD45BC7</v>
      </c>
      <c r="G31" t="str">
        <f>[1]panel_master!G66</f>
        <v/>
      </c>
      <c r="H31" t="str">
        <f>[1]panel_master!H66</f>
        <v>SparkNIR685</v>
      </c>
      <c r="I31" t="str">
        <f>[1]panel_master!I66</f>
        <v>Spark NIR 685</v>
      </c>
      <c r="J31" t="str">
        <f>[1]panel_master!J66</f>
        <v>CD45BC7_SparkNIR685</v>
      </c>
      <c r="K31" t="str">
        <f>[1]panel_master!K66</f>
        <v>barcode</v>
      </c>
      <c r="L31" t="str">
        <f>[1]panel_master!L66</f>
        <v>HI30</v>
      </c>
      <c r="M31" t="str">
        <f>[1]panel_master!M66</f>
        <v>BioLegend</v>
      </c>
      <c r="N31">
        <f>[1]panel_master!N66</f>
        <v>0</v>
      </c>
      <c r="O31">
        <f>[1]panel_master!O66</f>
        <v>304098</v>
      </c>
      <c r="P31" t="str">
        <f>[1]panel_master!P66</f>
        <v>B420407</v>
      </c>
      <c r="Q31" t="str">
        <f>[1]panel_master!Q66</f>
        <v>25 ug; 500 uL; 50 ug/mL</v>
      </c>
      <c r="R31">
        <f>[1]panel_master!R66</f>
        <v>0.25</v>
      </c>
      <c r="S31" t="str">
        <f>[1]panel_master!S66</f>
        <v>surface-barcode</v>
      </c>
      <c r="T31" cm="1">
        <f t="array" ref="T31">IF(Table31113[[#This Row],[titration]]*Table21214[tests]&gt;=1,Table31113[[#This Row],[titration]]*Table21214[tests],(Table31113[[#This Row],[titration]]*Table21214[tests])*10)</f>
        <v>5.5</v>
      </c>
      <c r="U31" t="str" cm="1">
        <f t="array" ref="U31">IF(Table31113[[#This Row],[titration]]*Table21214[tests]&lt;1,"of a 1:10 in "&amp;U42,"")</f>
        <v xml:space="preserve">of a 1:10 in </v>
      </c>
      <c r="V31" t="b">
        <f>SUBTOTAL(103,Table31113[[#This Row],[location]])=1</f>
        <v>0</v>
      </c>
    </row>
    <row r="32" spans="1:22" hidden="1">
      <c r="A32">
        <f>[1]panel_master!A67</f>
        <v>60</v>
      </c>
      <c r="B32" t="str">
        <f>[1]panel_master!B67</f>
        <v>R</v>
      </c>
      <c r="C32" t="str">
        <f>[1]panel_master!C67</f>
        <v>640</v>
      </c>
      <c r="D32">
        <f>[1]panel_master!D67</f>
        <v>738</v>
      </c>
      <c r="E32" t="str">
        <f>[1]panel_master!E67</f>
        <v>R4</v>
      </c>
      <c r="F32" t="str">
        <f>[1]panel_master!F67</f>
        <v>Viability</v>
      </c>
      <c r="G32" t="str">
        <f>[1]panel_master!G67</f>
        <v/>
      </c>
      <c r="H32" t="str">
        <f>[1]panel_master!H67</f>
        <v>LIVEDEADScarlet</v>
      </c>
      <c r="I32" t="str">
        <f>[1]panel_master!I67</f>
        <v>LIVE DEAD Scarlet</v>
      </c>
      <c r="J32" t="str">
        <f>[1]panel_master!J67</f>
        <v>Viability_LIVEDEADScarlet</v>
      </c>
      <c r="K32" t="str">
        <f>[1]panel_master!K67</f>
        <v>conserved</v>
      </c>
      <c r="L32">
        <f>[1]panel_master!L67</f>
        <v>0</v>
      </c>
      <c r="M32" t="str">
        <f>[1]panel_master!M67</f>
        <v>Invitrogen</v>
      </c>
      <c r="N32">
        <f>[1]panel_master!N67</f>
        <v>0</v>
      </c>
      <c r="O32" t="str">
        <f>[1]panel_master!O67</f>
        <v>L34988A</v>
      </c>
      <c r="P32">
        <f>[1]panel_master!P67</f>
        <v>289778</v>
      </c>
      <c r="Q32">
        <f>[1]panel_master!Q67</f>
        <v>0</v>
      </c>
      <c r="R32" t="str">
        <f>[1]panel_master!R67</f>
        <v>1:3200</v>
      </c>
      <c r="S32" t="str">
        <f>[1]panel_master!S67</f>
        <v>viability</v>
      </c>
      <c r="T32" cm="1">
        <f t="array" ref="T32">IF(Table31113[[#This Row],[titration]]*Table21214[tests]&gt;=1,Table31113[[#This Row],[titration]]*Table21214[tests],(Table31113[[#This Row],[titration]]*Table21214[tests])*10)</f>
        <v>4.9805555555555561</v>
      </c>
      <c r="U32" s="1" t="str" cm="1">
        <f t="array" ref="U32">IF(Table31113[[#This Row],[titration]]*Table21214[tests]&lt;1,"of a 1:10 in "&amp;U43,"")</f>
        <v/>
      </c>
      <c r="V32" t="b">
        <f>SUBTOTAL(103,Table31113[[#This Row],[location]])=1</f>
        <v>0</v>
      </c>
    </row>
    <row r="33" spans="1:24" hidden="1">
      <c r="A33">
        <f>[1]panel_master!A70</f>
        <v>63</v>
      </c>
      <c r="B33" t="str">
        <f>[1]panel_master!B70</f>
        <v>R</v>
      </c>
      <c r="C33" t="str">
        <f>[1]panel_master!C70</f>
        <v>640</v>
      </c>
      <c r="D33">
        <f>[1]panel_master!D70</f>
        <v>780</v>
      </c>
      <c r="E33" t="str">
        <f>[1]panel_master!E70</f>
        <v>R7</v>
      </c>
      <c r="F33" t="str">
        <f>[1]panel_master!F70</f>
        <v>CD27</v>
      </c>
      <c r="G33" t="str">
        <f>[1]panel_master!G70</f>
        <v/>
      </c>
      <c r="H33" t="str">
        <f>[1]panel_master!H70</f>
        <v>APCH7</v>
      </c>
      <c r="I33" t="str">
        <f>[1]panel_master!I70</f>
        <v>APC-H7</v>
      </c>
      <c r="J33" t="str">
        <f>[1]panel_master!J70</f>
        <v>CD27_APCH7</v>
      </c>
      <c r="K33" t="str">
        <f>[1]panel_master!K70</f>
        <v>conserved</v>
      </c>
      <c r="L33" t="str">
        <f>[1]panel_master!L70</f>
        <v>M-T271</v>
      </c>
      <c r="M33" t="str">
        <f>[1]panel_master!M70</f>
        <v>BD</v>
      </c>
      <c r="N33" t="str">
        <f>[1]panel_master!N70</f>
        <v>Pharmingen</v>
      </c>
      <c r="O33">
        <f>[1]panel_master!O70</f>
        <v>560222</v>
      </c>
      <c r="P33">
        <f>[1]panel_master!P70</f>
        <v>3275290</v>
      </c>
      <c r="Q33" t="str">
        <f>[1]panel_master!Q70</f>
        <v>500uL; 5uL/test; 50ug/mL</v>
      </c>
      <c r="R33">
        <f>[1]panel_master!R70</f>
        <v>1</v>
      </c>
      <c r="S33" t="str">
        <f>[1]panel_master!S70</f>
        <v>surface</v>
      </c>
      <c r="T33" cm="1">
        <f t="array" ref="T33">IF(Table31113[[#This Row],[titration]]*Table21214[tests]&gt;=1,Table31113[[#This Row],[titration]]*Table21214[tests],(Table31113[[#This Row],[titration]]*Table21214[tests])*10)</f>
        <v>2.2000000000000002</v>
      </c>
      <c r="U33" s="1" t="str" cm="1">
        <f t="array" ref="U33">IF(Table31113[[#This Row],[titration]]*Table21214[tests]&lt;1,"of a 1:10 in "&amp;U44,"")</f>
        <v/>
      </c>
      <c r="V33" t="b">
        <f>SUBTOTAL(103,Table31113[[#This Row],[location]])=1</f>
        <v>0</v>
      </c>
    </row>
    <row r="34" spans="1:24" hidden="1">
      <c r="A34">
        <f>[1]panel_master!A71</f>
        <v>64</v>
      </c>
      <c r="B34" t="str">
        <f>[1]panel_master!B71</f>
        <v>R</v>
      </c>
      <c r="C34" t="str">
        <f>[1]panel_master!C71</f>
        <v>640</v>
      </c>
      <c r="D34">
        <f>[1]panel_master!D71</f>
        <v>800</v>
      </c>
      <c r="E34" t="str">
        <f>[1]panel_master!E71</f>
        <v>R8</v>
      </c>
      <c r="F34" t="str">
        <f>[1]panel_master!F71</f>
        <v>KLRG1</v>
      </c>
      <c r="G34" t="str">
        <f>[1]panel_master!G71</f>
        <v/>
      </c>
      <c r="H34" t="str">
        <f>[1]panel_master!H71</f>
        <v>APCFire810</v>
      </c>
      <c r="I34" t="str">
        <f>[1]panel_master!I71</f>
        <v>APC-Fire 810</v>
      </c>
      <c r="J34" t="str">
        <f>[1]panel_master!J71</f>
        <v>KLRG1_APCFire810</v>
      </c>
      <c r="K34" t="str">
        <f>[1]panel_master!K71</f>
        <v>conserved</v>
      </c>
      <c r="L34" t="str">
        <f>[1]panel_master!L71</f>
        <v>SA231A2</v>
      </c>
      <c r="M34" t="str">
        <f>[1]panel_master!M71</f>
        <v>Biolegend</v>
      </c>
      <c r="N34">
        <f>[1]panel_master!N71</f>
        <v>0</v>
      </c>
      <c r="O34">
        <f>[1]panel_master!O71</f>
        <v>367732</v>
      </c>
      <c r="P34" t="str">
        <f>[1]panel_master!P71</f>
        <v>B423435</v>
      </c>
      <c r="Q34" t="str">
        <f>[1]panel_master!Q71</f>
        <v>500uL; 5uL/test; 50ug/mL</v>
      </c>
      <c r="R34">
        <f>[1]panel_master!R71</f>
        <v>1</v>
      </c>
      <c r="S34" t="str">
        <f>[1]panel_master!S71</f>
        <v>surface</v>
      </c>
      <c r="T34" cm="1">
        <f t="array" ref="T34">IF(Table31113[[#This Row],[titration]]*Table21214[tests]&gt;=1,Table31113[[#This Row],[titration]]*Table21214[tests],(Table31113[[#This Row],[titration]]*Table21214[tests])*10)</f>
        <v>2.2000000000000002</v>
      </c>
      <c r="U34" s="1" t="str" cm="1">
        <f t="array" ref="U34">IF(Table31113[[#This Row],[titration]]*Table21214[tests]&lt;1,"of a 1:10 in "&amp;U45,"")</f>
        <v/>
      </c>
      <c r="V34" t="b">
        <f>SUBTOTAL(103,Table31113[[#This Row],[location]])=1</f>
        <v>0</v>
      </c>
    </row>
    <row r="35" spans="1:24">
      <c r="R35">
        <f>SUBTOTAL(109,Table31113[titration])</f>
        <v>2.75</v>
      </c>
      <c r="T35">
        <f>SUBTOTAL(109,Table31113[volume.mix.uL])</f>
        <v>11</v>
      </c>
      <c r="V35" t="str" cm="1">
        <f t="array" ref="V35">_xlfn.UNIQUE(_xlfn._xlws.FILTER(Table31113[location],Table31113[is.visible]))</f>
        <v>intracellular</v>
      </c>
    </row>
    <row r="36" spans="1:24">
      <c r="T36" cm="1">
        <f t="array" ref="T36">(50*Table21214[tests])-Table31113[[#Totals],[volume.mix.uL]]</f>
        <v>99.000000000000014</v>
      </c>
      <c r="U36" t="str">
        <f>IF(Table31113[[#Totals],[is.visible]]="surface","total buffer",IF(Table31113[[#Totals],[is.visible]]="intracellular","1x Perm Buffer",""))</f>
        <v>1x Perm Buffer</v>
      </c>
    </row>
    <row r="38" spans="1:24">
      <c r="T38" t="str">
        <f>IF(Table31113[[#Totals],[is.visible]]="surface",T36-T39,"")</f>
        <v/>
      </c>
      <c r="U38" s="1" t="str">
        <f>IF(Table31113[[#Totals],[is.visible]]="surface","SBn","")</f>
        <v/>
      </c>
      <c r="X38" s="2"/>
    </row>
    <row r="39" spans="1:24">
      <c r="T39" t="str">
        <f>IF(Table31113[[#Totals],[is.visible]]="surface",10,"")</f>
        <v/>
      </c>
      <c r="U39" s="1" t="str">
        <f>IF(Table31113[[#Totals],[is.visible]]="surface","BSB+","")</f>
        <v/>
      </c>
    </row>
    <row r="41" spans="1:24">
      <c r="T41" t="s">
        <v>19</v>
      </c>
    </row>
    <row r="42" spans="1:24">
      <c r="T42">
        <v>2.2000000000000002</v>
      </c>
    </row>
  </sheetData>
  <pageMargins left="1" right="1" top="1" bottom="1" header="0.5" footer="0.5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panel_CYTOKINE_linked</vt:lpstr>
      <vt:lpstr>panel_CYTOKINE_linked_surface</vt:lpstr>
      <vt:lpstr>panel_CYTOKINE_linked_ICS</vt:lpstr>
      <vt:lpstr>panel_CYTOKINE_linked!Print_Area</vt:lpstr>
      <vt:lpstr>panel_CYTOKINE_linked_ICS!Print_Area</vt:lpstr>
      <vt:lpstr>panel_CYTOKINE_linked_surface!Print_Area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Laniewski, Nathan</dc:creator>
  <cp:lastModifiedBy>Laniewski, Nathan</cp:lastModifiedBy>
  <cp:lastPrinted>2025-02-12T19:38:20Z</cp:lastPrinted>
  <dcterms:created xsi:type="dcterms:W3CDTF">2025-01-13T21:34:49Z</dcterms:created>
  <dcterms:modified xsi:type="dcterms:W3CDTF">2025-02-12T22:55:36Z</dcterms:modified>
</cp:coreProperties>
</file>