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f2557\Desktop\Dillon\"/>
    </mc:Choice>
  </mc:AlternateContent>
  <xr:revisionPtr revIDLastSave="0" documentId="13_ncr:1_{9AB00466-DB35-410B-B8A7-EB684913E0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g Hole 2020" sheetId="1" r:id="rId1"/>
    <sheet name="Beaverhead 2020" sheetId="2" r:id="rId2"/>
    <sheet name="Ruby 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K70" i="1"/>
  <c r="J70" i="1"/>
  <c r="I70" i="1"/>
  <c r="H70" i="1"/>
  <c r="G70" i="1"/>
  <c r="F70" i="1"/>
  <c r="E70" i="1"/>
  <c r="D70" i="1"/>
  <c r="C70" i="1"/>
  <c r="L68" i="1"/>
  <c r="C67" i="1"/>
  <c r="D67" i="1"/>
  <c r="E67" i="1"/>
  <c r="F67" i="1"/>
  <c r="G67" i="1"/>
  <c r="H67" i="1"/>
  <c r="I67" i="1"/>
  <c r="J67" i="1"/>
  <c r="K67" i="1"/>
  <c r="N87" i="3"/>
  <c r="N89" i="3" s="1"/>
  <c r="M89" i="3"/>
  <c r="L89" i="3"/>
  <c r="K89" i="3"/>
  <c r="N69" i="3"/>
  <c r="M69" i="3"/>
  <c r="L69" i="3"/>
  <c r="M66" i="3"/>
  <c r="M67" i="3"/>
  <c r="N67" i="3"/>
  <c r="L67" i="3"/>
  <c r="K69" i="3"/>
  <c r="J69" i="3"/>
  <c r="I69" i="3"/>
  <c r="H69" i="3"/>
  <c r="G69" i="3"/>
  <c r="F69" i="3"/>
  <c r="D69" i="3"/>
  <c r="E69" i="3"/>
  <c r="C69" i="3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109" i="2"/>
  <c r="P109" i="2"/>
  <c r="O109" i="2"/>
  <c r="M109" i="2"/>
  <c r="N109" i="2"/>
  <c r="L109" i="2"/>
  <c r="K109" i="2"/>
  <c r="J109" i="2"/>
  <c r="I109" i="2"/>
  <c r="H109" i="2"/>
  <c r="G109" i="2"/>
  <c r="F109" i="2"/>
  <c r="E109" i="2"/>
  <c r="D109" i="2"/>
  <c r="C109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4" i="2"/>
  <c r="D104" i="2"/>
  <c r="E104" i="2"/>
  <c r="F104" i="2"/>
  <c r="G104" i="2"/>
  <c r="H104" i="2"/>
  <c r="I104" i="2"/>
  <c r="J104" i="2"/>
  <c r="K104" i="2"/>
  <c r="L104" i="2"/>
  <c r="M104" i="2"/>
  <c r="C103" i="2"/>
  <c r="D103" i="2"/>
  <c r="E103" i="2"/>
  <c r="F103" i="2"/>
  <c r="G103" i="2"/>
  <c r="H103" i="2"/>
  <c r="I103" i="2"/>
  <c r="J103" i="2"/>
  <c r="K103" i="2"/>
  <c r="L103" i="2"/>
  <c r="C102" i="2"/>
  <c r="D102" i="2"/>
  <c r="E102" i="2"/>
  <c r="F102" i="2"/>
  <c r="G102" i="2"/>
  <c r="H102" i="2"/>
  <c r="I102" i="2"/>
  <c r="J102" i="2"/>
  <c r="K102" i="2"/>
  <c r="C101" i="2"/>
  <c r="D101" i="2"/>
  <c r="E101" i="2"/>
  <c r="F101" i="2"/>
  <c r="G101" i="2"/>
  <c r="H101" i="2"/>
  <c r="I101" i="2"/>
  <c r="J101" i="2"/>
  <c r="C100" i="2"/>
  <c r="D100" i="2"/>
  <c r="E100" i="2"/>
  <c r="F100" i="2"/>
  <c r="G100" i="2"/>
  <c r="H100" i="2"/>
  <c r="I100" i="2"/>
  <c r="C99" i="2"/>
  <c r="D99" i="2"/>
  <c r="E99" i="2"/>
  <c r="F99" i="2"/>
  <c r="G99" i="2"/>
  <c r="H99" i="2"/>
  <c r="C98" i="2"/>
  <c r="D98" i="2"/>
  <c r="E98" i="2"/>
  <c r="F98" i="2"/>
  <c r="G98" i="2"/>
  <c r="C97" i="2"/>
  <c r="D97" i="2"/>
  <c r="E97" i="2"/>
  <c r="F97" i="2"/>
  <c r="C96" i="2"/>
  <c r="D96" i="2"/>
  <c r="E96" i="2"/>
  <c r="C95" i="2"/>
  <c r="D95" i="2"/>
  <c r="C94" i="2"/>
  <c r="Q107" i="2"/>
  <c r="O105" i="2"/>
  <c r="N104" i="2"/>
  <c r="M103" i="2"/>
  <c r="L102" i="2"/>
  <c r="K101" i="2"/>
  <c r="J100" i="2"/>
  <c r="I99" i="2"/>
  <c r="H98" i="2"/>
  <c r="G97" i="2"/>
  <c r="F96" i="2"/>
  <c r="E95" i="2"/>
  <c r="D94" i="2"/>
  <c r="C9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2" i="2"/>
  <c r="D82" i="2"/>
  <c r="E82" i="2"/>
  <c r="F82" i="2"/>
  <c r="G82" i="2"/>
  <c r="H82" i="2"/>
  <c r="I82" i="2"/>
  <c r="J82" i="2"/>
  <c r="K82" i="2"/>
  <c r="L82" i="2"/>
  <c r="M82" i="2"/>
  <c r="N82" i="2"/>
  <c r="C81" i="2"/>
  <c r="D81" i="2"/>
  <c r="E81" i="2"/>
  <c r="F81" i="2"/>
  <c r="G81" i="2"/>
  <c r="H81" i="2"/>
  <c r="I81" i="2"/>
  <c r="J81" i="2"/>
  <c r="K81" i="2"/>
  <c r="L81" i="2"/>
  <c r="M81" i="2"/>
  <c r="C80" i="2"/>
  <c r="D80" i="2"/>
  <c r="E80" i="2"/>
  <c r="F80" i="2"/>
  <c r="G80" i="2"/>
  <c r="H80" i="2"/>
  <c r="I80" i="2"/>
  <c r="J80" i="2"/>
  <c r="K80" i="2"/>
  <c r="L80" i="2"/>
  <c r="C79" i="2"/>
  <c r="D79" i="2"/>
  <c r="E79" i="2"/>
  <c r="F79" i="2"/>
  <c r="G79" i="2"/>
  <c r="H79" i="2"/>
  <c r="I79" i="2"/>
  <c r="J79" i="2"/>
  <c r="K79" i="2"/>
  <c r="C78" i="2"/>
  <c r="D78" i="2"/>
  <c r="E78" i="2"/>
  <c r="F78" i="2"/>
  <c r="G78" i="2"/>
  <c r="H78" i="2"/>
  <c r="I78" i="2"/>
  <c r="J78" i="2"/>
  <c r="C77" i="2"/>
  <c r="D77" i="2"/>
  <c r="E77" i="2"/>
  <c r="F77" i="2"/>
  <c r="G77" i="2"/>
  <c r="H77" i="2"/>
  <c r="I77" i="2"/>
  <c r="C76" i="2"/>
  <c r="D76" i="2"/>
  <c r="E76" i="2"/>
  <c r="F76" i="2"/>
  <c r="G76" i="2"/>
  <c r="H76" i="2"/>
  <c r="C75" i="2"/>
  <c r="D75" i="2"/>
  <c r="E75" i="2"/>
  <c r="F75" i="2"/>
  <c r="G75" i="2"/>
  <c r="C74" i="2"/>
  <c r="D74" i="2"/>
  <c r="E74" i="2"/>
  <c r="F74" i="2"/>
  <c r="C73" i="2"/>
  <c r="D73" i="2"/>
  <c r="E73" i="2"/>
  <c r="C72" i="2"/>
  <c r="D72" i="2"/>
  <c r="C71" i="2"/>
  <c r="O82" i="2"/>
  <c r="N81" i="2"/>
  <c r="M80" i="2"/>
  <c r="L79" i="2"/>
  <c r="K78" i="2"/>
  <c r="J77" i="2"/>
  <c r="I76" i="2"/>
  <c r="H75" i="2"/>
  <c r="G74" i="2"/>
  <c r="F73" i="2"/>
  <c r="E72" i="2"/>
  <c r="D71" i="2"/>
  <c r="C70" i="2"/>
  <c r="J89" i="3"/>
  <c r="I89" i="3"/>
  <c r="H89" i="3"/>
  <c r="G89" i="3"/>
  <c r="F89" i="3"/>
  <c r="E89" i="3"/>
  <c r="D89" i="3"/>
  <c r="C89" i="3"/>
  <c r="C87" i="3"/>
  <c r="D87" i="3"/>
  <c r="E87" i="3"/>
  <c r="F87" i="3"/>
  <c r="G87" i="3"/>
  <c r="H87" i="3"/>
  <c r="I87" i="3"/>
  <c r="J87" i="3"/>
  <c r="K87" i="3"/>
  <c r="L87" i="3"/>
  <c r="M87" i="3"/>
  <c r="C86" i="3"/>
  <c r="D86" i="3"/>
  <c r="E86" i="3"/>
  <c r="F86" i="3"/>
  <c r="G86" i="3"/>
  <c r="H86" i="3"/>
  <c r="I86" i="3"/>
  <c r="J86" i="3"/>
  <c r="K86" i="3"/>
  <c r="L86" i="3"/>
  <c r="C85" i="3"/>
  <c r="D85" i="3"/>
  <c r="E85" i="3"/>
  <c r="F85" i="3"/>
  <c r="G85" i="3"/>
  <c r="H85" i="3"/>
  <c r="I85" i="3"/>
  <c r="J85" i="3"/>
  <c r="K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C82" i="3"/>
  <c r="D82" i="3"/>
  <c r="E82" i="3"/>
  <c r="F82" i="3"/>
  <c r="G82" i="3"/>
  <c r="H82" i="3"/>
  <c r="C81" i="3"/>
  <c r="D81" i="3"/>
  <c r="E81" i="3"/>
  <c r="F81" i="3"/>
  <c r="G81" i="3"/>
  <c r="C80" i="3"/>
  <c r="D80" i="3"/>
  <c r="E80" i="3"/>
  <c r="F80" i="3"/>
  <c r="C79" i="3"/>
  <c r="D79" i="3"/>
  <c r="E79" i="3"/>
  <c r="C78" i="3"/>
  <c r="D78" i="3"/>
  <c r="C77" i="3"/>
  <c r="C67" i="3"/>
  <c r="D67" i="3"/>
  <c r="E67" i="3"/>
  <c r="F67" i="3"/>
  <c r="G67" i="3"/>
  <c r="H67" i="3"/>
  <c r="I67" i="3"/>
  <c r="J67" i="3"/>
  <c r="K67" i="3"/>
  <c r="C66" i="3"/>
  <c r="D66" i="3"/>
  <c r="E66" i="3"/>
  <c r="F66" i="3"/>
  <c r="G66" i="3"/>
  <c r="H66" i="3"/>
  <c r="I66" i="3"/>
  <c r="J66" i="3"/>
  <c r="K66" i="3"/>
  <c r="L66" i="3"/>
  <c r="C65" i="3"/>
  <c r="D65" i="3"/>
  <c r="E65" i="3"/>
  <c r="F65" i="3"/>
  <c r="G65" i="3"/>
  <c r="H65" i="3"/>
  <c r="I65" i="3"/>
  <c r="J65" i="3"/>
  <c r="K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C62" i="3"/>
  <c r="D62" i="3"/>
  <c r="E62" i="3"/>
  <c r="F62" i="3"/>
  <c r="G62" i="3"/>
  <c r="H62" i="3"/>
  <c r="C61" i="3"/>
  <c r="D61" i="3"/>
  <c r="E61" i="3"/>
  <c r="F61" i="3"/>
  <c r="G61" i="3"/>
  <c r="C60" i="3"/>
  <c r="D60" i="3"/>
  <c r="E60" i="3"/>
  <c r="F60" i="3"/>
  <c r="C59" i="3"/>
  <c r="D59" i="3"/>
  <c r="E59" i="3"/>
  <c r="C58" i="3"/>
  <c r="D58" i="3"/>
  <c r="C57" i="3"/>
  <c r="C76" i="3"/>
  <c r="D77" i="3"/>
  <c r="E78" i="3"/>
  <c r="F79" i="3"/>
  <c r="G80" i="3"/>
  <c r="H81" i="3"/>
  <c r="I82" i="3"/>
  <c r="J83" i="3"/>
  <c r="K84" i="3"/>
  <c r="B90" i="3"/>
  <c r="M86" i="3"/>
  <c r="L85" i="3"/>
  <c r="B70" i="3"/>
  <c r="U19" i="3"/>
  <c r="V19" i="3"/>
  <c r="W19" i="3"/>
  <c r="X19" i="3"/>
  <c r="Y19" i="3"/>
  <c r="Z19" i="3"/>
  <c r="AA19" i="3"/>
  <c r="AB19" i="3"/>
  <c r="AC19" i="3"/>
  <c r="AD19" i="3"/>
  <c r="AE19" i="3"/>
  <c r="AF19" i="3"/>
  <c r="U20" i="3"/>
  <c r="V20" i="3"/>
  <c r="W20" i="3"/>
  <c r="X20" i="3"/>
  <c r="Y20" i="3"/>
  <c r="Z20" i="3"/>
  <c r="AA20" i="3"/>
  <c r="AB20" i="3"/>
  <c r="AC20" i="3"/>
  <c r="AD20" i="3"/>
  <c r="AE20" i="3"/>
  <c r="AF20" i="3"/>
  <c r="U21" i="3"/>
  <c r="V21" i="3"/>
  <c r="W21" i="3"/>
  <c r="X21" i="3"/>
  <c r="Y21" i="3"/>
  <c r="Z21" i="3"/>
  <c r="AA21" i="3"/>
  <c r="AB21" i="3"/>
  <c r="AC21" i="3"/>
  <c r="AD21" i="3"/>
  <c r="AE21" i="3"/>
  <c r="AF21" i="3"/>
  <c r="Q84" i="2"/>
  <c r="X34" i="2"/>
  <c r="Y34" i="2"/>
  <c r="X35" i="2"/>
  <c r="Y35" i="2"/>
  <c r="X33" i="2"/>
  <c r="Y33" i="2"/>
  <c r="C68" i="1"/>
  <c r="D68" i="1"/>
  <c r="E68" i="1"/>
  <c r="F68" i="1"/>
  <c r="G68" i="1"/>
  <c r="H68" i="1"/>
  <c r="I68" i="1"/>
  <c r="J68" i="1"/>
  <c r="K68" i="1"/>
  <c r="C65" i="1"/>
  <c r="D65" i="1"/>
  <c r="E65" i="1"/>
  <c r="F65" i="1"/>
  <c r="G65" i="1"/>
  <c r="H65" i="1"/>
  <c r="C64" i="1"/>
  <c r="D64" i="1"/>
  <c r="E64" i="1"/>
  <c r="F64" i="1"/>
  <c r="G64" i="1"/>
  <c r="C62" i="1"/>
  <c r="D62" i="1"/>
  <c r="E62" i="1"/>
  <c r="C61" i="1"/>
  <c r="D61" i="1"/>
  <c r="C60" i="1"/>
  <c r="C63" i="1"/>
  <c r="D63" i="1"/>
  <c r="E63" i="1"/>
  <c r="F63" i="1"/>
  <c r="I65" i="1"/>
  <c r="H64" i="1"/>
  <c r="G63" i="1"/>
  <c r="F62" i="1"/>
  <c r="D60" i="1"/>
  <c r="E61" i="1"/>
  <c r="C59" i="1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L65" i="3" s="1"/>
  <c r="AE39" i="3"/>
  <c r="AF39" i="3"/>
  <c r="AD40" i="3"/>
  <c r="AE40" i="3"/>
  <c r="AF40" i="3"/>
  <c r="AD41" i="3"/>
  <c r="AE41" i="3"/>
  <c r="AF41" i="3"/>
  <c r="AD42" i="3"/>
  <c r="AE42" i="3"/>
  <c r="AF42" i="3"/>
  <c r="AD43" i="3"/>
  <c r="AE43" i="3"/>
  <c r="AF43" i="3"/>
  <c r="AD44" i="3"/>
  <c r="AE44" i="3"/>
  <c r="AF44" i="3"/>
  <c r="AD45" i="3"/>
  <c r="AE45" i="3"/>
  <c r="AF45" i="3"/>
  <c r="AD46" i="3"/>
  <c r="AE46" i="3"/>
  <c r="AF46" i="3"/>
  <c r="AD47" i="3"/>
  <c r="AE47" i="3"/>
  <c r="AF47" i="3"/>
  <c r="AD48" i="3"/>
  <c r="AE48" i="3"/>
  <c r="AF48" i="3"/>
  <c r="AD49" i="3"/>
  <c r="AE49" i="3"/>
  <c r="AF49" i="3"/>
  <c r="AD50" i="3"/>
  <c r="AE50" i="3"/>
  <c r="AF50" i="3"/>
  <c r="U3" i="3"/>
  <c r="V3" i="3"/>
  <c r="W3" i="3"/>
  <c r="X3" i="3"/>
  <c r="Y3" i="3"/>
  <c r="Z3" i="3"/>
  <c r="AA3" i="3"/>
  <c r="AB3" i="3"/>
  <c r="AC3" i="3"/>
  <c r="U4" i="3"/>
  <c r="V4" i="3"/>
  <c r="W4" i="3"/>
  <c r="X4" i="3"/>
  <c r="Y4" i="3"/>
  <c r="Z4" i="3"/>
  <c r="AA4" i="3"/>
  <c r="AB4" i="3"/>
  <c r="AC4" i="3"/>
  <c r="U5" i="3"/>
  <c r="V5" i="3"/>
  <c r="W5" i="3"/>
  <c r="X5" i="3"/>
  <c r="Y5" i="3"/>
  <c r="Z5" i="3"/>
  <c r="AA5" i="3"/>
  <c r="AB5" i="3"/>
  <c r="AC5" i="3"/>
  <c r="U6" i="3"/>
  <c r="V6" i="3"/>
  <c r="W6" i="3"/>
  <c r="X6" i="3"/>
  <c r="Y6" i="3"/>
  <c r="Z6" i="3"/>
  <c r="AA6" i="3"/>
  <c r="AB6" i="3"/>
  <c r="AC6" i="3"/>
  <c r="U7" i="3"/>
  <c r="V7" i="3"/>
  <c r="W7" i="3"/>
  <c r="X7" i="3"/>
  <c r="Y7" i="3"/>
  <c r="Z7" i="3"/>
  <c r="AA7" i="3"/>
  <c r="AB7" i="3"/>
  <c r="AC7" i="3"/>
  <c r="U8" i="3"/>
  <c r="V8" i="3"/>
  <c r="W8" i="3"/>
  <c r="X8" i="3"/>
  <c r="Y8" i="3"/>
  <c r="Z8" i="3"/>
  <c r="AA8" i="3"/>
  <c r="AB8" i="3"/>
  <c r="AC8" i="3"/>
  <c r="U9" i="3"/>
  <c r="V9" i="3"/>
  <c r="W9" i="3"/>
  <c r="X9" i="3"/>
  <c r="Y9" i="3"/>
  <c r="Z9" i="3"/>
  <c r="AA9" i="3"/>
  <c r="AB9" i="3"/>
  <c r="AC9" i="3"/>
  <c r="U10" i="3"/>
  <c r="V10" i="3"/>
  <c r="W10" i="3"/>
  <c r="X10" i="3"/>
  <c r="Y10" i="3"/>
  <c r="Z10" i="3"/>
  <c r="AA10" i="3"/>
  <c r="AB10" i="3"/>
  <c r="AC10" i="3"/>
  <c r="U11" i="3"/>
  <c r="V11" i="3"/>
  <c r="W11" i="3"/>
  <c r="X11" i="3"/>
  <c r="Y11" i="3"/>
  <c r="Z11" i="3"/>
  <c r="AA11" i="3"/>
  <c r="AB11" i="3"/>
  <c r="AC11" i="3"/>
  <c r="U12" i="3"/>
  <c r="V12" i="3"/>
  <c r="W12" i="3"/>
  <c r="X12" i="3"/>
  <c r="Y12" i="3"/>
  <c r="Z12" i="3"/>
  <c r="AA12" i="3"/>
  <c r="AB12" i="3"/>
  <c r="AC12" i="3"/>
  <c r="U13" i="3"/>
  <c r="V13" i="3"/>
  <c r="W13" i="3"/>
  <c r="X13" i="3"/>
  <c r="Y13" i="3"/>
  <c r="Z13" i="3"/>
  <c r="AA13" i="3"/>
  <c r="AB13" i="3"/>
  <c r="AC13" i="3"/>
  <c r="U14" i="3"/>
  <c r="V14" i="3"/>
  <c r="W14" i="3"/>
  <c r="X14" i="3"/>
  <c r="Y14" i="3"/>
  <c r="Z14" i="3"/>
  <c r="AA14" i="3"/>
  <c r="AB14" i="3"/>
  <c r="AC14" i="3"/>
  <c r="U15" i="3"/>
  <c r="V15" i="3"/>
  <c r="W15" i="3"/>
  <c r="X15" i="3"/>
  <c r="Y15" i="3"/>
  <c r="Z15" i="3"/>
  <c r="AA15" i="3"/>
  <c r="AB15" i="3"/>
  <c r="AC15" i="3"/>
  <c r="U16" i="3"/>
  <c r="V16" i="3"/>
  <c r="W16" i="3"/>
  <c r="X16" i="3"/>
  <c r="Y16" i="3"/>
  <c r="Z16" i="3"/>
  <c r="AA16" i="3"/>
  <c r="AB16" i="3"/>
  <c r="AC16" i="3"/>
  <c r="U17" i="3"/>
  <c r="V17" i="3"/>
  <c r="W17" i="3"/>
  <c r="X17" i="3"/>
  <c r="Y17" i="3"/>
  <c r="Z17" i="3"/>
  <c r="AA17" i="3"/>
  <c r="AB17" i="3"/>
  <c r="AC17" i="3"/>
  <c r="U18" i="3"/>
  <c r="V18" i="3"/>
  <c r="W18" i="3"/>
  <c r="X18" i="3"/>
  <c r="Y18" i="3"/>
  <c r="Z18" i="3"/>
  <c r="AA18" i="3"/>
  <c r="AB18" i="3"/>
  <c r="AC18" i="3"/>
  <c r="U22" i="3"/>
  <c r="V22" i="3"/>
  <c r="W22" i="3"/>
  <c r="X22" i="3"/>
  <c r="Y22" i="3"/>
  <c r="Z22" i="3"/>
  <c r="AA22" i="3"/>
  <c r="AB22" i="3"/>
  <c r="J63" i="3" s="1"/>
  <c r="AC22" i="3"/>
  <c r="U23" i="3"/>
  <c r="V23" i="3"/>
  <c r="W23" i="3"/>
  <c r="X23" i="3"/>
  <c r="Y23" i="3"/>
  <c r="Z23" i="3"/>
  <c r="AA23" i="3"/>
  <c r="AB23" i="3"/>
  <c r="AC23" i="3"/>
  <c r="U24" i="3"/>
  <c r="V24" i="3"/>
  <c r="W24" i="3"/>
  <c r="X24" i="3"/>
  <c r="Y24" i="3"/>
  <c r="Z24" i="3"/>
  <c r="AA24" i="3"/>
  <c r="AB24" i="3"/>
  <c r="AC24" i="3"/>
  <c r="U25" i="3"/>
  <c r="V25" i="3"/>
  <c r="W25" i="3"/>
  <c r="X25" i="3"/>
  <c r="Y25" i="3"/>
  <c r="Z25" i="3"/>
  <c r="AA25" i="3"/>
  <c r="AB25" i="3"/>
  <c r="AC25" i="3"/>
  <c r="U26" i="3"/>
  <c r="V26" i="3"/>
  <c r="W26" i="3"/>
  <c r="X26" i="3"/>
  <c r="Y26" i="3"/>
  <c r="Z26" i="3"/>
  <c r="AA26" i="3"/>
  <c r="AB26" i="3"/>
  <c r="AC26" i="3"/>
  <c r="U27" i="3"/>
  <c r="V27" i="3"/>
  <c r="W27" i="3"/>
  <c r="X27" i="3"/>
  <c r="Y27" i="3"/>
  <c r="Z27" i="3"/>
  <c r="AA27" i="3"/>
  <c r="AB27" i="3"/>
  <c r="AC27" i="3"/>
  <c r="U28" i="3"/>
  <c r="V28" i="3"/>
  <c r="W28" i="3"/>
  <c r="X28" i="3"/>
  <c r="Y28" i="3"/>
  <c r="Z28" i="3"/>
  <c r="AA28" i="3"/>
  <c r="AB28" i="3"/>
  <c r="AC28" i="3"/>
  <c r="U29" i="3"/>
  <c r="V29" i="3"/>
  <c r="W29" i="3"/>
  <c r="X29" i="3"/>
  <c r="Y29" i="3"/>
  <c r="Z29" i="3"/>
  <c r="AA29" i="3"/>
  <c r="AB29" i="3"/>
  <c r="AC29" i="3"/>
  <c r="U30" i="3"/>
  <c r="V30" i="3"/>
  <c r="W30" i="3"/>
  <c r="X30" i="3"/>
  <c r="Y30" i="3"/>
  <c r="Z30" i="3"/>
  <c r="AA30" i="3"/>
  <c r="AB30" i="3"/>
  <c r="AC30" i="3"/>
  <c r="U31" i="3"/>
  <c r="V31" i="3"/>
  <c r="W31" i="3"/>
  <c r="X31" i="3"/>
  <c r="Y31" i="3"/>
  <c r="Z31" i="3"/>
  <c r="AA31" i="3"/>
  <c r="AB31" i="3"/>
  <c r="AC31" i="3"/>
  <c r="U32" i="3"/>
  <c r="V32" i="3"/>
  <c r="W32" i="3"/>
  <c r="X32" i="3"/>
  <c r="Y32" i="3"/>
  <c r="Z32" i="3"/>
  <c r="AA32" i="3"/>
  <c r="AB32" i="3"/>
  <c r="AC32" i="3"/>
  <c r="U33" i="3"/>
  <c r="V33" i="3"/>
  <c r="W33" i="3"/>
  <c r="X33" i="3"/>
  <c r="Y33" i="3"/>
  <c r="Z33" i="3"/>
  <c r="AA33" i="3"/>
  <c r="AB33" i="3"/>
  <c r="AC33" i="3"/>
  <c r="U34" i="3"/>
  <c r="V34" i="3"/>
  <c r="W34" i="3"/>
  <c r="X34" i="3"/>
  <c r="Y34" i="3"/>
  <c r="Z34" i="3"/>
  <c r="AA34" i="3"/>
  <c r="AB34" i="3"/>
  <c r="AC34" i="3"/>
  <c r="U35" i="3"/>
  <c r="V35" i="3"/>
  <c r="W35" i="3"/>
  <c r="X35" i="3"/>
  <c r="Y35" i="3"/>
  <c r="Z35" i="3"/>
  <c r="AA35" i="3"/>
  <c r="AB35" i="3"/>
  <c r="AC35" i="3"/>
  <c r="U36" i="3"/>
  <c r="V36" i="3"/>
  <c r="W36" i="3"/>
  <c r="X36" i="3"/>
  <c r="Y36" i="3"/>
  <c r="Z36" i="3"/>
  <c r="AA36" i="3"/>
  <c r="AB36" i="3"/>
  <c r="AC36" i="3"/>
  <c r="U37" i="3"/>
  <c r="V37" i="3"/>
  <c r="W37" i="3"/>
  <c r="X37" i="3"/>
  <c r="Y37" i="3"/>
  <c r="Z37" i="3"/>
  <c r="AA37" i="3"/>
  <c r="AB37" i="3"/>
  <c r="AC37" i="3"/>
  <c r="U38" i="3"/>
  <c r="V38" i="3"/>
  <c r="W38" i="3"/>
  <c r="X38" i="3"/>
  <c r="Y38" i="3"/>
  <c r="Z38" i="3"/>
  <c r="AA38" i="3"/>
  <c r="AB38" i="3"/>
  <c r="AC38" i="3"/>
  <c r="U39" i="3"/>
  <c r="V39" i="3"/>
  <c r="W39" i="3"/>
  <c r="X39" i="3"/>
  <c r="Y39" i="3"/>
  <c r="Z39" i="3"/>
  <c r="AA39" i="3"/>
  <c r="AB39" i="3"/>
  <c r="AC39" i="3"/>
  <c r="U40" i="3"/>
  <c r="V40" i="3"/>
  <c r="W40" i="3"/>
  <c r="X40" i="3"/>
  <c r="Y40" i="3"/>
  <c r="Z40" i="3"/>
  <c r="AA40" i="3"/>
  <c r="AB40" i="3"/>
  <c r="AC40" i="3"/>
  <c r="U41" i="3"/>
  <c r="V41" i="3"/>
  <c r="W41" i="3"/>
  <c r="X41" i="3"/>
  <c r="Y41" i="3"/>
  <c r="Z41" i="3"/>
  <c r="AA41" i="3"/>
  <c r="AB41" i="3"/>
  <c r="AC41" i="3"/>
  <c r="U42" i="3"/>
  <c r="V42" i="3"/>
  <c r="W42" i="3"/>
  <c r="X42" i="3"/>
  <c r="Y42" i="3"/>
  <c r="Z42" i="3"/>
  <c r="AA42" i="3"/>
  <c r="AB42" i="3"/>
  <c r="AC42" i="3"/>
  <c r="U43" i="3"/>
  <c r="V43" i="3"/>
  <c r="W43" i="3"/>
  <c r="X43" i="3"/>
  <c r="Y43" i="3"/>
  <c r="Z43" i="3"/>
  <c r="AA43" i="3"/>
  <c r="AB43" i="3"/>
  <c r="AC43" i="3"/>
  <c r="U44" i="3"/>
  <c r="V44" i="3"/>
  <c r="W44" i="3"/>
  <c r="X44" i="3"/>
  <c r="Y44" i="3"/>
  <c r="Z44" i="3"/>
  <c r="AA44" i="3"/>
  <c r="AB44" i="3"/>
  <c r="AC44" i="3"/>
  <c r="U45" i="3"/>
  <c r="V45" i="3"/>
  <c r="W45" i="3"/>
  <c r="X45" i="3"/>
  <c r="Y45" i="3"/>
  <c r="Z45" i="3"/>
  <c r="AA45" i="3"/>
  <c r="AB45" i="3"/>
  <c r="AC45" i="3"/>
  <c r="U46" i="3"/>
  <c r="V46" i="3"/>
  <c r="W46" i="3"/>
  <c r="X46" i="3"/>
  <c r="Y46" i="3"/>
  <c r="Z46" i="3"/>
  <c r="AA46" i="3"/>
  <c r="AB46" i="3"/>
  <c r="AC46" i="3"/>
  <c r="U47" i="3"/>
  <c r="V47" i="3"/>
  <c r="W47" i="3"/>
  <c r="X47" i="3"/>
  <c r="Y47" i="3"/>
  <c r="Z47" i="3"/>
  <c r="AA47" i="3"/>
  <c r="AB47" i="3"/>
  <c r="AC47" i="3"/>
  <c r="U48" i="3"/>
  <c r="V48" i="3"/>
  <c r="W48" i="3"/>
  <c r="X48" i="3"/>
  <c r="Y48" i="3"/>
  <c r="Z48" i="3"/>
  <c r="AA48" i="3"/>
  <c r="AB48" i="3"/>
  <c r="AC48" i="3"/>
  <c r="U49" i="3"/>
  <c r="V49" i="3"/>
  <c r="W49" i="3"/>
  <c r="X49" i="3"/>
  <c r="Y49" i="3"/>
  <c r="Z49" i="3"/>
  <c r="AA49" i="3"/>
  <c r="AB49" i="3"/>
  <c r="AC49" i="3"/>
  <c r="U50" i="3"/>
  <c r="V50" i="3"/>
  <c r="W50" i="3"/>
  <c r="X50" i="3"/>
  <c r="Y50" i="3"/>
  <c r="Z50" i="3"/>
  <c r="AA50" i="3"/>
  <c r="AB50" i="3"/>
  <c r="AC50" i="3"/>
  <c r="AE2" i="3"/>
  <c r="AF2" i="3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G2" i="2"/>
  <c r="AH2" i="2"/>
  <c r="AI2" i="2"/>
  <c r="AJ2" i="2"/>
  <c r="AK2" i="2"/>
  <c r="AL2" i="2"/>
  <c r="S3" i="1"/>
  <c r="T3" i="1"/>
  <c r="U3" i="1"/>
  <c r="V3" i="1"/>
  <c r="W3" i="1"/>
  <c r="X3" i="1"/>
  <c r="Y3" i="1"/>
  <c r="Z3" i="1"/>
  <c r="AA3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T35" i="1"/>
  <c r="U35" i="1"/>
  <c r="V35" i="1"/>
  <c r="W35" i="1"/>
  <c r="X35" i="1"/>
  <c r="Y35" i="1"/>
  <c r="Z35" i="1"/>
  <c r="AA35" i="1"/>
  <c r="S36" i="1"/>
  <c r="T36" i="1"/>
  <c r="U36" i="1"/>
  <c r="V36" i="1"/>
  <c r="W36" i="1"/>
  <c r="X36" i="1"/>
  <c r="Y36" i="1"/>
  <c r="Z36" i="1"/>
  <c r="AA36" i="1"/>
  <c r="S37" i="1"/>
  <c r="T37" i="1"/>
  <c r="U37" i="1"/>
  <c r="V37" i="1"/>
  <c r="W37" i="1"/>
  <c r="X37" i="1"/>
  <c r="Y37" i="1"/>
  <c r="Z37" i="1"/>
  <c r="AA37" i="1"/>
  <c r="S38" i="1"/>
  <c r="T38" i="1"/>
  <c r="U38" i="1"/>
  <c r="V38" i="1"/>
  <c r="W38" i="1"/>
  <c r="X38" i="1"/>
  <c r="Y38" i="1"/>
  <c r="Z38" i="1"/>
  <c r="AA38" i="1"/>
  <c r="S39" i="1"/>
  <c r="T39" i="1"/>
  <c r="U39" i="1"/>
  <c r="V39" i="1"/>
  <c r="W39" i="1"/>
  <c r="X39" i="1"/>
  <c r="Y39" i="1"/>
  <c r="Z39" i="1"/>
  <c r="AA39" i="1"/>
  <c r="S40" i="1"/>
  <c r="T40" i="1"/>
  <c r="U40" i="1"/>
  <c r="V40" i="1"/>
  <c r="W40" i="1"/>
  <c r="X40" i="1"/>
  <c r="Y40" i="1"/>
  <c r="Z40" i="1"/>
  <c r="AA40" i="1"/>
  <c r="S41" i="1"/>
  <c r="T41" i="1"/>
  <c r="U41" i="1"/>
  <c r="V41" i="1"/>
  <c r="W41" i="1"/>
  <c r="X41" i="1"/>
  <c r="Y41" i="1"/>
  <c r="Z41" i="1"/>
  <c r="AA41" i="1"/>
  <c r="S42" i="1"/>
  <c r="T42" i="1"/>
  <c r="U42" i="1"/>
  <c r="V42" i="1"/>
  <c r="W42" i="1"/>
  <c r="X42" i="1"/>
  <c r="Y42" i="1"/>
  <c r="Z42" i="1"/>
  <c r="AA42" i="1"/>
  <c r="S43" i="1"/>
  <c r="T43" i="1"/>
  <c r="U43" i="1"/>
  <c r="V43" i="1"/>
  <c r="W43" i="1"/>
  <c r="X43" i="1"/>
  <c r="Y43" i="1"/>
  <c r="Z43" i="1"/>
  <c r="AA43" i="1"/>
  <c r="S44" i="1"/>
  <c r="T44" i="1"/>
  <c r="U44" i="1"/>
  <c r="V44" i="1"/>
  <c r="W44" i="1"/>
  <c r="X44" i="1"/>
  <c r="Y44" i="1"/>
  <c r="Z44" i="1"/>
  <c r="AA44" i="1"/>
  <c r="S45" i="1"/>
  <c r="T45" i="1"/>
  <c r="U45" i="1"/>
  <c r="V45" i="1"/>
  <c r="W45" i="1"/>
  <c r="X45" i="1"/>
  <c r="Y45" i="1"/>
  <c r="Z45" i="1"/>
  <c r="AA45" i="1"/>
  <c r="S46" i="1"/>
  <c r="T46" i="1"/>
  <c r="U46" i="1"/>
  <c r="V46" i="1"/>
  <c r="W46" i="1"/>
  <c r="X46" i="1"/>
  <c r="Y46" i="1"/>
  <c r="Z46" i="1"/>
  <c r="AA46" i="1"/>
  <c r="S47" i="1"/>
  <c r="T47" i="1"/>
  <c r="U47" i="1"/>
  <c r="V47" i="1"/>
  <c r="W47" i="1"/>
  <c r="X47" i="1"/>
  <c r="Y47" i="1"/>
  <c r="Z47" i="1"/>
  <c r="AA47" i="1"/>
  <c r="S48" i="1"/>
  <c r="T48" i="1"/>
  <c r="U48" i="1"/>
  <c r="V48" i="1"/>
  <c r="W48" i="1"/>
  <c r="X48" i="1"/>
  <c r="Y48" i="1"/>
  <c r="Z48" i="1"/>
  <c r="AA48" i="1"/>
  <c r="S49" i="1"/>
  <c r="T49" i="1"/>
  <c r="U49" i="1"/>
  <c r="V49" i="1"/>
  <c r="W49" i="1"/>
  <c r="X49" i="1"/>
  <c r="Y49" i="1"/>
  <c r="Z49" i="1"/>
  <c r="AA49" i="1"/>
  <c r="S50" i="1"/>
  <c r="T50" i="1"/>
  <c r="U50" i="1"/>
  <c r="V50" i="1"/>
  <c r="W50" i="1"/>
  <c r="X50" i="1"/>
  <c r="Y50" i="1"/>
  <c r="Z50" i="1"/>
  <c r="AA50" i="1"/>
  <c r="S51" i="1"/>
  <c r="T51" i="1"/>
  <c r="U51" i="1"/>
  <c r="V51" i="1"/>
  <c r="W51" i="1"/>
  <c r="X51" i="1"/>
  <c r="Y51" i="1"/>
  <c r="Z51" i="1"/>
  <c r="AA51" i="1"/>
  <c r="S52" i="1"/>
  <c r="T52" i="1"/>
  <c r="U52" i="1"/>
  <c r="V52" i="1"/>
  <c r="W52" i="1"/>
  <c r="X52" i="1"/>
  <c r="Y52" i="1"/>
  <c r="Z52" i="1"/>
  <c r="AA52" i="1"/>
  <c r="S53" i="1"/>
  <c r="T53" i="1"/>
  <c r="U53" i="1"/>
  <c r="V53" i="1"/>
  <c r="W53" i="1"/>
  <c r="X53" i="1"/>
  <c r="Y53" i="1"/>
  <c r="Z53" i="1"/>
  <c r="AA53" i="1"/>
  <c r="V2" i="3"/>
  <c r="W2" i="3"/>
  <c r="X2" i="3"/>
  <c r="Y2" i="3"/>
  <c r="Z2" i="3"/>
  <c r="AA2" i="3"/>
  <c r="AB2" i="3"/>
  <c r="AC2" i="3"/>
  <c r="AD2" i="3"/>
  <c r="U2" i="3"/>
  <c r="S2" i="1"/>
  <c r="T2" i="1"/>
  <c r="U2" i="1"/>
  <c r="V2" i="1"/>
  <c r="W2" i="1"/>
  <c r="X2" i="1"/>
  <c r="Y2" i="1"/>
  <c r="Z2" i="1"/>
  <c r="AA2" i="1"/>
  <c r="AF2" i="2"/>
  <c r="AE2" i="2"/>
  <c r="AD2" i="2"/>
  <c r="AC2" i="2"/>
  <c r="AB2" i="2"/>
  <c r="AA2" i="2"/>
  <c r="Z2" i="2"/>
  <c r="Y2" i="2"/>
  <c r="X2" i="2"/>
  <c r="G60" i="3" l="1"/>
  <c r="K64" i="3"/>
  <c r="E58" i="3"/>
  <c r="F59" i="3"/>
  <c r="H61" i="3"/>
  <c r="D57" i="3"/>
  <c r="I62" i="3"/>
  <c r="C56" i="3"/>
</calcChain>
</file>

<file path=xl/sharedStrings.xml><?xml version="1.0" encoding="utf-8"?>
<sst xmlns="http://schemas.openxmlformats.org/spreadsheetml/2006/main" count="606" uniqueCount="211">
  <si>
    <t>Species</t>
  </si>
  <si>
    <t>TL</t>
  </si>
  <si>
    <t xml:space="preserve">1st </t>
  </si>
  <si>
    <t>2nd</t>
  </si>
  <si>
    <t xml:space="preserve">3rd </t>
  </si>
  <si>
    <t>4th</t>
  </si>
  <si>
    <t xml:space="preserve">5th </t>
  </si>
  <si>
    <t>6th</t>
  </si>
  <si>
    <t>7th</t>
  </si>
  <si>
    <t>8th</t>
  </si>
  <si>
    <t>9th</t>
  </si>
  <si>
    <t>Edge</t>
  </si>
  <si>
    <t>Age-1</t>
  </si>
  <si>
    <t xml:space="preserve">Age-2 </t>
  </si>
  <si>
    <t>Age-3</t>
  </si>
  <si>
    <t>Age-4</t>
  </si>
  <si>
    <t>Age-5</t>
  </si>
  <si>
    <t>Age-6</t>
  </si>
  <si>
    <t>Age-7</t>
  </si>
  <si>
    <t>Age-8</t>
  </si>
  <si>
    <t>Age-9</t>
  </si>
  <si>
    <t>LL</t>
  </si>
  <si>
    <t>Age-10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</si>
  <si>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</si>
  <si>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</si>
  <si>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</si>
  <si>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</si>
  <si>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</si>
  <si>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</si>
  <si>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</si>
  <si>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</si>
  <si>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</si>
  <si>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</si>
  <si>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</si>
  <si>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</si>
  <si>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</si>
  <si>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</si>
  <si>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</si>
  <si>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</si>
  <si>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</si>
  <si>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</si>
  <si>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</si>
  <si>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</si>
  <si>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</si>
  <si>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B1</t>
  </si>
  <si>
    <t>B2</t>
  </si>
  <si>
    <t>B3</t>
  </si>
  <si>
    <t>B4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</si>
  <si>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</si>
  <si>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</si>
  <si>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</si>
  <si>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</si>
  <si>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</si>
  <si>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</si>
  <si>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</si>
  <si>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</si>
  <si>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</si>
  <si>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</si>
  <si>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</si>
  <si>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</si>
  <si>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</si>
  <si>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</si>
  <si>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</si>
  <si>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</si>
  <si>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</si>
  <si>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</si>
  <si>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</si>
  <si>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</si>
  <si>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</si>
  <si>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</si>
  <si>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</si>
  <si>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</si>
  <si>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</si>
  <si>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</si>
  <si>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</si>
  <si>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10th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</si>
  <si>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</si>
  <si>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</si>
  <si>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</si>
  <si>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</si>
  <si>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</si>
  <si>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</si>
  <si>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</si>
  <si>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</si>
  <si>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</si>
  <si>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</si>
  <si>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</si>
  <si>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</si>
  <si>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</si>
  <si>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</si>
  <si>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</si>
  <si>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</si>
  <si>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</si>
  <si>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</si>
  <si>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D20</t>
  </si>
  <si>
    <t>D21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</si>
  <si>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</si>
  <si>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</si>
  <si>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</si>
  <si>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</si>
  <si>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</si>
  <si>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</si>
  <si>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</si>
  <si>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</si>
  <si>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</si>
  <si>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</si>
  <si>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</si>
  <si>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</si>
  <si>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</si>
  <si>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</si>
  <si>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</si>
  <si>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</si>
  <si>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</si>
  <si>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</si>
  <si>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E21</t>
  </si>
  <si>
    <t>F1</t>
  </si>
  <si>
    <t>F2</t>
  </si>
  <si>
    <t>F3</t>
  </si>
  <si>
    <t>F4</t>
  </si>
  <si>
    <t>F7</t>
  </si>
  <si>
    <t>F8</t>
  </si>
  <si>
    <t>F9</t>
  </si>
  <si>
    <t>F10</t>
  </si>
  <si>
    <t>F11</t>
  </si>
  <si>
    <t>F12</t>
  </si>
  <si>
    <t>ID</t>
  </si>
  <si>
    <t>G1</t>
  </si>
  <si>
    <t>G2</t>
  </si>
  <si>
    <t>G3</t>
  </si>
  <si>
    <t>G4</t>
  </si>
  <si>
    <t>G5</t>
  </si>
  <si>
    <t>G6</t>
  </si>
  <si>
    <t>G7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</si>
  <si>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</si>
  <si>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</si>
  <si>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</si>
  <si>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</si>
  <si>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</si>
  <si>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</si>
  <si>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</si>
  <si>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</si>
  <si>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</si>
  <si>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</si>
  <si>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</si>
  <si>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</si>
  <si>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H1</t>
  </si>
  <si>
    <t>H2</t>
  </si>
  <si>
    <t>H3</t>
  </si>
  <si>
    <t>H5</t>
  </si>
  <si>
    <t>H6</t>
  </si>
  <si>
    <t>H7</t>
  </si>
  <si>
    <t>H8</t>
  </si>
  <si>
    <t>H9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</si>
  <si>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</si>
  <si>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</si>
  <si>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</si>
  <si>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</si>
  <si>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</si>
  <si>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</si>
  <si>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</si>
  <si>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</si>
  <si>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</si>
  <si>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</si>
  <si>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</si>
  <si>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I2</t>
  </si>
  <si>
    <t>I3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</si>
  <si>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</si>
  <si>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</si>
  <si>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</si>
  <si>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</si>
  <si>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</si>
  <si>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</si>
  <si>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</si>
  <si>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</si>
  <si>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</si>
  <si>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</si>
  <si>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</si>
  <si>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</si>
  <si>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</si>
  <si>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</si>
  <si>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</si>
  <si>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</si>
  <si>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</si>
  <si>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J1</t>
  </si>
  <si>
    <t>J2</t>
  </si>
  <si>
    <t>J3</t>
  </si>
  <si>
    <t>J5</t>
  </si>
  <si>
    <t>J6</t>
  </si>
  <si>
    <t>J7</t>
  </si>
  <si>
    <t>Section</t>
  </si>
  <si>
    <t>Hildreth</t>
  </si>
  <si>
    <t>11th</t>
  </si>
  <si>
    <t>12th</t>
  </si>
  <si>
    <t>13th</t>
  </si>
  <si>
    <t>14th</t>
  </si>
  <si>
    <t>15th</t>
  </si>
  <si>
    <t>Melrose</t>
  </si>
  <si>
    <t>Age-11</t>
  </si>
  <si>
    <t>Age-12</t>
  </si>
  <si>
    <t>Age-13</t>
  </si>
  <si>
    <t>Age-14</t>
  </si>
  <si>
    <t>Age-15</t>
  </si>
  <si>
    <t>Vigilante FAS</t>
  </si>
  <si>
    <t>Year Class</t>
  </si>
  <si>
    <t>N</t>
  </si>
  <si>
    <t>Mean</t>
  </si>
  <si>
    <t>Beaverhead Riiver  mean back-calculated Lengths at age (in.)</t>
  </si>
  <si>
    <t>Beaverhead Riiver  mean back-calculated Lengths at age (mm)</t>
  </si>
  <si>
    <t>Big Hole Riiver mean back-calculated Lengths at age (in.)</t>
  </si>
  <si>
    <t>Ruby Riiver mean back-calculated lengths at age (mm)</t>
  </si>
  <si>
    <t>Ruby Riiver mean back-calculated lengths at age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</si>
</sst>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topLeftCell="A46" workbookViewId="0">
      <selection activeCell="L71" sqref="L71"/>
    </sheetView>
  </sheetViews>
  <sheetFormatPr defaultRowHeight="15" x14ac:dyDescent="0.25"/>
  <cols>
    <col min="1" max="1" width="10.28515625" customWidth="1"/>
    <col min="2" max="2" width="9.140625" style="7"/>
    <col min="14" max="14" width="8.7109375" style="4"/>
  </cols>
  <sheetData>
    <row r="1" spans="1:28" s="8" customFormat="1" x14ac:dyDescent="0.25">
      <c r="A1" s="8" t="s">
        <v>0</v>
      </c>
      <c r="B1" s="8" t="s">
        <v>189</v>
      </c>
      <c r="C1" s="8" t="s">
        <v>125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75</v>
      </c>
      <c r="O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22</v>
      </c>
    </row>
    <row r="2" spans="1:28" x14ac:dyDescent="0.25">
      <c r="A2" s="2" t="s">
        <v>21</v>
      </c>
      <c r="B2" s="7" t="s">
        <v>196</v>
      </c>
      <c r="C2" s="2" t="s">
        <v>23</v>
      </c>
      <c r="D2" s="3">
        <v>20.399999999999999</v>
      </c>
      <c r="F2" s="1">
        <v>282.72300000000001</v>
      </c>
      <c r="G2" s="1">
        <v>346.70699999999999</v>
      </c>
      <c r="H2" s="1">
        <v>397.88600000000002</v>
      </c>
      <c r="I2" s="1">
        <v>446.55399999999997</v>
      </c>
      <c r="J2" s="1">
        <v>476.57</v>
      </c>
      <c r="K2" s="1">
        <v>507.36500000000001</v>
      </c>
      <c r="L2" s="1">
        <v>535.98800000000006</v>
      </c>
      <c r="M2" s="1">
        <v>564.11</v>
      </c>
      <c r="O2" s="1">
        <v>564.11</v>
      </c>
      <c r="P2" s="1"/>
      <c r="Q2" s="1"/>
      <c r="R2" s="1"/>
      <c r="S2" s="4">
        <f t="shared" ref="S2" si="0">(E2/$O2)*$D2</f>
        <v>0</v>
      </c>
      <c r="T2" s="4">
        <f t="shared" ref="T2" si="1">(F2/$O2)*$D2</f>
        <v>10.22415699065785</v>
      </c>
      <c r="U2" s="4">
        <f t="shared" ref="U2" si="2">(G2/$O2)*$D2</f>
        <v>12.538020598819379</v>
      </c>
      <c r="V2" s="4">
        <f t="shared" ref="V2" si="3">(H2/$O2)*$D2</f>
        <v>14.388814947439329</v>
      </c>
      <c r="W2" s="4">
        <f t="shared" ref="W2" si="4">(I2/$O2)*$D2</f>
        <v>16.148803602134333</v>
      </c>
      <c r="X2" s="4">
        <f t="shared" ref="X2" si="5">(J2/$O2)*$D2</f>
        <v>17.234277002712236</v>
      </c>
      <c r="Y2" s="4">
        <f t="shared" ref="Y2" si="6">(K2/$O2)*$D2</f>
        <v>18.347921504671074</v>
      </c>
      <c r="Z2" s="4">
        <f t="shared" ref="Z2" si="7">(L2/$O2)*$D2</f>
        <v>19.383019623832233</v>
      </c>
      <c r="AA2" s="4">
        <f t="shared" ref="AA2" si="8">(M2/$O2)*$D2</f>
        <v>20.399999999999999</v>
      </c>
      <c r="AB2">
        <v>0</v>
      </c>
    </row>
    <row r="3" spans="1:28" x14ac:dyDescent="0.25">
      <c r="A3" s="2" t="s">
        <v>21</v>
      </c>
      <c r="B3" s="7" t="s">
        <v>196</v>
      </c>
      <c r="C3" s="2" t="s">
        <v>24</v>
      </c>
      <c r="D3" s="3">
        <v>10.5</v>
      </c>
      <c r="E3" s="1">
        <v>224.30699999999999</v>
      </c>
      <c r="F3" s="1">
        <v>337.89100000000002</v>
      </c>
      <c r="O3" s="1">
        <v>337.89100000000002</v>
      </c>
      <c r="S3" s="4">
        <f t="shared" ref="S3:S26" si="9">(E3/$O3)*$D3</f>
        <v>6.9703647034102714</v>
      </c>
      <c r="T3" s="4">
        <f t="shared" ref="T3:T26" si="10">(F3/$O3)*$D3</f>
        <v>10.5</v>
      </c>
      <c r="U3" s="4">
        <f t="shared" ref="U3:U26" si="11">(G3/$O3)*$D3</f>
        <v>0</v>
      </c>
      <c r="V3" s="4">
        <f t="shared" ref="V3:V26" si="12">(H3/$O3)*$D3</f>
        <v>0</v>
      </c>
      <c r="W3" s="4">
        <f t="shared" ref="W3:W26" si="13">(I3/$O3)*$D3</f>
        <v>0</v>
      </c>
      <c r="X3" s="4">
        <f t="shared" ref="X3:X26" si="14">(J3/$O3)*$D3</f>
        <v>0</v>
      </c>
      <c r="Y3" s="4">
        <f t="shared" ref="Y3:Y26" si="15">(K3/$O3)*$D3</f>
        <v>0</v>
      </c>
      <c r="Z3" s="4">
        <f t="shared" ref="Z3:Z26" si="16">(L3/$O3)*$D3</f>
        <v>0</v>
      </c>
      <c r="AA3" s="4">
        <f t="shared" ref="AA3:AA26" si="17">(M3/$O3)*$D3</f>
        <v>0</v>
      </c>
      <c r="AB3" s="7">
        <v>0</v>
      </c>
    </row>
    <row r="4" spans="1:28" x14ac:dyDescent="0.25">
      <c r="A4" s="2" t="s">
        <v>21</v>
      </c>
      <c r="B4" s="7" t="s">
        <v>196</v>
      </c>
      <c r="C4" s="2" t="s">
        <v>25</v>
      </c>
      <c r="D4" s="3">
        <v>20</v>
      </c>
      <c r="E4" s="1">
        <v>131.36600000000001</v>
      </c>
      <c r="F4" s="1">
        <v>189.91</v>
      </c>
      <c r="G4" s="1">
        <v>231.304</v>
      </c>
      <c r="H4" s="1">
        <v>262.58199999999999</v>
      </c>
      <c r="I4" s="1">
        <v>290.70400000000001</v>
      </c>
      <c r="J4" s="1">
        <v>311.57</v>
      </c>
      <c r="K4" s="1">
        <v>337.25900000000001</v>
      </c>
      <c r="L4" s="1">
        <v>355.69200000000001</v>
      </c>
      <c r="M4" s="1">
        <v>370.54199999999997</v>
      </c>
      <c r="N4" s="1"/>
      <c r="O4" s="1">
        <v>370.54199999999997</v>
      </c>
      <c r="S4" s="4">
        <f t="shared" si="9"/>
        <v>7.0904782723685855</v>
      </c>
      <c r="T4" s="4">
        <f t="shared" si="10"/>
        <v>10.250389969288232</v>
      </c>
      <c r="U4" s="4">
        <f t="shared" si="11"/>
        <v>12.484630622169687</v>
      </c>
      <c r="V4" s="4">
        <f t="shared" si="12"/>
        <v>14.172860296538586</v>
      </c>
      <c r="W4" s="4">
        <f t="shared" si="13"/>
        <v>15.690744908809259</v>
      </c>
      <c r="X4" s="4">
        <f t="shared" si="14"/>
        <v>16.816987008220391</v>
      </c>
      <c r="Y4" s="4">
        <f t="shared" si="15"/>
        <v>18.203550474710021</v>
      </c>
      <c r="Z4" s="4">
        <f t="shared" si="16"/>
        <v>19.19847142834011</v>
      </c>
      <c r="AA4" s="4">
        <f t="shared" si="17"/>
        <v>20</v>
      </c>
      <c r="AB4" s="7">
        <v>0</v>
      </c>
    </row>
    <row r="5" spans="1:28" x14ac:dyDescent="0.25">
      <c r="A5" s="2" t="s">
        <v>21</v>
      </c>
      <c r="B5" s="7" t="s">
        <v>196</v>
      </c>
      <c r="C5" s="2" t="s">
        <v>26</v>
      </c>
      <c r="D5" s="3">
        <v>9.1999999999999993</v>
      </c>
      <c r="E5" s="1">
        <v>347.06599999999997</v>
      </c>
      <c r="F5" s="1"/>
      <c r="O5" s="1">
        <v>347.06599999999997</v>
      </c>
      <c r="S5" s="4">
        <f t="shared" si="9"/>
        <v>9.1999999999999993</v>
      </c>
      <c r="T5" s="4">
        <f t="shared" si="10"/>
        <v>0</v>
      </c>
      <c r="U5" s="4">
        <f t="shared" si="11"/>
        <v>0</v>
      </c>
      <c r="V5" s="4">
        <f t="shared" si="12"/>
        <v>0</v>
      </c>
      <c r="W5" s="4">
        <f t="shared" si="13"/>
        <v>0</v>
      </c>
      <c r="X5" s="4">
        <f t="shared" si="14"/>
        <v>0</v>
      </c>
      <c r="Y5" s="4">
        <f t="shared" si="15"/>
        <v>0</v>
      </c>
      <c r="Z5" s="4">
        <f t="shared" si="16"/>
        <v>0</v>
      </c>
      <c r="AA5" s="4">
        <f t="shared" si="17"/>
        <v>0</v>
      </c>
      <c r="AB5" s="7">
        <v>0</v>
      </c>
    </row>
    <row r="6" spans="1:28" x14ac:dyDescent="0.25">
      <c r="A6" s="2" t="s">
        <v>21</v>
      </c>
      <c r="B6" s="7" t="s">
        <v>196</v>
      </c>
      <c r="C6" s="2" t="s">
        <v>27</v>
      </c>
      <c r="D6" s="3">
        <v>10.3</v>
      </c>
      <c r="E6" s="1">
        <v>358.14800000000002</v>
      </c>
      <c r="F6" s="1">
        <v>486.53199999999998</v>
      </c>
      <c r="G6" s="1"/>
      <c r="H6" s="1"/>
      <c r="O6" s="1">
        <v>486.53199999999998</v>
      </c>
      <c r="S6" s="4">
        <f t="shared" si="9"/>
        <v>7.5820796987659609</v>
      </c>
      <c r="T6" s="4">
        <f t="shared" si="10"/>
        <v>10.3</v>
      </c>
      <c r="U6" s="4">
        <f t="shared" si="11"/>
        <v>0</v>
      </c>
      <c r="V6" s="4">
        <f t="shared" si="12"/>
        <v>0</v>
      </c>
      <c r="W6" s="4">
        <f t="shared" si="13"/>
        <v>0</v>
      </c>
      <c r="X6" s="4">
        <f t="shared" si="14"/>
        <v>0</v>
      </c>
      <c r="Y6" s="4">
        <f t="shared" si="15"/>
        <v>0</v>
      </c>
      <c r="Z6" s="4">
        <f t="shared" si="16"/>
        <v>0</v>
      </c>
      <c r="AA6" s="4">
        <f t="shared" si="17"/>
        <v>0</v>
      </c>
      <c r="AB6" s="7">
        <v>0</v>
      </c>
    </row>
    <row r="7" spans="1:28" x14ac:dyDescent="0.25">
      <c r="A7" s="2" t="s">
        <v>21</v>
      </c>
      <c r="B7" s="7" t="s">
        <v>196</v>
      </c>
      <c r="C7" s="2" t="s">
        <v>28</v>
      </c>
      <c r="D7" s="3">
        <v>9.5</v>
      </c>
      <c r="E7" s="1">
        <v>275.44600000000003</v>
      </c>
      <c r="F7" s="1">
        <v>388.435</v>
      </c>
      <c r="O7" s="1">
        <v>388.435</v>
      </c>
      <c r="S7" s="4">
        <f t="shared" si="9"/>
        <v>6.736614877650057</v>
      </c>
      <c r="T7" s="4">
        <f t="shared" si="10"/>
        <v>9.5</v>
      </c>
      <c r="U7" s="4">
        <f t="shared" si="11"/>
        <v>0</v>
      </c>
      <c r="V7" s="4">
        <f t="shared" si="12"/>
        <v>0</v>
      </c>
      <c r="W7" s="4">
        <f t="shared" si="13"/>
        <v>0</v>
      </c>
      <c r="X7" s="4">
        <f t="shared" si="14"/>
        <v>0</v>
      </c>
      <c r="Y7" s="4">
        <f t="shared" si="15"/>
        <v>0</v>
      </c>
      <c r="Z7" s="4">
        <f t="shared" si="16"/>
        <v>0</v>
      </c>
      <c r="AA7" s="4">
        <f t="shared" si="17"/>
        <v>0</v>
      </c>
      <c r="AB7" s="7">
        <v>0</v>
      </c>
    </row>
    <row r="8" spans="1:28" x14ac:dyDescent="0.25">
      <c r="A8" s="2" t="s">
        <v>21</v>
      </c>
      <c r="B8" s="7" t="s">
        <v>196</v>
      </c>
      <c r="C8" s="2" t="s">
        <v>29</v>
      </c>
      <c r="D8" s="3">
        <v>9.4</v>
      </c>
      <c r="E8" s="1">
        <v>293.173</v>
      </c>
      <c r="O8" s="1">
        <v>293.173</v>
      </c>
      <c r="S8" s="4">
        <f t="shared" si="9"/>
        <v>9.4</v>
      </c>
      <c r="T8" s="4">
        <f t="shared" si="10"/>
        <v>0</v>
      </c>
      <c r="U8" s="4">
        <f t="shared" si="11"/>
        <v>0</v>
      </c>
      <c r="V8" s="4">
        <f t="shared" si="12"/>
        <v>0</v>
      </c>
      <c r="W8" s="4">
        <f t="shared" si="13"/>
        <v>0</v>
      </c>
      <c r="X8" s="4">
        <f t="shared" si="14"/>
        <v>0</v>
      </c>
      <c r="Y8" s="4">
        <f t="shared" si="15"/>
        <v>0</v>
      </c>
      <c r="Z8" s="4">
        <f t="shared" si="16"/>
        <v>0</v>
      </c>
      <c r="AA8" s="4">
        <f t="shared" si="17"/>
        <v>0</v>
      </c>
      <c r="AB8" s="7">
        <v>0</v>
      </c>
    </row>
    <row r="9" spans="1:28" x14ac:dyDescent="0.25">
      <c r="A9" s="2" t="s">
        <v>21</v>
      </c>
      <c r="B9" s="7" t="s">
        <v>196</v>
      </c>
      <c r="C9" s="2" t="s">
        <v>30</v>
      </c>
      <c r="D9" s="3">
        <v>12</v>
      </c>
      <c r="E9" s="1">
        <v>257.78300000000002</v>
      </c>
      <c r="F9" s="1">
        <v>368.78500000000003</v>
      </c>
      <c r="O9" s="1">
        <v>368.78500000000003</v>
      </c>
      <c r="S9" s="4">
        <f t="shared" si="9"/>
        <v>8.3880743522648693</v>
      </c>
      <c r="T9" s="4">
        <f t="shared" si="10"/>
        <v>12</v>
      </c>
      <c r="U9" s="4">
        <f t="shared" si="11"/>
        <v>0</v>
      </c>
      <c r="V9" s="4">
        <f t="shared" si="12"/>
        <v>0</v>
      </c>
      <c r="W9" s="4">
        <f t="shared" si="13"/>
        <v>0</v>
      </c>
      <c r="X9" s="4">
        <f t="shared" si="14"/>
        <v>0</v>
      </c>
      <c r="Y9" s="4">
        <f t="shared" si="15"/>
        <v>0</v>
      </c>
      <c r="Z9" s="4">
        <f t="shared" si="16"/>
        <v>0</v>
      </c>
      <c r="AA9" s="4">
        <f t="shared" si="17"/>
        <v>0</v>
      </c>
      <c r="AB9" s="7">
        <v>0</v>
      </c>
    </row>
    <row r="10" spans="1:28" x14ac:dyDescent="0.25">
      <c r="A10" s="2" t="s">
        <v>21</v>
      </c>
      <c r="B10" s="7" t="s">
        <v>196</v>
      </c>
      <c r="C10" s="2" t="s">
        <v>31</v>
      </c>
      <c r="D10" s="3">
        <v>11.9</v>
      </c>
      <c r="E10" s="1">
        <v>158.32</v>
      </c>
      <c r="F10" s="1">
        <v>221.06899999999999</v>
      </c>
      <c r="O10" s="1">
        <v>221.06899999999999</v>
      </c>
      <c r="S10" s="4">
        <f t="shared" ref="S10:S11" si="18">(E10/$O10)*$D10</f>
        <v>8.5222622801025931</v>
      </c>
      <c r="T10" s="4">
        <f t="shared" ref="T10:T11" si="19">(F10/$O10)*$D10</f>
        <v>11.9</v>
      </c>
      <c r="U10" s="4">
        <f t="shared" ref="U10:U11" si="20">(G10/$O10)*$D10</f>
        <v>0</v>
      </c>
      <c r="V10" s="4">
        <f t="shared" ref="V10:V11" si="21">(H10/$O10)*$D10</f>
        <v>0</v>
      </c>
      <c r="W10" s="4">
        <f t="shared" ref="W10:W11" si="22">(I10/$O10)*$D10</f>
        <v>0</v>
      </c>
      <c r="X10" s="4">
        <f t="shared" ref="X10:X11" si="23">(J10/$O10)*$D10</f>
        <v>0</v>
      </c>
      <c r="Y10" s="4">
        <f t="shared" ref="Y10:Y11" si="24">(K10/$O10)*$D10</f>
        <v>0</v>
      </c>
      <c r="Z10" s="4">
        <f t="shared" ref="Z10:Z11" si="25">(L10/$O10)*$D10</f>
        <v>0</v>
      </c>
      <c r="AA10" s="4">
        <f t="shared" ref="AA10:AA11" si="26">(M10/$O10)*$D10</f>
        <v>0</v>
      </c>
      <c r="AB10" s="7">
        <v>0</v>
      </c>
    </row>
    <row r="11" spans="1:28" x14ac:dyDescent="0.25">
      <c r="A11" s="2" t="s">
        <v>21</v>
      </c>
      <c r="B11" s="7" t="s">
        <v>196</v>
      </c>
      <c r="C11" s="2" t="s">
        <v>32</v>
      </c>
      <c r="D11" s="3">
        <v>18.899999999999999</v>
      </c>
      <c r="E11" s="1">
        <v>243.55099999999999</v>
      </c>
      <c r="F11" s="1">
        <v>308.25900000000001</v>
      </c>
      <c r="G11" s="1">
        <v>384.435</v>
      </c>
      <c r="H11" s="1">
        <v>439.59100000000001</v>
      </c>
      <c r="I11" s="1">
        <v>487.37299999999999</v>
      </c>
      <c r="O11" s="1">
        <v>487.37299999999999</v>
      </c>
      <c r="S11" s="4">
        <f t="shared" si="18"/>
        <v>9.4447454003401905</v>
      </c>
      <c r="T11" s="4">
        <f t="shared" si="19"/>
        <v>11.954078498398559</v>
      </c>
      <c r="U11" s="4">
        <f t="shared" si="20"/>
        <v>14.908132990543177</v>
      </c>
      <c r="V11" s="4">
        <f t="shared" si="21"/>
        <v>17.047045897084985</v>
      </c>
      <c r="W11" s="4">
        <f t="shared" si="22"/>
        <v>18.899999999999999</v>
      </c>
      <c r="X11" s="4">
        <f t="shared" si="23"/>
        <v>0</v>
      </c>
      <c r="Y11" s="4">
        <f t="shared" si="24"/>
        <v>0</v>
      </c>
      <c r="Z11" s="4">
        <f t="shared" si="25"/>
        <v>0</v>
      </c>
      <c r="AA11" s="4">
        <f t="shared" si="26"/>
        <v>0</v>
      </c>
      <c r="AB11" s="7">
        <v>0</v>
      </c>
    </row>
    <row r="12" spans="1:28" x14ac:dyDescent="0.25">
      <c r="A12" s="2" t="s">
        <v>21</v>
      </c>
      <c r="B12" s="7" t="s">
        <v>196</v>
      </c>
      <c r="C12" s="2" t="s">
        <v>33</v>
      </c>
      <c r="D12" s="3">
        <v>19.3</v>
      </c>
      <c r="E12" s="1">
        <v>185.505</v>
      </c>
      <c r="F12" s="1">
        <v>264.91199999999998</v>
      </c>
      <c r="G12" s="1">
        <v>318.92599999999999</v>
      </c>
      <c r="H12" s="1">
        <v>363.05599999999998</v>
      </c>
      <c r="I12" s="1">
        <v>393.07499999999999</v>
      </c>
      <c r="J12" s="1">
        <v>437.601</v>
      </c>
      <c r="K12" s="1">
        <v>470.47399999999999</v>
      </c>
      <c r="L12" s="1">
        <v>504.43</v>
      </c>
      <c r="M12" s="1">
        <v>531.41300000000001</v>
      </c>
      <c r="N12" s="1">
        <v>554.73400000000004</v>
      </c>
      <c r="O12" s="1">
        <v>554.73400000000004</v>
      </c>
      <c r="S12" s="4">
        <f t="shared" ref="S12" si="27">(E12/$O12)*$D12</f>
        <v>6.4539878572432912</v>
      </c>
      <c r="T12" s="4">
        <f t="shared" ref="T12" si="28">(F12/$O12)*$D12</f>
        <v>9.2166724952860282</v>
      </c>
      <c r="U12" s="4">
        <f t="shared" ref="U12" si="29">(G12/$O12)*$D12</f>
        <v>11.095897853746118</v>
      </c>
      <c r="V12" s="4">
        <f t="shared" ref="V12" si="30">(H12/$O12)*$D12</f>
        <v>12.631244524402685</v>
      </c>
      <c r="W12" s="4">
        <f t="shared" ref="W12" si="31">(I12/$O12)*$D12</f>
        <v>13.675649049814865</v>
      </c>
      <c r="X12" s="4">
        <f t="shared" ref="X12" si="32">(J12/$O12)*$D12</f>
        <v>15.224773134511315</v>
      </c>
      <c r="Y12" s="4">
        <f t="shared" ref="Y12" si="33">(K12/$O12)*$D12</f>
        <v>16.368472457069515</v>
      </c>
      <c r="Z12" s="4">
        <f t="shared" ref="Z12" si="34">(L12/$O12)*$D12</f>
        <v>17.549850919539814</v>
      </c>
      <c r="AA12" s="4">
        <f t="shared" ref="AA12:AB12" si="35">(M12/$O12)*$D12</f>
        <v>18.488628603979567</v>
      </c>
      <c r="AB12" s="4">
        <f t="shared" si="35"/>
        <v>19.3</v>
      </c>
    </row>
    <row r="13" spans="1:28" x14ac:dyDescent="0.25">
      <c r="A13" s="2" t="s">
        <v>21</v>
      </c>
      <c r="B13" s="7" t="s">
        <v>196</v>
      </c>
      <c r="C13" s="2" t="s">
        <v>34</v>
      </c>
      <c r="D13" s="3">
        <v>16.5</v>
      </c>
      <c r="E13" s="1">
        <v>168.40600000000001</v>
      </c>
      <c r="F13" s="1">
        <v>256.44299999999998</v>
      </c>
      <c r="G13" s="1">
        <v>326.69799999999998</v>
      </c>
      <c r="H13" s="1">
        <v>378.322</v>
      </c>
      <c r="O13" s="1">
        <v>378.322</v>
      </c>
      <c r="S13" s="4">
        <f t="shared" ref="S13" si="36">(E13/$O13)*$D13</f>
        <v>7.3447988750323798</v>
      </c>
      <c r="T13" s="4">
        <f t="shared" ref="T13" si="37">(F13/$O13)*$D13</f>
        <v>11.184413013253259</v>
      </c>
      <c r="U13" s="4">
        <f t="shared" ref="U13" si="38">(G13/$O13)*$D13</f>
        <v>14.248489382060782</v>
      </c>
      <c r="V13" s="4">
        <f t="shared" ref="V13" si="39">(H13/$O13)*$D13</f>
        <v>16.5</v>
      </c>
      <c r="W13" s="4">
        <f t="shared" ref="W13" si="40">(I13/$O13)*$D13</f>
        <v>0</v>
      </c>
      <c r="X13" s="4">
        <f t="shared" ref="X13" si="41">(J13/$O13)*$D13</f>
        <v>0</v>
      </c>
      <c r="Y13" s="4">
        <f t="shared" ref="Y13" si="42">(K13/$O13)*$D13</f>
        <v>0</v>
      </c>
      <c r="Z13" s="4">
        <f t="shared" ref="Z13" si="43">(L13/$O13)*$D13</f>
        <v>0</v>
      </c>
      <c r="AA13" s="4">
        <f t="shared" ref="AA13" si="44">(M13/$O13)*$D13</f>
        <v>0</v>
      </c>
      <c r="AB13">
        <v>0</v>
      </c>
    </row>
    <row r="14" spans="1:28" x14ac:dyDescent="0.25">
      <c r="A14" s="2" t="s">
        <v>21</v>
      </c>
      <c r="B14" s="7" t="s">
        <v>196</v>
      </c>
      <c r="C14" s="2" t="s">
        <v>35</v>
      </c>
      <c r="D14" s="3">
        <v>18.100000000000001</v>
      </c>
      <c r="E14" s="1">
        <v>251.75399999999999</v>
      </c>
      <c r="F14" s="1">
        <v>315.27999999999997</v>
      </c>
      <c r="G14" s="1">
        <v>359.27</v>
      </c>
      <c r="H14" s="1">
        <v>385.40300000000002</v>
      </c>
      <c r="I14" s="1">
        <v>414.15199999999999</v>
      </c>
      <c r="J14" s="1">
        <v>443.61200000000002</v>
      </c>
      <c r="K14" s="1">
        <v>465.62099999999998</v>
      </c>
      <c r="L14" s="1">
        <v>480.40899999999999</v>
      </c>
      <c r="M14" s="1">
        <v>509.12900000000002</v>
      </c>
      <c r="O14" s="1">
        <v>509.12900000000002</v>
      </c>
      <c r="S14" s="4">
        <f t="shared" ref="S14" si="45">(E14/$O14)*$D14</f>
        <v>8.9500841633456361</v>
      </c>
      <c r="T14" s="4">
        <f t="shared" ref="T14" si="46">(F14/$O14)*$D14</f>
        <v>11.208491364663965</v>
      </c>
      <c r="U14" s="4">
        <f t="shared" ref="U14" si="47">(G14/$O14)*$D14</f>
        <v>12.772375959727301</v>
      </c>
      <c r="V14" s="4">
        <f t="shared" ref="V14" si="48">(H14/$O14)*$D14</f>
        <v>13.70142792887461</v>
      </c>
      <c r="W14" s="4">
        <f t="shared" ref="W14" si="49">(I14/$O14)*$D14</f>
        <v>14.723481082397585</v>
      </c>
      <c r="X14" s="4">
        <f t="shared" ref="X14" si="50">(J14/$O14)*$D14</f>
        <v>15.770810933967621</v>
      </c>
      <c r="Y14" s="4">
        <f t="shared" ref="Y14" si="51">(K14/$O14)*$D14</f>
        <v>16.553250944259705</v>
      </c>
      <c r="Z14" s="4">
        <f t="shared" ref="Z14" si="52">(L14/$O14)*$D14</f>
        <v>17.078977822909323</v>
      </c>
      <c r="AA14" s="4">
        <f t="shared" ref="AA14" si="53">(M14/$O14)*$D14</f>
        <v>18.100000000000001</v>
      </c>
      <c r="AB14" s="7">
        <v>0</v>
      </c>
    </row>
    <row r="15" spans="1:28" x14ac:dyDescent="0.25">
      <c r="A15" s="2" t="s">
        <v>21</v>
      </c>
      <c r="B15" s="7" t="s">
        <v>196</v>
      </c>
      <c r="C15" s="2" t="s">
        <v>36</v>
      </c>
      <c r="D15" s="3">
        <v>11.9</v>
      </c>
      <c r="E15" s="1">
        <v>211.76400000000001</v>
      </c>
      <c r="F15" s="1">
        <v>270.53899999999999</v>
      </c>
      <c r="O15" s="1">
        <v>270.53899999999999</v>
      </c>
      <c r="S15" s="4">
        <f t="shared" ref="S15" si="54">(E15/$O15)*$D15</f>
        <v>9.3147073065251238</v>
      </c>
      <c r="T15" s="4">
        <f t="shared" ref="T15" si="55">(F15/$O15)*$D15</f>
        <v>11.9</v>
      </c>
      <c r="U15" s="4">
        <f t="shared" ref="U15" si="56">(G15/$O15)*$D15</f>
        <v>0</v>
      </c>
      <c r="V15" s="4">
        <f t="shared" ref="V15" si="57">(H15/$O15)*$D15</f>
        <v>0</v>
      </c>
      <c r="W15" s="4">
        <f t="shared" ref="W15" si="58">(I15/$O15)*$D15</f>
        <v>0</v>
      </c>
      <c r="X15" s="4">
        <f t="shared" ref="X15" si="59">(J15/$O15)*$D15</f>
        <v>0</v>
      </c>
      <c r="Y15" s="4">
        <f t="shared" ref="Y15" si="60">(K15/$O15)*$D15</f>
        <v>0</v>
      </c>
      <c r="Z15" s="4">
        <f t="shared" ref="Z15" si="61">(L15/$O15)*$D15</f>
        <v>0</v>
      </c>
      <c r="AA15" s="4">
        <f t="shared" ref="AA15" si="62">(M15/$O15)*$D15</f>
        <v>0</v>
      </c>
      <c r="AB15" s="7">
        <v>0</v>
      </c>
    </row>
    <row r="16" spans="1:28" x14ac:dyDescent="0.25">
      <c r="A16" s="2" t="s">
        <v>21</v>
      </c>
      <c r="B16" s="7" t="s">
        <v>196</v>
      </c>
      <c r="C16" s="2" t="s">
        <v>37</v>
      </c>
      <c r="D16" s="3">
        <v>16.7</v>
      </c>
      <c r="E16" s="1">
        <v>218.149</v>
      </c>
      <c r="F16" s="1">
        <v>272.07400000000001</v>
      </c>
      <c r="G16" s="1">
        <v>311.70499999999998</v>
      </c>
      <c r="H16" s="1">
        <v>338.34199999999998</v>
      </c>
      <c r="I16" s="1">
        <v>367.98700000000002</v>
      </c>
      <c r="O16" s="1">
        <v>367.98700000000002</v>
      </c>
      <c r="S16" s="4">
        <f t="shared" ref="S16" si="63">(E16/$O16)*$D16</f>
        <v>9.9000461972841407</v>
      </c>
      <c r="T16" s="4">
        <f t="shared" ref="T16" si="64">(F16/$O16)*$D16</f>
        <v>12.347272593868805</v>
      </c>
      <c r="U16" s="4">
        <f t="shared" ref="U16" si="65">(G16/$O16)*$D16</f>
        <v>14.145808139961463</v>
      </c>
      <c r="V16" s="4">
        <f t="shared" ref="V16" si="66">(H16/$O16)*$D16</f>
        <v>15.35464948490028</v>
      </c>
      <c r="W16" s="4">
        <f t="shared" ref="W16" si="67">(I16/$O16)*$D16</f>
        <v>16.7</v>
      </c>
      <c r="X16" s="4">
        <f t="shared" ref="X16" si="68">(J16/$O16)*$D16</f>
        <v>0</v>
      </c>
      <c r="Y16" s="4">
        <f t="shared" ref="Y16" si="69">(K16/$O16)*$D16</f>
        <v>0</v>
      </c>
      <c r="Z16" s="4">
        <f t="shared" ref="Z16" si="70">(L16/$O16)*$D16</f>
        <v>0</v>
      </c>
      <c r="AA16" s="4">
        <f t="shared" ref="AA16" si="71">(M16/$O16)*$D16</f>
        <v>0</v>
      </c>
      <c r="AB16" s="7">
        <v>0</v>
      </c>
    </row>
    <row r="17" spans="1:28" x14ac:dyDescent="0.25">
      <c r="A17" s="2" t="s">
        <v>21</v>
      </c>
      <c r="B17" s="7" t="s">
        <v>196</v>
      </c>
      <c r="C17" s="2" t="s">
        <v>38</v>
      </c>
      <c r="D17" s="3">
        <v>12.8</v>
      </c>
      <c r="E17" s="1">
        <v>290.07400000000001</v>
      </c>
      <c r="F17" s="1">
        <v>390.38099999999997</v>
      </c>
      <c r="O17" s="1">
        <v>390.38099999999997</v>
      </c>
      <c r="S17" s="4">
        <f t="shared" ref="S17" si="72">(E17/$O17)*$D17</f>
        <v>9.5110858366570099</v>
      </c>
      <c r="T17" s="4">
        <f t="shared" ref="T17" si="73">(F17/$O17)*$D17</f>
        <v>12.8</v>
      </c>
      <c r="U17" s="4">
        <f t="shared" ref="U17" si="74">(G17/$O17)*$D17</f>
        <v>0</v>
      </c>
      <c r="V17" s="4">
        <f t="shared" ref="V17" si="75">(H17/$O17)*$D17</f>
        <v>0</v>
      </c>
      <c r="W17" s="4">
        <f t="shared" ref="W17" si="76">(I17/$O17)*$D17</f>
        <v>0</v>
      </c>
      <c r="X17" s="4">
        <f t="shared" ref="X17" si="77">(J17/$O17)*$D17</f>
        <v>0</v>
      </c>
      <c r="Y17" s="4">
        <f t="shared" ref="Y17" si="78">(K17/$O17)*$D17</f>
        <v>0</v>
      </c>
      <c r="Z17" s="4">
        <f t="shared" ref="Z17" si="79">(L17/$O17)*$D17</f>
        <v>0</v>
      </c>
      <c r="AA17" s="4">
        <f t="shared" ref="AA17" si="80">(M17/$O17)*$D17</f>
        <v>0</v>
      </c>
      <c r="AB17" s="7">
        <v>0</v>
      </c>
    </row>
    <row r="18" spans="1:28" x14ac:dyDescent="0.25">
      <c r="A18" s="2" t="s">
        <v>21</v>
      </c>
      <c r="B18" s="7" t="s">
        <v>196</v>
      </c>
      <c r="C18" s="2" t="s">
        <v>39</v>
      </c>
      <c r="D18" s="3">
        <v>14.8</v>
      </c>
      <c r="E18" s="1">
        <v>353.584</v>
      </c>
      <c r="F18" s="1">
        <v>425.625</v>
      </c>
      <c r="G18" s="1">
        <v>526.34500000000003</v>
      </c>
      <c r="O18" s="1">
        <v>526.34500000000003</v>
      </c>
      <c r="S18" s="4">
        <f t="shared" ref="S18" si="81">(E18/$O18)*$D18</f>
        <v>9.9422302862191145</v>
      </c>
      <c r="T18" s="4">
        <f t="shared" ref="T18" si="82">(F18/$O18)*$D18</f>
        <v>11.967910780951657</v>
      </c>
      <c r="U18" s="4">
        <f t="shared" ref="U18" si="83">(G18/$O18)*$D18</f>
        <v>14.8</v>
      </c>
      <c r="V18" s="4">
        <f t="shared" ref="V18" si="84">(H18/$O18)*$D18</f>
        <v>0</v>
      </c>
      <c r="W18" s="4">
        <f t="shared" ref="W18" si="85">(I18/$O18)*$D18</f>
        <v>0</v>
      </c>
      <c r="X18" s="4">
        <f t="shared" ref="X18" si="86">(J18/$O18)*$D18</f>
        <v>0</v>
      </c>
      <c r="Y18" s="4">
        <f t="shared" ref="Y18" si="87">(K18/$O18)*$D18</f>
        <v>0</v>
      </c>
      <c r="Z18" s="4">
        <f t="shared" ref="Z18" si="88">(L18/$O18)*$D18</f>
        <v>0</v>
      </c>
      <c r="AA18" s="4">
        <f t="shared" ref="AA18" si="89">(M18/$O18)*$D18</f>
        <v>0</v>
      </c>
      <c r="AB18" s="7">
        <v>0</v>
      </c>
    </row>
    <row r="19" spans="1:28" x14ac:dyDescent="0.25">
      <c r="A19" s="2" t="s">
        <v>21</v>
      </c>
      <c r="B19" s="7" t="s">
        <v>196</v>
      </c>
      <c r="C19" s="2" t="s">
        <v>40</v>
      </c>
      <c r="D19" s="3">
        <v>14.6</v>
      </c>
      <c r="E19" s="1">
        <v>190.07599999999999</v>
      </c>
      <c r="F19" s="1">
        <v>303.05</v>
      </c>
      <c r="G19" s="1">
        <v>375.74400000000003</v>
      </c>
      <c r="O19" s="1">
        <v>375.74400000000003</v>
      </c>
      <c r="S19" s="4">
        <f t="shared" ref="S19" si="90">(E19/$O19)*$D19</f>
        <v>7.3856391585760512</v>
      </c>
      <c r="T19" s="4">
        <f t="shared" ref="T19" si="91">(F19/$O19)*$D19</f>
        <v>11.775384304207119</v>
      </c>
      <c r="U19" s="4">
        <f t="shared" ref="U19" si="92">(G19/$O19)*$D19</f>
        <v>14.6</v>
      </c>
      <c r="V19" s="4">
        <f t="shared" ref="V19" si="93">(H19/$O19)*$D19</f>
        <v>0</v>
      </c>
      <c r="W19" s="4">
        <f t="shared" ref="W19" si="94">(I19/$O19)*$D19</f>
        <v>0</v>
      </c>
      <c r="X19" s="4">
        <f t="shared" ref="X19" si="95">(J19/$O19)*$D19</f>
        <v>0</v>
      </c>
      <c r="Y19" s="4">
        <f t="shared" ref="Y19" si="96">(K19/$O19)*$D19</f>
        <v>0</v>
      </c>
      <c r="Z19" s="4">
        <f t="shared" ref="Z19" si="97">(L19/$O19)*$D19</f>
        <v>0</v>
      </c>
      <c r="AA19" s="4">
        <f t="shared" ref="AA19" si="98">(M19/$O19)*$D19</f>
        <v>0</v>
      </c>
      <c r="AB19" s="7">
        <v>0</v>
      </c>
    </row>
    <row r="20" spans="1:28" x14ac:dyDescent="0.25">
      <c r="A20" s="2" t="s">
        <v>21</v>
      </c>
      <c r="B20" s="7" t="s">
        <v>196</v>
      </c>
      <c r="C20" s="2" t="s">
        <v>41</v>
      </c>
      <c r="D20" s="3">
        <v>11.9</v>
      </c>
      <c r="E20" s="1">
        <v>229.16399999999999</v>
      </c>
      <c r="F20" s="1">
        <v>370.416</v>
      </c>
      <c r="O20" s="1">
        <v>370.416</v>
      </c>
      <c r="S20" s="4">
        <f t="shared" ref="S20" si="99">(E20/$O20)*$D20</f>
        <v>7.362132305299987</v>
      </c>
      <c r="T20" s="4">
        <f t="shared" ref="T20" si="100">(F20/$O20)*$D20</f>
        <v>11.9</v>
      </c>
      <c r="U20" s="4">
        <f t="shared" ref="U20" si="101">(G20/$O20)*$D20</f>
        <v>0</v>
      </c>
      <c r="V20" s="4">
        <f t="shared" ref="V20" si="102">(H20/$O20)*$D20</f>
        <v>0</v>
      </c>
      <c r="W20" s="4">
        <f t="shared" ref="W20" si="103">(I20/$O20)*$D20</f>
        <v>0</v>
      </c>
      <c r="X20" s="4">
        <f t="shared" ref="X20" si="104">(J20/$O20)*$D20</f>
        <v>0</v>
      </c>
      <c r="Y20" s="4">
        <f t="shared" ref="Y20" si="105">(K20/$O20)*$D20</f>
        <v>0</v>
      </c>
      <c r="Z20" s="4">
        <f t="shared" ref="Z20" si="106">(L20/$O20)*$D20</f>
        <v>0</v>
      </c>
      <c r="AA20" s="4">
        <f t="shared" ref="AA20" si="107">(M20/$O20)*$D20</f>
        <v>0</v>
      </c>
      <c r="AB20" s="7">
        <v>0</v>
      </c>
    </row>
    <row r="21" spans="1:28" x14ac:dyDescent="0.25">
      <c r="A21" s="2" t="s">
        <v>21</v>
      </c>
      <c r="B21" s="7" t="s">
        <v>196</v>
      </c>
      <c r="C21" s="2" t="s">
        <v>42</v>
      </c>
      <c r="D21" s="3">
        <v>12.9</v>
      </c>
      <c r="E21" s="1">
        <v>309.76299999999998</v>
      </c>
      <c r="F21" s="1">
        <v>372.53399999999999</v>
      </c>
      <c r="G21" s="1">
        <v>415.34300000000002</v>
      </c>
      <c r="O21" s="1">
        <v>415.34300000000002</v>
      </c>
      <c r="S21" s="4">
        <f t="shared" ref="S21" si="108">(E21/$O21)*$D21</f>
        <v>9.6208259197819626</v>
      </c>
      <c r="T21" s="4">
        <f t="shared" ref="T21" si="109">(F21/$O21)*$D21</f>
        <v>11.570409516953458</v>
      </c>
      <c r="U21" s="4">
        <f t="shared" ref="U21" si="110">(G21/$O21)*$D21</f>
        <v>12.9</v>
      </c>
      <c r="V21" s="4">
        <f t="shared" ref="V21" si="111">(H21/$O21)*$D21</f>
        <v>0</v>
      </c>
      <c r="W21" s="4">
        <f t="shared" ref="W21" si="112">(I21/$O21)*$D21</f>
        <v>0</v>
      </c>
      <c r="X21" s="4">
        <f t="shared" ref="X21" si="113">(J21/$O21)*$D21</f>
        <v>0</v>
      </c>
      <c r="Y21" s="4">
        <f t="shared" ref="Y21" si="114">(K21/$O21)*$D21</f>
        <v>0</v>
      </c>
      <c r="Z21" s="4">
        <f t="shared" ref="Z21" si="115">(L21/$O21)*$D21</f>
        <v>0</v>
      </c>
      <c r="AA21" s="4">
        <f t="shared" ref="AA21" si="116">(M21/$O21)*$D21</f>
        <v>0</v>
      </c>
      <c r="AB21" s="7">
        <v>0</v>
      </c>
    </row>
    <row r="22" spans="1:28" x14ac:dyDescent="0.25">
      <c r="A22" s="2" t="s">
        <v>21</v>
      </c>
      <c r="B22" s="7" t="s">
        <v>196</v>
      </c>
      <c r="C22" s="2" t="s">
        <v>43</v>
      </c>
      <c r="D22" s="3">
        <v>13.1</v>
      </c>
      <c r="E22" s="1">
        <v>244.364</v>
      </c>
      <c r="F22" s="1">
        <v>317.26499999999999</v>
      </c>
      <c r="G22" s="1">
        <v>403.61700000000002</v>
      </c>
      <c r="O22" s="1">
        <v>403.61700000000002</v>
      </c>
      <c r="S22" s="4">
        <f t="shared" ref="S22" si="117">(E22/$O22)*$D22</f>
        <v>7.9312030960043796</v>
      </c>
      <c r="T22" s="4">
        <f t="shared" ref="T22" si="118">(F22/$O22)*$D22</f>
        <v>10.297315276611242</v>
      </c>
      <c r="U22" s="4">
        <f t="shared" ref="U22" si="119">(G22/$O22)*$D22</f>
        <v>13.1</v>
      </c>
      <c r="V22" s="4">
        <f t="shared" ref="V22" si="120">(H22/$O22)*$D22</f>
        <v>0</v>
      </c>
      <c r="W22" s="4">
        <f t="shared" ref="W22" si="121">(I22/$O22)*$D22</f>
        <v>0</v>
      </c>
      <c r="X22" s="4">
        <f t="shared" ref="X22" si="122">(J22/$O22)*$D22</f>
        <v>0</v>
      </c>
      <c r="Y22" s="4">
        <f t="shared" ref="Y22" si="123">(K22/$O22)*$D22</f>
        <v>0</v>
      </c>
      <c r="Z22" s="4">
        <f t="shared" ref="Z22" si="124">(L22/$O22)*$D22</f>
        <v>0</v>
      </c>
      <c r="AA22" s="4">
        <f t="shared" ref="AA22" si="125">(M22/$O22)*$D22</f>
        <v>0</v>
      </c>
      <c r="AB22" s="7">
        <v>0</v>
      </c>
    </row>
    <row r="23" spans="1:28" x14ac:dyDescent="0.25">
      <c r="A23" s="2" t="s">
        <v>21</v>
      </c>
      <c r="B23" s="7" t="s">
        <v>196</v>
      </c>
      <c r="C23" s="2" t="s">
        <v>44</v>
      </c>
      <c r="D23" s="3">
        <v>14.4</v>
      </c>
      <c r="E23" s="1">
        <v>270.89</v>
      </c>
      <c r="F23" s="1">
        <v>373.49400000000003</v>
      </c>
      <c r="G23" s="1">
        <v>460.61</v>
      </c>
      <c r="H23" s="1">
        <v>501.85599999999999</v>
      </c>
      <c r="O23" s="1">
        <v>501.85599999999999</v>
      </c>
      <c r="S23" s="4">
        <f t="shared" ref="S23" si="126">(E23/$O23)*$D23</f>
        <v>7.7727794427086661</v>
      </c>
      <c r="T23" s="4">
        <f t="shared" ref="T23" si="127">(F23/$O23)*$D23</f>
        <v>10.716846266658166</v>
      </c>
      <c r="U23" s="4">
        <f t="shared" ref="U23" si="128">(G23/$O23)*$D23</f>
        <v>13.216508321112034</v>
      </c>
      <c r="V23" s="4">
        <f t="shared" ref="V23" si="129">(H23/$O23)*$D23</f>
        <v>14.4</v>
      </c>
      <c r="W23" s="4">
        <f t="shared" ref="W23" si="130">(I23/$O23)*$D23</f>
        <v>0</v>
      </c>
      <c r="X23" s="4">
        <f t="shared" ref="X23" si="131">(J23/$O23)*$D23</f>
        <v>0</v>
      </c>
      <c r="Y23" s="4">
        <f t="shared" ref="Y23" si="132">(K23/$O23)*$D23</f>
        <v>0</v>
      </c>
      <c r="Z23" s="4">
        <f t="shared" ref="Z23" si="133">(L23/$O23)*$D23</f>
        <v>0</v>
      </c>
      <c r="AA23" s="4">
        <f t="shared" ref="AA23" si="134">(M23/$O23)*$D23</f>
        <v>0</v>
      </c>
      <c r="AB23" s="7">
        <v>0</v>
      </c>
    </row>
    <row r="24" spans="1:28" x14ac:dyDescent="0.25">
      <c r="A24" s="2" t="s">
        <v>21</v>
      </c>
      <c r="B24" s="7" t="s">
        <v>196</v>
      </c>
      <c r="C24" s="2" t="s">
        <v>45</v>
      </c>
      <c r="D24" s="3">
        <v>8.6999999999999993</v>
      </c>
      <c r="E24" s="1">
        <v>464.78899999999999</v>
      </c>
      <c r="O24" s="1">
        <v>464.78899999999999</v>
      </c>
      <c r="S24" s="4">
        <f t="shared" ref="S24" si="135">(E24/$O24)*$D24</f>
        <v>8.6999999999999993</v>
      </c>
      <c r="T24" s="4">
        <f t="shared" ref="T24" si="136">(F24/$O24)*$D24</f>
        <v>0</v>
      </c>
      <c r="U24" s="4">
        <f t="shared" ref="U24" si="137">(G24/$O24)*$D24</f>
        <v>0</v>
      </c>
      <c r="V24" s="4">
        <f t="shared" ref="V24" si="138">(H24/$O24)*$D24</f>
        <v>0</v>
      </c>
      <c r="W24" s="4">
        <f t="shared" ref="W24" si="139">(I24/$O24)*$D24</f>
        <v>0</v>
      </c>
      <c r="X24" s="4">
        <f t="shared" ref="X24" si="140">(J24/$O24)*$D24</f>
        <v>0</v>
      </c>
      <c r="Y24" s="4">
        <f t="shared" ref="Y24" si="141">(K24/$O24)*$D24</f>
        <v>0</v>
      </c>
      <c r="Z24" s="4">
        <f t="shared" ref="Z24" si="142">(L24/$O24)*$D24</f>
        <v>0</v>
      </c>
      <c r="AA24" s="4">
        <f t="shared" ref="AA24" si="143">(M24/$O24)*$D24</f>
        <v>0</v>
      </c>
      <c r="AB24" s="7">
        <v>0</v>
      </c>
    </row>
    <row r="25" spans="1:28" x14ac:dyDescent="0.25">
      <c r="A25" s="2" t="s">
        <v>21</v>
      </c>
      <c r="B25" s="7" t="s">
        <v>196</v>
      </c>
      <c r="C25" s="2" t="s">
        <v>46</v>
      </c>
      <c r="D25" s="3">
        <v>9</v>
      </c>
      <c r="E25" s="1">
        <v>436.62400000000002</v>
      </c>
      <c r="O25" s="1">
        <v>436.62400000000002</v>
      </c>
      <c r="S25" s="4">
        <f t="shared" ref="S25" si="144">(E25/$O25)*$D25</f>
        <v>9</v>
      </c>
      <c r="T25" s="4">
        <f t="shared" ref="T25" si="145">(F25/$O25)*$D25</f>
        <v>0</v>
      </c>
      <c r="U25" s="4">
        <f t="shared" ref="U25" si="146">(G25/$O25)*$D25</f>
        <v>0</v>
      </c>
      <c r="V25" s="4">
        <f t="shared" ref="V25" si="147">(H25/$O25)*$D25</f>
        <v>0</v>
      </c>
      <c r="W25" s="4">
        <f t="shared" ref="W25" si="148">(I25/$O25)*$D25</f>
        <v>0</v>
      </c>
      <c r="X25" s="4">
        <f t="shared" ref="X25" si="149">(J25/$O25)*$D25</f>
        <v>0</v>
      </c>
      <c r="Y25" s="4">
        <f t="shared" ref="Y25" si="150">(K25/$O25)*$D25</f>
        <v>0</v>
      </c>
      <c r="Z25" s="4">
        <f t="shared" ref="Z25" si="151">(L25/$O25)*$D25</f>
        <v>0</v>
      </c>
      <c r="AA25" s="4">
        <f t="shared" ref="AA25" si="152">(M25/$O25)*$D25</f>
        <v>0</v>
      </c>
      <c r="AB25" s="7">
        <v>0</v>
      </c>
    </row>
    <row r="26" spans="1:28" x14ac:dyDescent="0.25">
      <c r="A26" s="2" t="s">
        <v>21</v>
      </c>
      <c r="B26" s="7" t="s">
        <v>196</v>
      </c>
      <c r="C26" s="2" t="s">
        <v>47</v>
      </c>
      <c r="D26" s="3">
        <v>9.6999999999999993</v>
      </c>
      <c r="E26" s="1">
        <v>303.84899999999999</v>
      </c>
      <c r="O26" s="1">
        <v>303.84899999999999</v>
      </c>
      <c r="S26" s="4">
        <f t="shared" si="9"/>
        <v>9.6999999999999993</v>
      </c>
      <c r="T26" s="4">
        <f t="shared" si="10"/>
        <v>0</v>
      </c>
      <c r="U26" s="4">
        <f t="shared" si="11"/>
        <v>0</v>
      </c>
      <c r="V26" s="4">
        <f t="shared" si="12"/>
        <v>0</v>
      </c>
      <c r="W26" s="4">
        <f t="shared" si="13"/>
        <v>0</v>
      </c>
      <c r="X26" s="4">
        <f t="shared" si="14"/>
        <v>0</v>
      </c>
      <c r="Y26" s="4">
        <f t="shared" si="15"/>
        <v>0</v>
      </c>
      <c r="Z26" s="4">
        <f t="shared" si="16"/>
        <v>0</v>
      </c>
      <c r="AA26" s="4">
        <f t="shared" si="17"/>
        <v>0</v>
      </c>
      <c r="AB26" s="7">
        <v>0</v>
      </c>
    </row>
    <row r="27" spans="1:28" x14ac:dyDescent="0.25">
      <c r="A27" s="2" t="s">
        <v>21</v>
      </c>
      <c r="B27" s="7" t="s">
        <v>196</v>
      </c>
      <c r="C27" s="2" t="s">
        <v>48</v>
      </c>
      <c r="D27" s="3">
        <v>17.899999999999999</v>
      </c>
      <c r="E27" s="1">
        <v>235.529</v>
      </c>
      <c r="F27" s="1">
        <v>305.46899999999999</v>
      </c>
      <c r="G27" s="1">
        <v>386.86700000000002</v>
      </c>
      <c r="H27" s="1">
        <v>454.75400000000002</v>
      </c>
      <c r="I27" s="1">
        <v>494.87799999999999</v>
      </c>
      <c r="J27" s="1">
        <v>547.20000000000005</v>
      </c>
      <c r="K27" s="1">
        <v>577.38499999999999</v>
      </c>
      <c r="O27" s="1">
        <v>577.38499999999999</v>
      </c>
      <c r="S27" s="4">
        <f t="shared" ref="S27" si="153">(E27/$O27)*$D27</f>
        <v>7.3018334386934187</v>
      </c>
      <c r="T27" s="4">
        <f t="shared" ref="T27" si="154">(F27/$O27)*$D27</f>
        <v>9.470102444642654</v>
      </c>
      <c r="U27" s="4">
        <f t="shared" ref="U27" si="155">(G27/$O27)*$D27</f>
        <v>11.993590585138167</v>
      </c>
      <c r="V27" s="4">
        <f t="shared" ref="V27" si="156">(H27/$O27)*$D27</f>
        <v>14.098212804281372</v>
      </c>
      <c r="W27" s="4">
        <f t="shared" ref="W27" si="157">(I27/$O27)*$D27</f>
        <v>15.342130813928312</v>
      </c>
      <c r="X27" s="4">
        <f t="shared" ref="X27" si="158">(J27/$O27)*$D27</f>
        <v>16.964209323068665</v>
      </c>
      <c r="Y27" s="4">
        <f t="shared" ref="Y27" si="159">(K27/$O27)*$D27</f>
        <v>17.899999999999999</v>
      </c>
      <c r="Z27" s="4">
        <f t="shared" ref="Z27" si="160">(L27/$O27)*$D27</f>
        <v>0</v>
      </c>
      <c r="AA27" s="4">
        <f t="shared" ref="AA27" si="161">(M27/$O27)*$D27</f>
        <v>0</v>
      </c>
      <c r="AB27" s="7">
        <v>0</v>
      </c>
    </row>
    <row r="28" spans="1:28" x14ac:dyDescent="0.25">
      <c r="A28" s="2" t="s">
        <v>21</v>
      </c>
      <c r="B28" s="7" t="s">
        <v>196</v>
      </c>
      <c r="C28" s="2" t="s">
        <v>49</v>
      </c>
      <c r="D28" s="3">
        <v>18.8</v>
      </c>
      <c r="E28" s="1">
        <v>215.24100000000001</v>
      </c>
      <c r="F28" s="1">
        <v>272.57</v>
      </c>
      <c r="G28" s="1">
        <v>310.10599999999999</v>
      </c>
      <c r="H28" s="1">
        <v>334.63</v>
      </c>
      <c r="I28" s="1">
        <v>358.03199999999998</v>
      </c>
      <c r="J28" s="1">
        <v>388.42599999999999</v>
      </c>
      <c r="O28" s="1">
        <v>388.42599999999999</v>
      </c>
      <c r="S28" s="4">
        <f t="shared" ref="S28" si="162">(E28/$O28)*$D28</f>
        <v>10.41776503117711</v>
      </c>
      <c r="T28" s="4">
        <f t="shared" ref="T28" si="163">(F28/$O28)*$D28</f>
        <v>13.192515434085257</v>
      </c>
      <c r="U28" s="4">
        <f t="shared" ref="U28" si="164">(G28/$O28)*$D28</f>
        <v>15.009275383213277</v>
      </c>
      <c r="V28" s="4">
        <f t="shared" ref="V28" si="165">(H28/$O28)*$D28</f>
        <v>16.196248448867998</v>
      </c>
      <c r="W28" s="4">
        <f t="shared" ref="W28" si="166">(I28/$O28)*$D28</f>
        <v>17.328916189956388</v>
      </c>
      <c r="X28" s="4">
        <f t="shared" ref="X28" si="167">(J28/$O28)*$D28</f>
        <v>18.8</v>
      </c>
      <c r="Y28" s="4">
        <f t="shared" ref="Y28" si="168">(K28/$O28)*$D28</f>
        <v>0</v>
      </c>
      <c r="Z28" s="4">
        <f t="shared" ref="Z28" si="169">(L28/$O28)*$D28</f>
        <v>0</v>
      </c>
      <c r="AA28" s="4">
        <f t="shared" ref="AA28" si="170">(M28/$O28)*$D28</f>
        <v>0</v>
      </c>
      <c r="AB28" s="7">
        <v>0</v>
      </c>
    </row>
    <row r="29" spans="1:28" x14ac:dyDescent="0.25">
      <c r="A29" s="2" t="s">
        <v>21</v>
      </c>
      <c r="B29" s="7" t="s">
        <v>196</v>
      </c>
      <c r="C29" s="2" t="s">
        <v>50</v>
      </c>
      <c r="D29" s="3">
        <v>18.100000000000001</v>
      </c>
      <c r="E29" s="1">
        <v>155.01</v>
      </c>
      <c r="F29" s="1">
        <v>224.50299999999999</v>
      </c>
      <c r="G29" s="1">
        <v>279.07900000000001</v>
      </c>
      <c r="H29" s="1">
        <v>316.82</v>
      </c>
      <c r="I29" s="1">
        <v>353.36</v>
      </c>
      <c r="J29" s="1">
        <v>381.34300000000002</v>
      </c>
      <c r="O29" s="1">
        <v>381.34300000000002</v>
      </c>
      <c r="S29" s="4">
        <f t="shared" ref="S29" si="171">(E29/$O29)*$D29</f>
        <v>7.3573685632094987</v>
      </c>
      <c r="T29" s="4">
        <f t="shared" ref="T29" si="172">(F29/$O29)*$D29</f>
        <v>10.655772624645003</v>
      </c>
      <c r="U29" s="4">
        <f t="shared" ref="U29" si="173">(G29/$O29)*$D29</f>
        <v>13.246158707515281</v>
      </c>
      <c r="V29" s="4">
        <f t="shared" ref="V29" si="174">(H29/$O29)*$D29</f>
        <v>15.037491182478767</v>
      </c>
      <c r="W29" s="4">
        <f t="shared" ref="W29" si="175">(I29/$O29)*$D29</f>
        <v>16.771819595482285</v>
      </c>
      <c r="X29" s="4">
        <f t="shared" ref="X29" si="176">(J29/$O29)*$D29</f>
        <v>18.100000000000001</v>
      </c>
      <c r="Y29" s="4">
        <f t="shared" ref="Y29" si="177">(K29/$O29)*$D29</f>
        <v>0</v>
      </c>
      <c r="Z29" s="4">
        <f t="shared" ref="Z29" si="178">(L29/$O29)*$D29</f>
        <v>0</v>
      </c>
      <c r="AA29" s="4">
        <f t="shared" ref="AA29" si="179">(M29/$O29)*$D29</f>
        <v>0</v>
      </c>
      <c r="AB29" s="7">
        <v>0</v>
      </c>
    </row>
    <row r="30" spans="1:28" x14ac:dyDescent="0.25">
      <c r="A30" s="2" t="s">
        <v>21</v>
      </c>
      <c r="B30" s="7" t="s">
        <v>196</v>
      </c>
      <c r="C30" s="2" t="s">
        <v>51</v>
      </c>
      <c r="D30" s="3">
        <v>15.2</v>
      </c>
      <c r="E30" s="1">
        <v>216.506</v>
      </c>
      <c r="F30" s="1">
        <v>317.66300000000001</v>
      </c>
      <c r="G30" s="1">
        <v>416.21199999999999</v>
      </c>
      <c r="O30" s="1">
        <v>416.21199999999999</v>
      </c>
      <c r="S30" s="4">
        <f t="shared" ref="S30" si="180">(E30/$O30)*$D30</f>
        <v>7.9067667438709117</v>
      </c>
      <c r="T30" s="4">
        <f t="shared" ref="T30" si="181">(F30/$O30)*$D30</f>
        <v>11.601005256936368</v>
      </c>
      <c r="U30" s="4">
        <f t="shared" ref="U30" si="182">(G30/$O30)*$D30</f>
        <v>15.2</v>
      </c>
      <c r="V30" s="4">
        <f t="shared" ref="V30" si="183">(H30/$O30)*$D30</f>
        <v>0</v>
      </c>
      <c r="W30" s="4">
        <f t="shared" ref="W30" si="184">(I30/$O30)*$D30</f>
        <v>0</v>
      </c>
      <c r="X30" s="4">
        <f t="shared" ref="X30" si="185">(J30/$O30)*$D30</f>
        <v>0</v>
      </c>
      <c r="Y30" s="4">
        <f t="shared" ref="Y30" si="186">(K30/$O30)*$D30</f>
        <v>0</v>
      </c>
      <c r="Z30" s="4">
        <f t="shared" ref="Z30" si="187">(L30/$O30)*$D30</f>
        <v>0</v>
      </c>
      <c r="AA30" s="4">
        <f t="shared" ref="AA30" si="188">(M30/$O30)*$D30</f>
        <v>0</v>
      </c>
      <c r="AB30" s="7">
        <v>0</v>
      </c>
    </row>
    <row r="31" spans="1:28" x14ac:dyDescent="0.25">
      <c r="A31" s="2" t="s">
        <v>21</v>
      </c>
      <c r="B31" s="7" t="s">
        <v>196</v>
      </c>
      <c r="C31" s="2" t="s">
        <v>52</v>
      </c>
      <c r="D31" s="3">
        <v>11.9</v>
      </c>
      <c r="E31" s="1">
        <v>236.28899999999999</v>
      </c>
      <c r="F31" s="1">
        <v>341.88799999999998</v>
      </c>
      <c r="O31" s="1">
        <v>341.88799999999998</v>
      </c>
      <c r="S31" s="4">
        <f t="shared" ref="S31" si="189">(E31/$O31)*$D31</f>
        <v>8.2244451399288661</v>
      </c>
      <c r="T31" s="4">
        <f t="shared" ref="T31" si="190">(F31/$O31)*$D31</f>
        <v>11.9</v>
      </c>
      <c r="U31" s="4">
        <f t="shared" ref="U31" si="191">(G31/$O31)*$D31</f>
        <v>0</v>
      </c>
      <c r="V31" s="4">
        <f t="shared" ref="V31" si="192">(H31/$O31)*$D31</f>
        <v>0</v>
      </c>
      <c r="W31" s="4">
        <f t="shared" ref="W31" si="193">(I31/$O31)*$D31</f>
        <v>0</v>
      </c>
      <c r="X31" s="4">
        <f t="shared" ref="X31" si="194">(J31/$O31)*$D31</f>
        <v>0</v>
      </c>
      <c r="Y31" s="4">
        <f t="shared" ref="Y31" si="195">(K31/$O31)*$D31</f>
        <v>0</v>
      </c>
      <c r="Z31" s="4">
        <f t="shared" ref="Z31" si="196">(L31/$O31)*$D31</f>
        <v>0</v>
      </c>
      <c r="AA31" s="4">
        <f t="shared" ref="AA31" si="197">(M31/$O31)*$D31</f>
        <v>0</v>
      </c>
      <c r="AB31" s="7">
        <v>0</v>
      </c>
    </row>
    <row r="32" spans="1:28" x14ac:dyDescent="0.25">
      <c r="A32" s="2" t="s">
        <v>21</v>
      </c>
      <c r="B32" s="7" t="s">
        <v>196</v>
      </c>
      <c r="C32" s="2" t="s">
        <v>53</v>
      </c>
      <c r="D32" s="3">
        <v>11.5</v>
      </c>
      <c r="E32" s="1">
        <v>374.93400000000003</v>
      </c>
      <c r="F32" s="1">
        <v>475.82100000000003</v>
      </c>
      <c r="O32" s="1">
        <v>475.82100000000003</v>
      </c>
      <c r="S32" s="4">
        <f t="shared" ref="S32" si="198">(E32/$O32)*$D32</f>
        <v>9.061687062992176</v>
      </c>
      <c r="T32" s="4">
        <f t="shared" ref="T32" si="199">(F32/$O32)*$D32</f>
        <v>11.5</v>
      </c>
      <c r="U32" s="4">
        <f t="shared" ref="U32" si="200">(G32/$O32)*$D32</f>
        <v>0</v>
      </c>
      <c r="V32" s="4">
        <f t="shared" ref="V32" si="201">(H32/$O32)*$D32</f>
        <v>0</v>
      </c>
      <c r="W32" s="4">
        <f t="shared" ref="W32" si="202">(I32/$O32)*$D32</f>
        <v>0</v>
      </c>
      <c r="X32" s="4">
        <f t="shared" ref="X32" si="203">(J32/$O32)*$D32</f>
        <v>0</v>
      </c>
      <c r="Y32" s="4">
        <f t="shared" ref="Y32" si="204">(K32/$O32)*$D32</f>
        <v>0</v>
      </c>
      <c r="Z32" s="4">
        <f t="shared" ref="Z32" si="205">(L32/$O32)*$D32</f>
        <v>0</v>
      </c>
      <c r="AA32" s="4">
        <f t="shared" ref="AA32" si="206">(M32/$O32)*$D32</f>
        <v>0</v>
      </c>
      <c r="AB32" s="7">
        <v>0</v>
      </c>
    </row>
    <row r="33" spans="1:28" x14ac:dyDescent="0.25">
      <c r="A33" s="2" t="s">
        <v>21</v>
      </c>
      <c r="B33" s="7" t="s">
        <v>196</v>
      </c>
      <c r="C33" s="2" t="s">
        <v>54</v>
      </c>
      <c r="D33" s="3">
        <v>17.899999999999999</v>
      </c>
      <c r="E33" s="1">
        <v>231.703</v>
      </c>
      <c r="F33" s="1">
        <v>301.351</v>
      </c>
      <c r="G33" s="1">
        <v>356.75099999999998</v>
      </c>
      <c r="H33" s="1">
        <v>409.52699999999999</v>
      </c>
      <c r="I33" s="1">
        <v>456.673</v>
      </c>
      <c r="J33" s="1">
        <v>499.60700000000003</v>
      </c>
      <c r="O33" s="1">
        <v>499.60700000000003</v>
      </c>
      <c r="S33" s="4">
        <f t="shared" ref="S33" si="207">(E33/$O33)*$D33</f>
        <v>8.3014923730051802</v>
      </c>
      <c r="T33" s="4">
        <f t="shared" ref="T33" si="208">(F33/$O33)*$D33</f>
        <v>10.796852125770855</v>
      </c>
      <c r="U33" s="4">
        <f t="shared" ref="U33" si="209">(G33/$O33)*$D33</f>
        <v>12.78173224154185</v>
      </c>
      <c r="V33" s="4">
        <f t="shared" ref="V33" si="210">(H33/$O33)*$D33</f>
        <v>14.672599263020732</v>
      </c>
      <c r="W33" s="4">
        <f t="shared" ref="W33" si="211">(I33/$O33)*$D33</f>
        <v>16.361753738438409</v>
      </c>
      <c r="X33" s="4">
        <f t="shared" ref="X33" si="212">(J33/$O33)*$D33</f>
        <v>17.899999999999999</v>
      </c>
      <c r="Y33" s="4">
        <f t="shared" ref="Y33" si="213">(K33/$O33)*$D33</f>
        <v>0</v>
      </c>
      <c r="Z33" s="4">
        <f t="shared" ref="Z33" si="214">(L33/$O33)*$D33</f>
        <v>0</v>
      </c>
      <c r="AA33" s="4">
        <f t="shared" ref="AA33" si="215">(M33/$O33)*$D33</f>
        <v>0</v>
      </c>
      <c r="AB33" s="7">
        <v>0</v>
      </c>
    </row>
    <row r="34" spans="1:28" x14ac:dyDescent="0.25">
      <c r="A34" s="2" t="s">
        <v>21</v>
      </c>
      <c r="B34" s="7" t="s">
        <v>196</v>
      </c>
      <c r="C34" s="2" t="s">
        <v>55</v>
      </c>
      <c r="D34" s="3">
        <v>18.399999999999999</v>
      </c>
      <c r="E34" s="1">
        <v>172.20099999999999</v>
      </c>
      <c r="F34" s="1">
        <v>238.679</v>
      </c>
      <c r="G34" s="1">
        <v>286.30900000000003</v>
      </c>
      <c r="H34" s="1">
        <v>338.84699999999998</v>
      </c>
      <c r="I34" s="1">
        <v>387.27300000000002</v>
      </c>
      <c r="J34" s="1">
        <v>422.62</v>
      </c>
      <c r="K34" s="1">
        <v>459.93900000000002</v>
      </c>
      <c r="O34" s="1">
        <v>459.93900000000002</v>
      </c>
      <c r="S34" s="4">
        <f t="shared" ref="S34" si="216">(E34/$O34)*$D34</f>
        <v>6.8889535351427025</v>
      </c>
      <c r="T34" s="4">
        <f t="shared" ref="T34" si="217">(F34/$O34)*$D34</f>
        <v>9.548426204344489</v>
      </c>
      <c r="U34" s="4">
        <f t="shared" ref="U34" si="218">(G34/$O34)*$D34</f>
        <v>11.453878883938957</v>
      </c>
      <c r="V34" s="4">
        <f t="shared" ref="V34" si="219">(H34/$O34)*$D34</f>
        <v>13.555677600725311</v>
      </c>
      <c r="W34" s="4">
        <f t="shared" ref="W34" si="220">(I34/$O34)*$D34</f>
        <v>15.492974503140632</v>
      </c>
      <c r="X34" s="4">
        <f t="shared" ref="X34" si="221">(J34/$O34)*$D34</f>
        <v>16.907042020789714</v>
      </c>
      <c r="Y34" s="4">
        <f t="shared" ref="Y34" si="222">(K34/$O34)*$D34</f>
        <v>18.399999999999999</v>
      </c>
      <c r="Z34" s="4">
        <f t="shared" ref="Z34" si="223">(L34/$O34)*$D34</f>
        <v>0</v>
      </c>
      <c r="AA34" s="4">
        <f t="shared" ref="AA34" si="224">(M34/$O34)*$D34</f>
        <v>0</v>
      </c>
      <c r="AB34" s="7">
        <v>0</v>
      </c>
    </row>
    <row r="35" spans="1:28" x14ac:dyDescent="0.25">
      <c r="A35" s="2" t="s">
        <v>21</v>
      </c>
      <c r="B35" s="7" t="s">
        <v>196</v>
      </c>
      <c r="C35" s="2" t="s">
        <v>56</v>
      </c>
      <c r="D35" s="3">
        <v>14.5</v>
      </c>
      <c r="E35" s="1">
        <v>220.27799999999999</v>
      </c>
      <c r="F35" s="1">
        <v>321.83699999999999</v>
      </c>
      <c r="G35" s="1">
        <v>382.04599999999999</v>
      </c>
      <c r="O35" s="1">
        <v>382.04599999999999</v>
      </c>
      <c r="S35" s="4">
        <f t="shared" ref="S35" si="225">(E35/$O35)*$D35</f>
        <v>8.3603309549111877</v>
      </c>
      <c r="T35" s="4">
        <f t="shared" ref="T35" si="226">(F35/$O35)*$D35</f>
        <v>12.214855017458632</v>
      </c>
      <c r="U35" s="4">
        <f t="shared" ref="U35" si="227">(G35/$O35)*$D35</f>
        <v>14.5</v>
      </c>
      <c r="V35" s="4">
        <f t="shared" ref="V35" si="228">(H35/$O35)*$D35</f>
        <v>0</v>
      </c>
      <c r="W35" s="4">
        <f t="shared" ref="W35" si="229">(I35/$O35)*$D35</f>
        <v>0</v>
      </c>
      <c r="X35" s="4">
        <f t="shared" ref="X35" si="230">(J35/$O35)*$D35</f>
        <v>0</v>
      </c>
      <c r="Y35" s="4">
        <f t="shared" ref="Y35" si="231">(K35/$O35)*$D35</f>
        <v>0</v>
      </c>
      <c r="Z35" s="4">
        <f t="shared" ref="Z35" si="232">(L35/$O35)*$D35</f>
        <v>0</v>
      </c>
      <c r="AA35" s="4">
        <f t="shared" ref="AA35" si="233">(M35/$O35)*$D35</f>
        <v>0</v>
      </c>
      <c r="AB35" s="7">
        <v>0</v>
      </c>
    </row>
    <row r="36" spans="1:28" x14ac:dyDescent="0.25">
      <c r="A36" s="2" t="s">
        <v>21</v>
      </c>
      <c r="B36" s="7" t="s">
        <v>196</v>
      </c>
      <c r="C36" s="2" t="s">
        <v>57</v>
      </c>
      <c r="D36" s="3">
        <v>15.8</v>
      </c>
      <c r="E36" s="1">
        <v>319.38499999999999</v>
      </c>
      <c r="F36" s="1">
        <v>398.99900000000002</v>
      </c>
      <c r="G36" s="1">
        <v>446.03100000000001</v>
      </c>
      <c r="H36" s="1">
        <v>493.98599999999999</v>
      </c>
      <c r="O36" s="1">
        <v>493.98599999999999</v>
      </c>
      <c r="S36" s="4">
        <f t="shared" ref="S36" si="234">(E36/$O36)*$D36</f>
        <v>10.215437279599017</v>
      </c>
      <c r="T36" s="4">
        <f t="shared" ref="T36" si="235">(F36/$O36)*$D36</f>
        <v>12.761868150109519</v>
      </c>
      <c r="U36" s="4">
        <f t="shared" ref="U36" si="236">(G36/$O36)*$D36</f>
        <v>14.266173130412604</v>
      </c>
      <c r="V36" s="4">
        <f t="shared" ref="V36" si="237">(H36/$O36)*$D36</f>
        <v>15.8</v>
      </c>
      <c r="W36" s="4">
        <f t="shared" ref="W36" si="238">(I36/$O36)*$D36</f>
        <v>0</v>
      </c>
      <c r="X36" s="4">
        <f t="shared" ref="X36" si="239">(J36/$O36)*$D36</f>
        <v>0</v>
      </c>
      <c r="Y36" s="4">
        <f t="shared" ref="Y36" si="240">(K36/$O36)*$D36</f>
        <v>0</v>
      </c>
      <c r="Z36" s="4">
        <f t="shared" ref="Z36" si="241">(L36/$O36)*$D36</f>
        <v>0</v>
      </c>
      <c r="AA36" s="4">
        <f t="shared" ref="AA36" si="242">(M36/$O36)*$D36</f>
        <v>0</v>
      </c>
      <c r="AB36" s="7">
        <v>0</v>
      </c>
    </row>
    <row r="37" spans="1:28" x14ac:dyDescent="0.25">
      <c r="A37" s="2" t="s">
        <v>21</v>
      </c>
      <c r="B37" s="7" t="s">
        <v>196</v>
      </c>
      <c r="C37" s="2" t="s">
        <v>58</v>
      </c>
      <c r="D37" s="3">
        <v>16.3</v>
      </c>
      <c r="E37" s="1">
        <v>160.44200000000001</v>
      </c>
      <c r="F37" s="1">
        <v>207.25899999999999</v>
      </c>
      <c r="G37" s="1">
        <v>247.07900000000001</v>
      </c>
      <c r="H37" s="1">
        <v>299.5</v>
      </c>
      <c r="O37" s="1">
        <v>299.5</v>
      </c>
      <c r="S37" s="4">
        <f t="shared" ref="S37" si="243">(E37/$O37)*$D37</f>
        <v>8.7319018363939911</v>
      </c>
      <c r="T37" s="4">
        <f t="shared" ref="T37" si="244">(F37/$O37)*$D37</f>
        <v>11.279872120200332</v>
      </c>
      <c r="U37" s="4">
        <f t="shared" ref="U37" si="245">(G37/$O37)*$D37</f>
        <v>13.447037395659434</v>
      </c>
      <c r="V37" s="4">
        <f t="shared" ref="V37" si="246">(H37/$O37)*$D37</f>
        <v>16.3</v>
      </c>
      <c r="W37" s="4">
        <f t="shared" ref="W37" si="247">(I37/$O37)*$D37</f>
        <v>0</v>
      </c>
      <c r="X37" s="4">
        <f t="shared" ref="X37" si="248">(J37/$O37)*$D37</f>
        <v>0</v>
      </c>
      <c r="Y37" s="4">
        <f t="shared" ref="Y37" si="249">(K37/$O37)*$D37</f>
        <v>0</v>
      </c>
      <c r="Z37" s="4">
        <f t="shared" ref="Z37" si="250">(L37/$O37)*$D37</f>
        <v>0</v>
      </c>
      <c r="AA37" s="4">
        <f t="shared" ref="AA37" si="251">(M37/$O37)*$D37</f>
        <v>0</v>
      </c>
      <c r="AB37" s="7">
        <v>0</v>
      </c>
    </row>
    <row r="38" spans="1:28" x14ac:dyDescent="0.25">
      <c r="A38" s="2" t="s">
        <v>21</v>
      </c>
      <c r="B38" s="7" t="s">
        <v>196</v>
      </c>
      <c r="C38" s="2" t="s">
        <v>59</v>
      </c>
      <c r="D38" s="3">
        <v>15.5</v>
      </c>
      <c r="E38" s="1">
        <v>184.38399999999999</v>
      </c>
      <c r="F38" s="1">
        <v>243.88200000000001</v>
      </c>
      <c r="G38" s="1">
        <v>288.05399999999997</v>
      </c>
      <c r="H38" s="1">
        <v>305.14</v>
      </c>
      <c r="O38" s="1">
        <v>305.14</v>
      </c>
      <c r="S38" s="4">
        <f t="shared" ref="S38" si="252">(E38/$O38)*$D38</f>
        <v>9.3660352625024572</v>
      </c>
      <c r="T38" s="4">
        <f t="shared" ref="T38" si="253">(F38/$O38)*$D38</f>
        <v>12.388316838172644</v>
      </c>
      <c r="U38" s="4">
        <f t="shared" ref="U38" si="254">(G38/$O38)*$D38</f>
        <v>14.632093465294618</v>
      </c>
      <c r="V38" s="4">
        <f t="shared" ref="V38" si="255">(H38/$O38)*$D38</f>
        <v>15.5</v>
      </c>
      <c r="W38" s="4">
        <f t="shared" ref="W38" si="256">(I38/$O38)*$D38</f>
        <v>0</v>
      </c>
      <c r="X38" s="4">
        <f t="shared" ref="X38" si="257">(J38/$O38)*$D38</f>
        <v>0</v>
      </c>
      <c r="Y38" s="4">
        <f t="shared" ref="Y38" si="258">(K38/$O38)*$D38</f>
        <v>0</v>
      </c>
      <c r="Z38" s="4">
        <f t="shared" ref="Z38" si="259">(L38/$O38)*$D38</f>
        <v>0</v>
      </c>
      <c r="AA38" s="4">
        <f t="shared" ref="AA38" si="260">(M38/$O38)*$D38</f>
        <v>0</v>
      </c>
      <c r="AB38" s="7">
        <v>0</v>
      </c>
    </row>
    <row r="39" spans="1:28" x14ac:dyDescent="0.25">
      <c r="A39" s="2" t="s">
        <v>21</v>
      </c>
      <c r="B39" s="7" t="s">
        <v>196</v>
      </c>
      <c r="C39" s="2" t="s">
        <v>60</v>
      </c>
      <c r="D39" s="3">
        <v>19.8</v>
      </c>
      <c r="F39" s="1">
        <v>273.87700000000001</v>
      </c>
      <c r="G39" s="1">
        <v>346.63600000000002</v>
      </c>
      <c r="H39" s="1">
        <v>395.62299999999999</v>
      </c>
      <c r="I39" s="1">
        <v>431.346</v>
      </c>
      <c r="J39" s="1">
        <v>458.93299999999999</v>
      </c>
      <c r="K39" s="1">
        <v>478.68</v>
      </c>
      <c r="O39" s="1">
        <v>478.68</v>
      </c>
      <c r="S39" s="4">
        <f t="shared" ref="S39" si="261">(E39/$O39)*$D39</f>
        <v>0</v>
      </c>
      <c r="T39" s="4">
        <f t="shared" ref="T39" si="262">(F39/$O39)*$D39</f>
        <v>11.328579844572575</v>
      </c>
      <c r="U39" s="4">
        <f t="shared" ref="U39" si="263">(G39/$O39)*$D39</f>
        <v>14.338164953622462</v>
      </c>
      <c r="V39" s="4">
        <f t="shared" ref="V39" si="264">(H39/$O39)*$D39</f>
        <v>16.364450990223112</v>
      </c>
      <c r="W39" s="4">
        <f t="shared" ref="W39" si="265">(I39/$O39)*$D39</f>
        <v>17.842088242667337</v>
      </c>
      <c r="X39" s="4">
        <f t="shared" ref="X39" si="266">(J39/$O39)*$D39</f>
        <v>18.983190022562045</v>
      </c>
      <c r="Y39" s="4">
        <f t="shared" ref="Y39" si="267">(K39/$O39)*$D39</f>
        <v>19.8</v>
      </c>
      <c r="Z39" s="4">
        <f t="shared" ref="Z39" si="268">(L39/$O39)*$D39</f>
        <v>0</v>
      </c>
      <c r="AA39" s="4">
        <f t="shared" ref="AA39" si="269">(M39/$O39)*$D39</f>
        <v>0</v>
      </c>
      <c r="AB39" s="7">
        <v>0</v>
      </c>
    </row>
    <row r="40" spans="1:28" x14ac:dyDescent="0.25">
      <c r="A40" s="2" t="s">
        <v>21</v>
      </c>
      <c r="B40" s="7" t="s">
        <v>196</v>
      </c>
      <c r="C40" s="2" t="s">
        <v>61</v>
      </c>
      <c r="D40" s="3">
        <v>21.1</v>
      </c>
      <c r="E40" s="1">
        <v>149.541</v>
      </c>
      <c r="F40" s="1">
        <v>264.66300000000001</v>
      </c>
      <c r="G40" s="1">
        <v>318.08</v>
      </c>
      <c r="H40" s="1">
        <v>351.42399999999998</v>
      </c>
      <c r="I40" s="1">
        <v>386.27699999999999</v>
      </c>
      <c r="J40" s="1">
        <v>422.94900000000001</v>
      </c>
      <c r="K40" s="1">
        <v>459.87</v>
      </c>
      <c r="L40" s="1">
        <v>483.70499999999998</v>
      </c>
      <c r="M40" s="1">
        <v>508.73899999999998</v>
      </c>
      <c r="O40" s="1">
        <v>508.73899999999998</v>
      </c>
      <c r="S40" s="4">
        <f t="shared" ref="S40" si="270">(E40/$O40)*$D40</f>
        <v>6.2022276648733445</v>
      </c>
      <c r="T40" s="4">
        <f t="shared" ref="T40" si="271">(F40/$O40)*$D40</f>
        <v>10.976923923662234</v>
      </c>
      <c r="U40" s="4">
        <f t="shared" ref="U40" si="272">(G40/$O40)*$D40</f>
        <v>13.192399245978784</v>
      </c>
      <c r="V40" s="4">
        <f t="shared" ref="V40" si="273">(H40/$O40)*$D40</f>
        <v>14.575344921462676</v>
      </c>
      <c r="W40" s="4">
        <f t="shared" ref="W40" si="274">(I40/$O40)*$D40</f>
        <v>16.020876520180291</v>
      </c>
      <c r="X40" s="4">
        <f t="shared" ref="X40" si="275">(J40/$O40)*$D40</f>
        <v>17.541851322583881</v>
      </c>
      <c r="Y40" s="4">
        <f t="shared" ref="Y40" si="276">(K40/$O40)*$D40</f>
        <v>19.073153424447508</v>
      </c>
      <c r="Z40" s="4">
        <f t="shared" ref="Z40" si="277">(L40/$O40)*$D40</f>
        <v>20.061712390833023</v>
      </c>
      <c r="AA40" s="4">
        <f t="shared" ref="AA40" si="278">(M40/$O40)*$D40</f>
        <v>21.1</v>
      </c>
      <c r="AB40" s="7">
        <v>0</v>
      </c>
    </row>
    <row r="41" spans="1:28" x14ac:dyDescent="0.25">
      <c r="A41" s="2" t="s">
        <v>21</v>
      </c>
      <c r="B41" s="7" t="s">
        <v>196</v>
      </c>
      <c r="C41" s="2" t="s">
        <v>62</v>
      </c>
      <c r="D41" s="3">
        <v>17.899999999999999</v>
      </c>
      <c r="E41" s="1">
        <v>109.393</v>
      </c>
      <c r="F41" s="1">
        <v>177.67500000000001</v>
      </c>
      <c r="G41" s="1">
        <v>217.24600000000001</v>
      </c>
      <c r="H41" s="1">
        <v>248.51300000000001</v>
      </c>
      <c r="I41" s="1">
        <v>274.29199999999997</v>
      </c>
      <c r="J41" s="1">
        <v>290.60199999999998</v>
      </c>
      <c r="O41" s="1">
        <v>290.60199999999998</v>
      </c>
      <c r="S41" s="4">
        <f t="shared" ref="S41" si="279">(E41/$O41)*$D41</f>
        <v>6.7382010447278402</v>
      </c>
      <c r="T41" s="4">
        <f t="shared" ref="T41" si="280">(F41/$O41)*$D41</f>
        <v>10.944117728026649</v>
      </c>
      <c r="U41" s="4">
        <f t="shared" ref="U41" si="281">(G41/$O41)*$D41</f>
        <v>13.381543829705233</v>
      </c>
      <c r="V41" s="4">
        <f t="shared" ref="V41" si="282">(H41/$O41)*$D41</f>
        <v>15.307474484002176</v>
      </c>
      <c r="W41" s="4">
        <f t="shared" ref="W41" si="283">(I41/$O41)*$D41</f>
        <v>16.895364794461152</v>
      </c>
      <c r="X41" s="4">
        <f t="shared" ref="X41" si="284">(J41/$O41)*$D41</f>
        <v>17.899999999999999</v>
      </c>
      <c r="Y41" s="4">
        <f t="shared" ref="Y41" si="285">(K41/$O41)*$D41</f>
        <v>0</v>
      </c>
      <c r="Z41" s="4">
        <f t="shared" ref="Z41" si="286">(L41/$O41)*$D41</f>
        <v>0</v>
      </c>
      <c r="AA41" s="4">
        <f t="shared" ref="AA41" si="287">(M41/$O41)*$D41</f>
        <v>0</v>
      </c>
      <c r="AB41" s="7">
        <v>0</v>
      </c>
    </row>
    <row r="42" spans="1:28" x14ac:dyDescent="0.25">
      <c r="A42" s="2" t="s">
        <v>21</v>
      </c>
      <c r="B42" s="7" t="s">
        <v>196</v>
      </c>
      <c r="C42" s="2" t="s">
        <v>63</v>
      </c>
      <c r="D42" s="3">
        <v>13.3</v>
      </c>
      <c r="E42" s="1">
        <v>147.38200000000001</v>
      </c>
      <c r="F42" s="1">
        <v>202.98</v>
      </c>
      <c r="G42" s="1">
        <v>245.97399999999999</v>
      </c>
      <c r="O42" s="1">
        <v>245.97399999999999</v>
      </c>
      <c r="S42" s="4">
        <f t="shared" ref="S42" si="288">(E42/$O42)*$D42</f>
        <v>7.9690560790977925</v>
      </c>
      <c r="T42" s="4">
        <f t="shared" ref="T42" si="289">(F42/$O42)*$D42</f>
        <v>10.975281940367681</v>
      </c>
      <c r="U42" s="4">
        <f t="shared" ref="U42" si="290">(G42/$O42)*$D42</f>
        <v>13.3</v>
      </c>
      <c r="V42" s="4">
        <f t="shared" ref="V42" si="291">(H42/$O42)*$D42</f>
        <v>0</v>
      </c>
      <c r="W42" s="4">
        <f t="shared" ref="W42" si="292">(I42/$O42)*$D42</f>
        <v>0</v>
      </c>
      <c r="X42" s="4">
        <f t="shared" ref="X42" si="293">(J42/$O42)*$D42</f>
        <v>0</v>
      </c>
      <c r="Y42" s="4">
        <f t="shared" ref="Y42" si="294">(K42/$O42)*$D42</f>
        <v>0</v>
      </c>
      <c r="Z42" s="4">
        <f t="shared" ref="Z42" si="295">(L42/$O42)*$D42</f>
        <v>0</v>
      </c>
      <c r="AA42" s="4">
        <f t="shared" ref="AA42" si="296">(M42/$O42)*$D42</f>
        <v>0</v>
      </c>
      <c r="AB42" s="7">
        <v>0</v>
      </c>
    </row>
    <row r="43" spans="1:28" x14ac:dyDescent="0.25">
      <c r="A43" s="2" t="s">
        <v>21</v>
      </c>
      <c r="B43" s="7" t="s">
        <v>196</v>
      </c>
      <c r="C43" s="2" t="s">
        <v>64</v>
      </c>
      <c r="D43" s="3">
        <v>13.4</v>
      </c>
      <c r="E43" s="1">
        <v>363.52699999999999</v>
      </c>
      <c r="F43" s="1">
        <v>498.31400000000002</v>
      </c>
      <c r="G43" s="1">
        <v>567.22299999999996</v>
      </c>
      <c r="O43" s="1">
        <v>567.22299999999996</v>
      </c>
      <c r="S43" s="4">
        <f t="shared" ref="S43" si="297">(E43/$O43)*$D43</f>
        <v>8.5879130430183555</v>
      </c>
      <c r="T43" s="4">
        <f t="shared" ref="T43" si="298">(F43/$O43)*$D43</f>
        <v>11.772103035314155</v>
      </c>
      <c r="U43" s="4">
        <f t="shared" ref="U43" si="299">(G43/$O43)*$D43</f>
        <v>13.4</v>
      </c>
      <c r="V43" s="4">
        <f t="shared" ref="V43" si="300">(H43/$O43)*$D43</f>
        <v>0</v>
      </c>
      <c r="W43" s="4">
        <f t="shared" ref="W43" si="301">(I43/$O43)*$D43</f>
        <v>0</v>
      </c>
      <c r="X43" s="4">
        <f t="shared" ref="X43" si="302">(J43/$O43)*$D43</f>
        <v>0</v>
      </c>
      <c r="Y43" s="4">
        <f t="shared" ref="Y43" si="303">(K43/$O43)*$D43</f>
        <v>0</v>
      </c>
      <c r="Z43" s="4">
        <f t="shared" ref="Z43" si="304">(L43/$O43)*$D43</f>
        <v>0</v>
      </c>
      <c r="AA43" s="4">
        <f t="shared" ref="AA43" si="305">(M43/$O43)*$D43</f>
        <v>0</v>
      </c>
      <c r="AB43" s="7">
        <v>0</v>
      </c>
    </row>
    <row r="44" spans="1:28" x14ac:dyDescent="0.25">
      <c r="A44" s="2" t="s">
        <v>21</v>
      </c>
      <c r="B44" s="7" t="s">
        <v>196</v>
      </c>
      <c r="C44" s="2" t="s">
        <v>65</v>
      </c>
      <c r="D44" s="3">
        <v>18.5</v>
      </c>
      <c r="E44" s="1">
        <v>254.691</v>
      </c>
      <c r="F44" s="1">
        <v>332.863</v>
      </c>
      <c r="G44" s="1">
        <v>399.06799999999998</v>
      </c>
      <c r="H44" s="1">
        <v>446.45</v>
      </c>
      <c r="I44" s="1">
        <v>483.01499999999999</v>
      </c>
      <c r="J44" s="1">
        <v>516.04</v>
      </c>
      <c r="K44" s="1">
        <v>544.17600000000004</v>
      </c>
      <c r="O44" s="1">
        <v>544.17600000000004</v>
      </c>
      <c r="S44" s="4">
        <f t="shared" ref="S44" si="306">(E44/$O44)*$D44</f>
        <v>8.6585654273617365</v>
      </c>
      <c r="T44" s="4">
        <f t="shared" ref="T44" si="307">(F44/$O44)*$D44</f>
        <v>11.3161284216871</v>
      </c>
      <c r="U44" s="4">
        <f t="shared" ref="U44" si="308">(G44/$O44)*$D44</f>
        <v>13.566857046249741</v>
      </c>
      <c r="V44" s="4">
        <f t="shared" ref="V44" si="309">(H44/$O44)*$D44</f>
        <v>15.177672297197965</v>
      </c>
      <c r="W44" s="4">
        <f t="shared" ref="W44" si="310">(I44/$O44)*$D44</f>
        <v>16.420748985622296</v>
      </c>
      <c r="X44" s="4">
        <f t="shared" ref="X44" si="311">(J44/$O44)*$D44</f>
        <v>17.543478580459261</v>
      </c>
      <c r="Y44" s="4">
        <f t="shared" ref="Y44" si="312">(K44/$O44)*$D44</f>
        <v>18.5</v>
      </c>
      <c r="Z44" s="4">
        <f t="shared" ref="Z44" si="313">(L44/$O44)*$D44</f>
        <v>0</v>
      </c>
      <c r="AA44" s="4">
        <f t="shared" ref="AA44" si="314">(M44/$O44)*$D44</f>
        <v>0</v>
      </c>
      <c r="AB44" s="7">
        <v>0</v>
      </c>
    </row>
    <row r="45" spans="1:28" x14ac:dyDescent="0.25">
      <c r="A45" s="2" t="s">
        <v>21</v>
      </c>
      <c r="B45" s="7" t="s">
        <v>196</v>
      </c>
      <c r="C45" s="2" t="s">
        <v>66</v>
      </c>
      <c r="D45" s="3">
        <v>14.8</v>
      </c>
      <c r="E45" s="1">
        <v>278.05099999999999</v>
      </c>
      <c r="F45" s="1">
        <v>403.238</v>
      </c>
      <c r="G45" s="1">
        <v>461.20100000000002</v>
      </c>
      <c r="O45" s="1">
        <v>461.20100000000002</v>
      </c>
      <c r="S45" s="4">
        <f t="shared" ref="S45" si="315">(E45/$O45)*$D45</f>
        <v>8.9226927088189321</v>
      </c>
      <c r="T45" s="4">
        <f t="shared" ref="T45" si="316">(F45/$O45)*$D45</f>
        <v>12.939959800607545</v>
      </c>
      <c r="U45" s="4">
        <f t="shared" ref="U45" si="317">(G45/$O45)*$D45</f>
        <v>14.8</v>
      </c>
      <c r="V45" s="4">
        <f t="shared" ref="V45" si="318">(H45/$O45)*$D45</f>
        <v>0</v>
      </c>
      <c r="W45" s="4">
        <f t="shared" ref="W45" si="319">(I45/$O45)*$D45</f>
        <v>0</v>
      </c>
      <c r="X45" s="4">
        <f t="shared" ref="X45" si="320">(J45/$O45)*$D45</f>
        <v>0</v>
      </c>
      <c r="Y45" s="4">
        <f t="shared" ref="Y45" si="321">(K45/$O45)*$D45</f>
        <v>0</v>
      </c>
      <c r="Z45" s="4">
        <f t="shared" ref="Z45" si="322">(L45/$O45)*$D45</f>
        <v>0</v>
      </c>
      <c r="AA45" s="4">
        <f t="shared" ref="AA45" si="323">(M45/$O45)*$D45</f>
        <v>0</v>
      </c>
      <c r="AB45" s="7">
        <v>0</v>
      </c>
    </row>
    <row r="46" spans="1:28" x14ac:dyDescent="0.25">
      <c r="A46" s="2" t="s">
        <v>21</v>
      </c>
      <c r="B46" s="7" t="s">
        <v>196</v>
      </c>
      <c r="C46" s="2" t="s">
        <v>67</v>
      </c>
      <c r="D46" s="3">
        <v>16.8</v>
      </c>
      <c r="E46" s="1">
        <v>167.291</v>
      </c>
      <c r="F46" s="1">
        <v>222.09800000000001</v>
      </c>
      <c r="G46" s="1">
        <v>271.31099999999998</v>
      </c>
      <c r="H46" s="1">
        <v>298.154</v>
      </c>
      <c r="I46" s="1">
        <v>322.91699999999997</v>
      </c>
      <c r="O46" s="1">
        <v>322.91699999999997</v>
      </c>
      <c r="S46" s="4">
        <f t="shared" ref="S46" si="324">(E46/$O46)*$D46</f>
        <v>8.7034402029004365</v>
      </c>
      <c r="T46" s="4">
        <f t="shared" ref="T46" si="325">(F46/$O46)*$D46</f>
        <v>11.554815633738704</v>
      </c>
      <c r="U46" s="4">
        <f t="shared" ref="U46" si="326">(G46/$O46)*$D46</f>
        <v>14.115159003706836</v>
      </c>
      <c r="V46" s="4">
        <f t="shared" ref="V46" si="327">(H46/$O46)*$D46</f>
        <v>15.511686284710935</v>
      </c>
      <c r="W46" s="4">
        <f t="shared" ref="W46" si="328">(I46/$O46)*$D46</f>
        <v>16.8</v>
      </c>
      <c r="X46" s="4">
        <f t="shared" ref="X46" si="329">(J46/$O46)*$D46</f>
        <v>0</v>
      </c>
      <c r="Y46" s="4">
        <f t="shared" ref="Y46" si="330">(K46/$O46)*$D46</f>
        <v>0</v>
      </c>
      <c r="Z46" s="4">
        <f t="shared" ref="Z46" si="331">(L46/$O46)*$D46</f>
        <v>0</v>
      </c>
      <c r="AA46" s="4">
        <f t="shared" ref="AA46" si="332">(M46/$O46)*$D46</f>
        <v>0</v>
      </c>
      <c r="AB46" s="7">
        <v>0</v>
      </c>
    </row>
    <row r="47" spans="1:28" x14ac:dyDescent="0.25">
      <c r="A47" s="2" t="s">
        <v>21</v>
      </c>
      <c r="B47" s="7" t="s">
        <v>196</v>
      </c>
      <c r="C47" s="2" t="s">
        <v>68</v>
      </c>
      <c r="D47" s="3">
        <v>20.3</v>
      </c>
      <c r="E47" s="1">
        <v>212.78899999999999</v>
      </c>
      <c r="F47" s="1">
        <v>260.46100000000001</v>
      </c>
      <c r="G47" s="1">
        <v>294.07100000000003</v>
      </c>
      <c r="H47" s="1">
        <v>320.67599999999999</v>
      </c>
      <c r="I47" s="1">
        <v>348.49099999999999</v>
      </c>
      <c r="J47" s="1">
        <v>372.41800000000001</v>
      </c>
      <c r="K47" s="1">
        <v>400.90300000000002</v>
      </c>
      <c r="L47" s="1">
        <v>415.74400000000003</v>
      </c>
      <c r="M47" s="1">
        <v>435.18799999999999</v>
      </c>
      <c r="O47" s="1">
        <v>435.18799999999999</v>
      </c>
      <c r="S47" s="4">
        <f t="shared" ref="S47" si="333">(E47/$O47)*$D47</f>
        <v>9.925863534840115</v>
      </c>
      <c r="T47" s="4">
        <f t="shared" ref="T47" si="334">(F47/$O47)*$D47</f>
        <v>12.149595806869677</v>
      </c>
      <c r="U47" s="4">
        <f t="shared" ref="U47" si="335">(G47/$O47)*$D47</f>
        <v>13.717384900318946</v>
      </c>
      <c r="V47" s="4">
        <f t="shared" ref="V47" si="336">(H47/$O47)*$D47</f>
        <v>14.95841521365479</v>
      </c>
      <c r="W47" s="4">
        <f t="shared" ref="W47" si="337">(I47/$O47)*$D47</f>
        <v>16.255887800215078</v>
      </c>
      <c r="X47" s="4">
        <f t="shared" ref="X47" si="338">(J47/$O47)*$D47</f>
        <v>17.371998768348391</v>
      </c>
      <c r="Y47" s="4">
        <f t="shared" ref="Y47" si="339">(K47/$O47)*$D47</f>
        <v>18.700724514462717</v>
      </c>
      <c r="Z47" s="4">
        <f t="shared" ref="Z47" si="340">(L47/$O47)*$D47</f>
        <v>19.393005321837922</v>
      </c>
      <c r="AA47" s="4">
        <f t="shared" ref="AA47" si="341">(M47/$O47)*$D47</f>
        <v>20.3</v>
      </c>
      <c r="AB47" s="7">
        <v>0</v>
      </c>
    </row>
    <row r="48" spans="1:28" x14ac:dyDescent="0.25">
      <c r="A48" s="2" t="s">
        <v>21</v>
      </c>
      <c r="B48" s="7" t="s">
        <v>196</v>
      </c>
      <c r="C48" s="2" t="s">
        <v>69</v>
      </c>
      <c r="D48" s="3">
        <v>17.100000000000001</v>
      </c>
      <c r="E48" s="1">
        <v>280.58100000000002</v>
      </c>
      <c r="F48" s="1">
        <v>350.005</v>
      </c>
      <c r="G48" s="1">
        <v>396.23399999999998</v>
      </c>
      <c r="H48" s="1">
        <v>447.541</v>
      </c>
      <c r="I48" s="1">
        <v>498.34</v>
      </c>
      <c r="J48" s="1">
        <v>544.22900000000004</v>
      </c>
      <c r="O48" s="1">
        <v>544.22900000000004</v>
      </c>
      <c r="S48" s="4">
        <f t="shared" ref="S48" si="342">(E48/$O48)*$D48</f>
        <v>8.8160224831826319</v>
      </c>
      <c r="T48" s="4">
        <f t="shared" ref="T48" si="343">(F48/$O48)*$D48</f>
        <v>10.997365998504307</v>
      </c>
      <c r="U48" s="4">
        <f t="shared" ref="U48" si="344">(G48/$O48)*$D48</f>
        <v>12.449908770021441</v>
      </c>
      <c r="V48" s="4">
        <f t="shared" ref="V48" si="345">(H48/$O48)*$D48</f>
        <v>14.062005332314154</v>
      </c>
      <c r="W48" s="4">
        <f t="shared" ref="W48" si="346">(I48/$O48)*$D48</f>
        <v>15.658140231409938</v>
      </c>
      <c r="X48" s="4">
        <f t="shared" ref="X48" si="347">(J48/$O48)*$D48</f>
        <v>17.100000000000001</v>
      </c>
      <c r="Y48" s="4">
        <f t="shared" ref="Y48" si="348">(K48/$O48)*$D48</f>
        <v>0</v>
      </c>
      <c r="Z48" s="4">
        <f t="shared" ref="Z48" si="349">(L48/$O48)*$D48</f>
        <v>0</v>
      </c>
      <c r="AA48" s="4">
        <f t="shared" ref="AA48" si="350">(M48/$O48)*$D48</f>
        <v>0</v>
      </c>
      <c r="AB48" s="7">
        <v>0</v>
      </c>
    </row>
    <row r="49" spans="1:28" x14ac:dyDescent="0.25">
      <c r="A49" s="2" t="s">
        <v>21</v>
      </c>
      <c r="B49" s="7" t="s">
        <v>196</v>
      </c>
      <c r="C49" s="2" t="s">
        <v>70</v>
      </c>
      <c r="D49" s="3">
        <v>17.600000000000001</v>
      </c>
      <c r="E49" s="1">
        <v>203.684</v>
      </c>
      <c r="F49" s="1">
        <v>275.51400000000001</v>
      </c>
      <c r="G49" s="1">
        <v>336.11399999999998</v>
      </c>
      <c r="H49" s="1">
        <v>384.14699999999999</v>
      </c>
      <c r="I49" s="1">
        <v>412.85599999999999</v>
      </c>
      <c r="J49" s="1">
        <v>440.988</v>
      </c>
      <c r="O49" s="1">
        <v>440.988</v>
      </c>
      <c r="S49" s="4">
        <f t="shared" ref="S49" si="351">(E49/$O49)*$D49</f>
        <v>8.1291064609467831</v>
      </c>
      <c r="T49" s="4">
        <f t="shared" ref="T49" si="352">(F49/$O49)*$D49</f>
        <v>10.995869275354432</v>
      </c>
      <c r="U49" s="4">
        <f t="shared" ref="U49" si="353">(G49/$O49)*$D49</f>
        <v>13.414438488122126</v>
      </c>
      <c r="V49" s="4">
        <f t="shared" ref="V49" si="354">(H49/$O49)*$D49</f>
        <v>15.331453917113393</v>
      </c>
      <c r="W49" s="4">
        <f t="shared" ref="W49" si="355">(I49/$O49)*$D49</f>
        <v>16.477241104066326</v>
      </c>
      <c r="X49" s="4">
        <f t="shared" ref="X49" si="356">(J49/$O49)*$D49</f>
        <v>17.600000000000001</v>
      </c>
      <c r="Y49" s="4">
        <f t="shared" ref="Y49" si="357">(K49/$O49)*$D49</f>
        <v>0</v>
      </c>
      <c r="Z49" s="4">
        <f t="shared" ref="Z49" si="358">(L49/$O49)*$D49</f>
        <v>0</v>
      </c>
      <c r="AA49" s="4">
        <f t="shared" ref="AA49" si="359">(M49/$O49)*$D49</f>
        <v>0</v>
      </c>
      <c r="AB49" s="7">
        <v>0</v>
      </c>
    </row>
    <row r="50" spans="1:28" x14ac:dyDescent="0.25">
      <c r="A50" s="2" t="s">
        <v>21</v>
      </c>
      <c r="B50" s="7" t="s">
        <v>196</v>
      </c>
      <c r="C50" s="2" t="s">
        <v>71</v>
      </c>
      <c r="D50" s="3">
        <v>17.100000000000001</v>
      </c>
      <c r="E50" s="1">
        <v>205.42699999999999</v>
      </c>
      <c r="F50" s="1">
        <v>273.71800000000002</v>
      </c>
      <c r="G50" s="1">
        <v>315.67599999999999</v>
      </c>
      <c r="H50" s="1">
        <v>353.14499999999998</v>
      </c>
      <c r="I50" s="1">
        <v>387.19799999999998</v>
      </c>
      <c r="J50" s="1">
        <v>411.22399999999999</v>
      </c>
      <c r="O50" s="1">
        <v>411.22399999999999</v>
      </c>
      <c r="S50" s="4">
        <f t="shared" ref="S50" si="360">(E50/$O50)*$D50</f>
        <v>8.5423071124253465</v>
      </c>
      <c r="T50" s="4">
        <f t="shared" ref="T50" si="361">(F50/$O50)*$D50</f>
        <v>11.382063790051166</v>
      </c>
      <c r="U50" s="4">
        <f t="shared" ref="U50" si="362">(G50/$O50)*$D50</f>
        <v>13.126810691982959</v>
      </c>
      <c r="V50" s="4">
        <f t="shared" ref="V50" si="363">(H50/$O50)*$D50</f>
        <v>14.684890716495147</v>
      </c>
      <c r="W50" s="4">
        <f t="shared" ref="W50" si="364">(I50/$O50)*$D50</f>
        <v>16.10092261152073</v>
      </c>
      <c r="X50" s="4">
        <f t="shared" ref="X50" si="365">(J50/$O50)*$D50</f>
        <v>17.100000000000001</v>
      </c>
      <c r="Y50" s="4">
        <f t="shared" ref="Y50" si="366">(K50/$O50)*$D50</f>
        <v>0</v>
      </c>
      <c r="Z50" s="4">
        <f t="shared" ref="Z50" si="367">(L50/$O50)*$D50</f>
        <v>0</v>
      </c>
      <c r="AA50" s="4">
        <f t="shared" ref="AA50" si="368">(M50/$O50)*$D50</f>
        <v>0</v>
      </c>
      <c r="AB50" s="7">
        <v>0</v>
      </c>
    </row>
    <row r="51" spans="1:28" x14ac:dyDescent="0.25">
      <c r="A51" s="2" t="s">
        <v>21</v>
      </c>
      <c r="B51" s="7" t="s">
        <v>196</v>
      </c>
      <c r="C51" s="2" t="s">
        <v>72</v>
      </c>
      <c r="D51" s="3">
        <v>14.1</v>
      </c>
      <c r="E51" s="1">
        <v>261.47399999999999</v>
      </c>
      <c r="F51" s="1">
        <v>345.95299999999997</v>
      </c>
      <c r="G51" s="1">
        <v>420.46899999999999</v>
      </c>
      <c r="O51" s="1">
        <v>420.46899999999999</v>
      </c>
      <c r="S51" s="4">
        <f t="shared" ref="S51" si="369">(E51/$O51)*$D51</f>
        <v>8.768264485610116</v>
      </c>
      <c r="T51" s="4">
        <f t="shared" ref="T51" si="370">(F51/$O51)*$D51</f>
        <v>11.601181775588687</v>
      </c>
      <c r="U51" s="4">
        <f t="shared" ref="U51" si="371">(G51/$O51)*$D51</f>
        <v>14.1</v>
      </c>
      <c r="V51" s="4">
        <f t="shared" ref="V51" si="372">(H51/$O51)*$D51</f>
        <v>0</v>
      </c>
      <c r="W51" s="4">
        <f t="shared" ref="W51" si="373">(I51/$O51)*$D51</f>
        <v>0</v>
      </c>
      <c r="X51" s="4">
        <f t="shared" ref="X51" si="374">(J51/$O51)*$D51</f>
        <v>0</v>
      </c>
      <c r="Y51" s="4">
        <f t="shared" ref="Y51" si="375">(K51/$O51)*$D51</f>
        <v>0</v>
      </c>
      <c r="Z51" s="4">
        <f t="shared" ref="Z51" si="376">(L51/$O51)*$D51</f>
        <v>0</v>
      </c>
      <c r="AA51" s="4">
        <f t="shared" ref="AA51" si="377">(M51/$O51)*$D51</f>
        <v>0</v>
      </c>
      <c r="AB51" s="7">
        <v>0</v>
      </c>
    </row>
    <row r="52" spans="1:28" x14ac:dyDescent="0.25">
      <c r="A52" s="2" t="s">
        <v>21</v>
      </c>
      <c r="B52" s="7" t="s">
        <v>196</v>
      </c>
      <c r="C52" s="2" t="s">
        <v>73</v>
      </c>
      <c r="D52" s="3">
        <v>13.4</v>
      </c>
      <c r="E52" s="1">
        <v>207.56</v>
      </c>
      <c r="F52" s="1">
        <v>290.89100000000002</v>
      </c>
      <c r="G52" s="1">
        <v>353.26100000000002</v>
      </c>
      <c r="O52" s="1">
        <v>353.26100000000002</v>
      </c>
      <c r="S52" s="4">
        <f t="shared" ref="S52" si="378">(E52/$O52)*$D52</f>
        <v>7.8732268775777676</v>
      </c>
      <c r="T52" s="4">
        <f t="shared" ref="T52" si="379">(F52/$O52)*$D52</f>
        <v>11.034162842770643</v>
      </c>
      <c r="U52" s="4">
        <f t="shared" ref="U52" si="380">(G52/$O52)*$D52</f>
        <v>13.4</v>
      </c>
      <c r="V52" s="4">
        <f t="shared" ref="V52" si="381">(H52/$O52)*$D52</f>
        <v>0</v>
      </c>
      <c r="W52" s="4">
        <f t="shared" ref="W52" si="382">(I52/$O52)*$D52</f>
        <v>0</v>
      </c>
      <c r="X52" s="4">
        <f t="shared" ref="X52" si="383">(J52/$O52)*$D52</f>
        <v>0</v>
      </c>
      <c r="Y52" s="4">
        <f t="shared" ref="Y52" si="384">(K52/$O52)*$D52</f>
        <v>0</v>
      </c>
      <c r="Z52" s="4">
        <f t="shared" ref="Z52" si="385">(L52/$O52)*$D52</f>
        <v>0</v>
      </c>
      <c r="AA52" s="4">
        <f t="shared" ref="AA52" si="386">(M52/$O52)*$D52</f>
        <v>0</v>
      </c>
      <c r="AB52" s="7">
        <v>0</v>
      </c>
    </row>
    <row r="53" spans="1:28" x14ac:dyDescent="0.25">
      <c r="A53" s="2" t="s">
        <v>21</v>
      </c>
      <c r="B53" s="7" t="s">
        <v>196</v>
      </c>
      <c r="C53" s="2" t="s">
        <v>74</v>
      </c>
      <c r="D53" s="3">
        <v>15.2</v>
      </c>
      <c r="E53" s="1">
        <v>256.81900000000002</v>
      </c>
      <c r="F53" s="1">
        <v>348.38099999999997</v>
      </c>
      <c r="G53" s="1">
        <v>391.40499999999997</v>
      </c>
      <c r="H53" s="1">
        <v>420.46</v>
      </c>
      <c r="I53" s="1">
        <v>441.82600000000002</v>
      </c>
      <c r="J53" s="1">
        <v>463.95400000000001</v>
      </c>
      <c r="O53" s="1">
        <v>463.95400000000001</v>
      </c>
      <c r="S53" s="4">
        <f t="shared" ref="S53" si="387">(E53/$O53)*$D53</f>
        <v>8.4138703405941104</v>
      </c>
      <c r="T53" s="4">
        <f t="shared" ref="T53" si="388">(F53/$O53)*$D53</f>
        <v>11.413612556417229</v>
      </c>
      <c r="U53" s="4">
        <f t="shared" ref="U53" si="389">(G53/$O53)*$D53</f>
        <v>12.823159192506152</v>
      </c>
      <c r="V53" s="4">
        <f t="shared" ref="V53" si="390">(H53/$O53)*$D53</f>
        <v>13.775055285653318</v>
      </c>
      <c r="W53" s="4">
        <f t="shared" ref="W53" si="391">(I53/$O53)*$D53</f>
        <v>14.475045370877286</v>
      </c>
      <c r="X53" s="4">
        <f t="shared" ref="X53" si="392">(J53/$O53)*$D53</f>
        <v>15.2</v>
      </c>
      <c r="Y53" s="4">
        <f t="shared" ref="Y53" si="393">(K53/$O53)*$D53</f>
        <v>0</v>
      </c>
      <c r="Z53" s="4">
        <f t="shared" ref="Z53" si="394">(L53/$O53)*$D53</f>
        <v>0</v>
      </c>
      <c r="AA53" s="4">
        <f t="shared" ref="AA53" si="395">(M53/$O53)*$D53</f>
        <v>0</v>
      </c>
      <c r="AB53" s="7">
        <v>0</v>
      </c>
    </row>
    <row r="54" spans="1:28" x14ac:dyDescent="0.25">
      <c r="A54" s="2"/>
      <c r="C54" s="2"/>
      <c r="D54" s="3"/>
      <c r="S54" s="4"/>
      <c r="T54" s="4"/>
      <c r="U54" s="4"/>
      <c r="V54" s="4"/>
      <c r="W54" s="4"/>
      <c r="X54" s="4"/>
      <c r="Y54" s="4"/>
      <c r="Z54" s="4"/>
      <c r="AA54" s="4"/>
    </row>
    <row r="55" spans="1:28" x14ac:dyDescent="0.25">
      <c r="A55" s="1"/>
      <c r="B55" s="1"/>
      <c r="C55" s="1"/>
    </row>
    <row r="56" spans="1:28" x14ac:dyDescent="0.25">
      <c r="A56" s="9" t="s">
        <v>208</v>
      </c>
      <c r="B56" s="1"/>
    </row>
    <row r="57" spans="1:28" x14ac:dyDescent="0.25">
      <c r="A57" s="1"/>
      <c r="B57" s="1"/>
    </row>
    <row r="58" spans="1:28" x14ac:dyDescent="0.25">
      <c r="A58" s="9" t="s">
        <v>203</v>
      </c>
      <c r="B58" s="9" t="s">
        <v>204</v>
      </c>
      <c r="C58" s="9">
        <v>1</v>
      </c>
      <c r="D58" s="8">
        <v>2</v>
      </c>
      <c r="E58" s="8">
        <v>3</v>
      </c>
      <c r="F58" s="8">
        <v>4</v>
      </c>
      <c r="G58" s="8">
        <v>5</v>
      </c>
      <c r="H58" s="8">
        <v>6</v>
      </c>
      <c r="I58" s="8">
        <v>7</v>
      </c>
      <c r="J58" s="8">
        <v>8</v>
      </c>
      <c r="K58" s="8">
        <v>9</v>
      </c>
      <c r="L58" s="8">
        <v>10</v>
      </c>
    </row>
    <row r="59" spans="1:28" x14ac:dyDescent="0.25">
      <c r="A59" s="9">
        <v>2019</v>
      </c>
      <c r="B59" s="1">
        <v>5</v>
      </c>
      <c r="C59" s="10">
        <f>SUM(S5,S8,S24,S25,S26)/5</f>
        <v>9.1999999999999993</v>
      </c>
      <c r="D59" s="10"/>
      <c r="E59" s="10"/>
      <c r="F59" s="10"/>
      <c r="G59" s="10"/>
      <c r="H59" s="10"/>
      <c r="I59" s="10"/>
      <c r="J59" s="10"/>
      <c r="K59" s="10"/>
      <c r="L59" s="10"/>
    </row>
    <row r="60" spans="1:28" x14ac:dyDescent="0.25">
      <c r="A60" s="9">
        <v>2018</v>
      </c>
      <c r="B60" s="1">
        <v>10</v>
      </c>
      <c r="C60" s="10">
        <f>SUM(S3,S6,S7,S9,S10,S15,S17,S20,S31,S32)/10</f>
        <v>8.1673453563596912</v>
      </c>
      <c r="D60" s="10">
        <f>SUM(T3,T6,T7,T9,T10,T15,T17,T20,T31,T32)/10</f>
        <v>11.42</v>
      </c>
      <c r="E60" s="10"/>
      <c r="F60" s="10"/>
      <c r="G60" s="10"/>
      <c r="H60" s="10"/>
      <c r="I60" s="10"/>
      <c r="J60" s="10"/>
      <c r="K60" s="10"/>
      <c r="L60" s="10"/>
    </row>
    <row r="61" spans="1:28" x14ac:dyDescent="0.25">
      <c r="A61" s="9">
        <v>2017</v>
      </c>
      <c r="B61" s="7">
        <v>11</v>
      </c>
      <c r="C61" s="10">
        <f t="shared" ref="C61:D61" si="396">SUM(S18,S19,S21,S22,S30,S35,S42,S43,S45,S51,S52)/11</f>
        <v>8.4789226684987788</v>
      </c>
      <c r="D61" s="10">
        <f t="shared" si="396"/>
        <v>11.613597231615199</v>
      </c>
      <c r="E61" s="10">
        <f>SUM(U18,U19,U21,U22,U30,U35,U42,U43,U45,U51,U52)/11</f>
        <v>14.009090909090908</v>
      </c>
      <c r="F61" s="10"/>
      <c r="G61" s="10"/>
      <c r="H61" s="10"/>
      <c r="I61" s="10"/>
      <c r="J61" s="10"/>
      <c r="K61" s="10"/>
      <c r="L61" s="10"/>
    </row>
    <row r="62" spans="1:28" x14ac:dyDescent="0.25">
      <c r="A62" s="9">
        <v>2016</v>
      </c>
      <c r="B62" s="7">
        <v>5</v>
      </c>
      <c r="C62" s="10">
        <f t="shared" ref="C62:E62" si="397">SUM(S13,S23,S36,S37,S38)/5</f>
        <v>8.6861905392473027</v>
      </c>
      <c r="D62" s="10">
        <f t="shared" si="397"/>
        <v>11.666263277678784</v>
      </c>
      <c r="E62" s="10">
        <f t="shared" si="397"/>
        <v>13.962060338907895</v>
      </c>
      <c r="F62" s="10">
        <f>SUM(V13,V23,V36,V37,V38)/5</f>
        <v>15.7</v>
      </c>
      <c r="G62" s="10"/>
      <c r="H62" s="10"/>
      <c r="I62" s="10"/>
      <c r="J62" s="10"/>
      <c r="K62" s="10"/>
      <c r="L62" s="10"/>
    </row>
    <row r="63" spans="1:28" x14ac:dyDescent="0.25">
      <c r="A63" s="9">
        <v>2015</v>
      </c>
      <c r="B63" s="7">
        <v>3</v>
      </c>
      <c r="C63" s="10">
        <f t="shared" ref="C63:F63" si="398">SUM(S11,S16,S46)/3</f>
        <v>9.349410600174922</v>
      </c>
      <c r="D63" s="10">
        <f t="shared" si="398"/>
        <v>11.952055575335356</v>
      </c>
      <c r="E63" s="10">
        <f t="shared" si="398"/>
        <v>14.389700044737159</v>
      </c>
      <c r="F63" s="10">
        <f t="shared" si="398"/>
        <v>15.971127222232065</v>
      </c>
      <c r="G63" s="10">
        <f>SUM(W11,W16,W46)/3</f>
        <v>17.466666666666665</v>
      </c>
      <c r="H63" s="10"/>
      <c r="I63" s="10"/>
      <c r="J63" s="10"/>
      <c r="K63" s="10"/>
      <c r="L63" s="10"/>
    </row>
    <row r="64" spans="1:28" x14ac:dyDescent="0.25">
      <c r="A64" s="9">
        <v>2014</v>
      </c>
      <c r="B64" s="7">
        <v>8</v>
      </c>
      <c r="C64" s="10">
        <f t="shared" ref="C64:G64" si="399">SUM(S28,S29,S33,S41,S48,S49,S50,S53)/8</f>
        <v>8.3395166761585635</v>
      </c>
      <c r="D64" s="10">
        <f t="shared" si="399"/>
        <v>11.297271191606862</v>
      </c>
      <c r="E64" s="10">
        <f t="shared" si="399"/>
        <v>13.279128413076039</v>
      </c>
      <c r="F64" s="10">
        <f t="shared" si="399"/>
        <v>14.883402328743211</v>
      </c>
      <c r="G64" s="10">
        <f t="shared" si="399"/>
        <v>16.258650454526563</v>
      </c>
      <c r="H64" s="10">
        <f>SUM(X28,X29,X33,X41,X48,X49,X50,X53)/8</f>
        <v>17.462499999999999</v>
      </c>
      <c r="I64" s="10"/>
      <c r="J64" s="10"/>
      <c r="K64" s="10"/>
      <c r="L64" s="10"/>
    </row>
    <row r="65" spans="1:12" x14ac:dyDescent="0.25">
      <c r="A65" s="9">
        <v>2013</v>
      </c>
      <c r="B65" s="7">
        <v>4</v>
      </c>
      <c r="C65" s="10">
        <f t="shared" ref="C65:H65" si="400">SUM(S27,S34,S39,S44)/4</f>
        <v>5.7123381002994646</v>
      </c>
      <c r="D65" s="10">
        <f t="shared" si="400"/>
        <v>10.415809228811703</v>
      </c>
      <c r="E65" s="10">
        <f t="shared" si="400"/>
        <v>12.838122867237331</v>
      </c>
      <c r="F65" s="10">
        <f t="shared" si="400"/>
        <v>14.799003423106941</v>
      </c>
      <c r="G65" s="10">
        <f t="shared" si="400"/>
        <v>16.274485636339644</v>
      </c>
      <c r="H65" s="10">
        <f t="shared" si="400"/>
        <v>17.599479986719921</v>
      </c>
      <c r="I65" s="10">
        <f>SUM(Y27,Y34,Y39,Y44)/4</f>
        <v>18.649999999999999</v>
      </c>
      <c r="J65" s="10"/>
      <c r="K65" s="10"/>
      <c r="L65" s="10"/>
    </row>
    <row r="66" spans="1:12" x14ac:dyDescent="0.25">
      <c r="A66" s="9">
        <v>2012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25">
      <c r="A67" s="9">
        <v>2011</v>
      </c>
      <c r="B67" s="7">
        <v>5</v>
      </c>
      <c r="C67" s="10">
        <f t="shared" ref="C67:J67" si="401">SUM(S2,S4,S14,S40,S47)/5</f>
        <v>6.4337307270855364</v>
      </c>
      <c r="D67" s="10">
        <f t="shared" si="401"/>
        <v>10.961911611028391</v>
      </c>
      <c r="E67" s="10">
        <f t="shared" si="401"/>
        <v>12.94096226540282</v>
      </c>
      <c r="F67" s="10">
        <f t="shared" si="401"/>
        <v>14.359372661593998</v>
      </c>
      <c r="G67" s="10">
        <f t="shared" si="401"/>
        <v>15.767958782747309</v>
      </c>
      <c r="H67" s="10">
        <f t="shared" si="401"/>
        <v>16.947185007166503</v>
      </c>
      <c r="I67" s="10">
        <f t="shared" si="401"/>
        <v>18.175720172510204</v>
      </c>
      <c r="J67" s="10">
        <f t="shared" si="401"/>
        <v>19.023037317550521</v>
      </c>
      <c r="K67" s="10">
        <f>SUM(AA2,AA4,AA14,AA40,AA47)/5</f>
        <v>19.979999999999997</v>
      </c>
      <c r="L67" s="10"/>
    </row>
    <row r="68" spans="1:12" x14ac:dyDescent="0.25">
      <c r="A68" s="9">
        <v>2010</v>
      </c>
      <c r="B68" s="7">
        <v>1</v>
      </c>
      <c r="C68" s="10">
        <f t="shared" ref="C68:K68" si="402">SUM(S12)/1</f>
        <v>6.4539878572432912</v>
      </c>
      <c r="D68" s="10">
        <f t="shared" si="402"/>
        <v>9.2166724952860282</v>
      </c>
      <c r="E68" s="10">
        <f t="shared" si="402"/>
        <v>11.095897853746118</v>
      </c>
      <c r="F68" s="10">
        <f t="shared" si="402"/>
        <v>12.631244524402685</v>
      </c>
      <c r="G68" s="10">
        <f t="shared" si="402"/>
        <v>13.675649049814865</v>
      </c>
      <c r="H68" s="10">
        <f t="shared" si="402"/>
        <v>15.224773134511315</v>
      </c>
      <c r="I68" s="10">
        <f t="shared" si="402"/>
        <v>16.368472457069515</v>
      </c>
      <c r="J68" s="10">
        <f t="shared" si="402"/>
        <v>17.549850919539814</v>
      </c>
      <c r="K68" s="10">
        <f t="shared" si="402"/>
        <v>18.488628603979567</v>
      </c>
      <c r="L68" s="10">
        <f>SUM(AB12)/1</f>
        <v>19.3</v>
      </c>
    </row>
    <row r="69" spans="1:12" x14ac:dyDescent="0.25">
      <c r="A69" s="9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8" t="s">
        <v>205</v>
      </c>
      <c r="C70" s="10">
        <f>SUM(C59:C65,C67:C68)/9</f>
        <v>7.8690491694519489</v>
      </c>
      <c r="D70" s="10">
        <f>SUM(D60:D65,D67:D68)/8</f>
        <v>11.067947576420293</v>
      </c>
      <c r="E70" s="10">
        <f>SUM(E61:E65,E67:E68)/7</f>
        <v>13.216423241742612</v>
      </c>
      <c r="F70" s="10">
        <f>SUM(F62:F65,F67:F68)/6</f>
        <v>14.724025026679817</v>
      </c>
      <c r="G70" s="10">
        <f>SUM(G63:G65,G67:G68)/5</f>
        <v>15.888682118019011</v>
      </c>
      <c r="H70" s="10">
        <f>SUM(H64:H65,H67:H68)/4</f>
        <v>16.808484532099435</v>
      </c>
      <c r="I70" s="10">
        <f>SUM(I65,I67:I68)/3</f>
        <v>17.731397543193239</v>
      </c>
      <c r="J70" s="10">
        <f>SUM(J67:J68)/2</f>
        <v>18.28644411854517</v>
      </c>
      <c r="K70" s="10">
        <f>SUM(K67:K68)/2</f>
        <v>19.234314301989784</v>
      </c>
      <c r="L70" s="10">
        <f>SUM(L68)/1</f>
        <v>19.3</v>
      </c>
    </row>
    <row r="71" spans="1:12" x14ac:dyDescent="0.25">
      <c r="A71" s="8" t="s">
        <v>204</v>
      </c>
      <c r="B71" s="7">
        <v>52</v>
      </c>
      <c r="C71">
        <v>50</v>
      </c>
      <c r="D71">
        <v>47</v>
      </c>
      <c r="E71">
        <v>37</v>
      </c>
      <c r="F71">
        <v>26</v>
      </c>
      <c r="G71">
        <v>21</v>
      </c>
      <c r="H71">
        <v>18</v>
      </c>
      <c r="I71">
        <v>10</v>
      </c>
      <c r="J71">
        <v>6</v>
      </c>
      <c r="K71">
        <v>6</v>
      </c>
      <c r="L7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5D07-EBF9-4605-AD56-3DEF52F492AE}">
  <dimension ref="A1:AL138"/>
  <sheetViews>
    <sheetView topLeftCell="A82" workbookViewId="0">
      <selection activeCell="Q87" sqref="Q87"/>
    </sheetView>
  </sheetViews>
  <sheetFormatPr defaultRowHeight="15" x14ac:dyDescent="0.25"/>
  <cols>
    <col min="1" max="1" width="14.85546875" bestFit="1" customWidth="1"/>
    <col min="2" max="2" width="14.85546875" style="7" customWidth="1"/>
    <col min="3" max="3" width="8.7109375" style="6"/>
    <col min="14" max="19" width="8.7109375" style="7"/>
  </cols>
  <sheetData>
    <row r="1" spans="1:38" s="8" customFormat="1" x14ac:dyDescent="0.25">
      <c r="A1" s="8" t="s">
        <v>0</v>
      </c>
      <c r="B1" s="8" t="s">
        <v>189</v>
      </c>
      <c r="C1" s="8" t="s">
        <v>125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75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195</v>
      </c>
      <c r="T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22</v>
      </c>
      <c r="AH1" s="8" t="s">
        <v>197</v>
      </c>
      <c r="AI1" s="8" t="s">
        <v>198</v>
      </c>
      <c r="AJ1" s="8" t="s">
        <v>199</v>
      </c>
      <c r="AK1" s="8" t="s">
        <v>200</v>
      </c>
      <c r="AL1" s="8" t="s">
        <v>201</v>
      </c>
    </row>
    <row r="2" spans="1:38" x14ac:dyDescent="0.25">
      <c r="A2" t="s">
        <v>21</v>
      </c>
      <c r="B2" s="7" t="s">
        <v>190</v>
      </c>
      <c r="C2" s="7" t="s">
        <v>126</v>
      </c>
      <c r="D2" s="7">
        <v>112</v>
      </c>
      <c r="E2" s="1">
        <v>260.24299999999999</v>
      </c>
      <c r="F2" s="1"/>
      <c r="G2" s="1"/>
      <c r="H2" s="1"/>
      <c r="I2" s="1"/>
      <c r="J2" s="1"/>
      <c r="T2" s="1">
        <v>260.24299999999999</v>
      </c>
      <c r="U2" s="1"/>
      <c r="V2" s="1"/>
      <c r="W2" s="1"/>
      <c r="X2">
        <f t="shared" ref="X2:AF2" si="0">(E2/$T2)*$D2</f>
        <v>112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 s="7">
        <f t="shared" ref="AG2" si="1">(N2/$T2)*$D2</f>
        <v>0</v>
      </c>
      <c r="AH2" s="7">
        <f t="shared" ref="AH2" si="2">(O2/$T2)*$D2</f>
        <v>0</v>
      </c>
      <c r="AI2" s="7">
        <f t="shared" ref="AI2" si="3">(P2/$T2)*$D2</f>
        <v>0</v>
      </c>
      <c r="AJ2" s="7">
        <f t="shared" ref="AJ2" si="4">(Q2/$T2)*$D2</f>
        <v>0</v>
      </c>
      <c r="AK2" s="7">
        <f t="shared" ref="AK2" si="5">(R2/$T2)*$D2</f>
        <v>0</v>
      </c>
      <c r="AL2" s="7">
        <f t="shared" ref="AL2" si="6">(S2/$T2)*$D2</f>
        <v>0</v>
      </c>
    </row>
    <row r="3" spans="1:38" x14ac:dyDescent="0.25">
      <c r="A3" s="7" t="s">
        <v>21</v>
      </c>
      <c r="B3" s="7" t="s">
        <v>190</v>
      </c>
      <c r="C3" s="7" t="s">
        <v>127</v>
      </c>
      <c r="D3" s="7">
        <v>132</v>
      </c>
      <c r="E3" s="1">
        <v>190.82300000000001</v>
      </c>
      <c r="T3" s="1">
        <v>190.82300000000001</v>
      </c>
      <c r="X3" s="7">
        <f t="shared" ref="X3:X19" si="7">(E3/$T3)*$D3</f>
        <v>132</v>
      </c>
      <c r="Y3" s="7">
        <f t="shared" ref="Y3:Y19" si="8">(F3/$T3)*$D3</f>
        <v>0</v>
      </c>
      <c r="Z3" s="7">
        <f t="shared" ref="Z3:Z19" si="9">(G3/$T3)*$D3</f>
        <v>0</v>
      </c>
      <c r="AA3" s="7">
        <f t="shared" ref="AA3:AA19" si="10">(H3/$T3)*$D3</f>
        <v>0</v>
      </c>
      <c r="AB3" s="7">
        <f t="shared" ref="AB3:AB19" si="11">(I3/$T3)*$D3</f>
        <v>0</v>
      </c>
      <c r="AC3" s="7">
        <f t="shared" ref="AC3:AC19" si="12">(J3/$T3)*$D3</f>
        <v>0</v>
      </c>
      <c r="AD3" s="7">
        <f t="shared" ref="AD3:AD19" si="13">(K3/$T3)*$D3</f>
        <v>0</v>
      </c>
      <c r="AE3" s="7">
        <f t="shared" ref="AE3:AE19" si="14">(L3/$T3)*$D3</f>
        <v>0</v>
      </c>
      <c r="AF3" s="7">
        <f t="shared" ref="AF3:AF19" si="15">(M3/$T3)*$D3</f>
        <v>0</v>
      </c>
      <c r="AG3" s="7">
        <f t="shared" ref="AG3:AG19" si="16">(N3/$T3)*$D3</f>
        <v>0</v>
      </c>
      <c r="AH3" s="7">
        <f t="shared" ref="AH3:AH19" si="17">(O3/$T3)*$D3</f>
        <v>0</v>
      </c>
      <c r="AI3" s="7">
        <f t="shared" ref="AI3:AI19" si="18">(P3/$T3)*$D3</f>
        <v>0</v>
      </c>
      <c r="AJ3" s="7">
        <f t="shared" ref="AJ3:AJ19" si="19">(Q3/$T3)*$D3</f>
        <v>0</v>
      </c>
      <c r="AK3" s="7">
        <f t="shared" ref="AK3:AK19" si="20">(R3/$T3)*$D3</f>
        <v>0</v>
      </c>
      <c r="AL3" s="7">
        <f t="shared" ref="AL3:AL19" si="21">(S3/$T3)*$D3</f>
        <v>0</v>
      </c>
    </row>
    <row r="4" spans="1:38" x14ac:dyDescent="0.25">
      <c r="A4" s="7" t="s">
        <v>21</v>
      </c>
      <c r="B4" s="7" t="s">
        <v>190</v>
      </c>
      <c r="C4" s="7" t="s">
        <v>128</v>
      </c>
      <c r="D4" s="7">
        <v>133</v>
      </c>
      <c r="E4" s="1">
        <v>124.437</v>
      </c>
      <c r="T4" s="1">
        <v>124.437</v>
      </c>
      <c r="X4" s="7">
        <f t="shared" si="7"/>
        <v>133</v>
      </c>
      <c r="Y4" s="7">
        <f t="shared" si="8"/>
        <v>0</v>
      </c>
      <c r="Z4" s="7">
        <f t="shared" si="9"/>
        <v>0</v>
      </c>
      <c r="AA4" s="7">
        <f t="shared" si="10"/>
        <v>0</v>
      </c>
      <c r="AB4" s="7">
        <f t="shared" si="11"/>
        <v>0</v>
      </c>
      <c r="AC4" s="7">
        <f t="shared" si="12"/>
        <v>0</v>
      </c>
      <c r="AD4" s="7">
        <f t="shared" si="13"/>
        <v>0</v>
      </c>
      <c r="AE4" s="7">
        <f t="shared" si="14"/>
        <v>0</v>
      </c>
      <c r="AF4" s="7">
        <f t="shared" si="15"/>
        <v>0</v>
      </c>
      <c r="AG4" s="7">
        <f t="shared" si="16"/>
        <v>0</v>
      </c>
      <c r="AH4" s="7">
        <f t="shared" si="17"/>
        <v>0</v>
      </c>
      <c r="AI4" s="7">
        <f t="shared" si="18"/>
        <v>0</v>
      </c>
      <c r="AJ4" s="7">
        <f t="shared" si="19"/>
        <v>0</v>
      </c>
      <c r="AK4" s="7">
        <f t="shared" si="20"/>
        <v>0</v>
      </c>
      <c r="AL4" s="7">
        <f t="shared" si="21"/>
        <v>0</v>
      </c>
    </row>
    <row r="5" spans="1:38" x14ac:dyDescent="0.25">
      <c r="A5" s="7" t="s">
        <v>21</v>
      </c>
      <c r="B5" s="7" t="s">
        <v>190</v>
      </c>
      <c r="C5" s="7" t="s">
        <v>129</v>
      </c>
      <c r="D5" s="7">
        <v>142</v>
      </c>
      <c r="E5" s="1">
        <v>124.14700000000001</v>
      </c>
      <c r="T5" s="1">
        <v>124.14700000000001</v>
      </c>
      <c r="X5" s="7">
        <f t="shared" si="7"/>
        <v>142</v>
      </c>
      <c r="Y5" s="7">
        <f t="shared" si="8"/>
        <v>0</v>
      </c>
      <c r="Z5" s="7">
        <f t="shared" si="9"/>
        <v>0</v>
      </c>
      <c r="AA5" s="7">
        <f t="shared" si="10"/>
        <v>0</v>
      </c>
      <c r="AB5" s="7">
        <f t="shared" si="11"/>
        <v>0</v>
      </c>
      <c r="AC5" s="7">
        <f t="shared" si="12"/>
        <v>0</v>
      </c>
      <c r="AD5" s="7">
        <f t="shared" si="13"/>
        <v>0</v>
      </c>
      <c r="AE5" s="7">
        <f t="shared" si="14"/>
        <v>0</v>
      </c>
      <c r="AF5" s="7">
        <f t="shared" si="15"/>
        <v>0</v>
      </c>
      <c r="AG5" s="7">
        <f t="shared" si="16"/>
        <v>0</v>
      </c>
      <c r="AH5" s="7">
        <f t="shared" si="17"/>
        <v>0</v>
      </c>
      <c r="AI5" s="7">
        <f t="shared" si="18"/>
        <v>0</v>
      </c>
      <c r="AJ5" s="7">
        <f t="shared" si="19"/>
        <v>0</v>
      </c>
      <c r="AK5" s="7">
        <f t="shared" si="20"/>
        <v>0</v>
      </c>
      <c r="AL5" s="7">
        <f t="shared" si="21"/>
        <v>0</v>
      </c>
    </row>
    <row r="6" spans="1:38" x14ac:dyDescent="0.25">
      <c r="A6" s="7" t="s">
        <v>21</v>
      </c>
      <c r="B6" s="7" t="s">
        <v>190</v>
      </c>
      <c r="C6" s="7" t="s">
        <v>130</v>
      </c>
      <c r="D6" s="7">
        <v>142</v>
      </c>
      <c r="E6" s="1">
        <v>128.52199999999999</v>
      </c>
      <c r="T6" s="1">
        <v>128.52199999999999</v>
      </c>
      <c r="X6" s="7">
        <f t="shared" si="7"/>
        <v>142</v>
      </c>
      <c r="Y6" s="7">
        <f t="shared" si="8"/>
        <v>0</v>
      </c>
      <c r="Z6" s="7">
        <f t="shared" si="9"/>
        <v>0</v>
      </c>
      <c r="AA6" s="7">
        <f t="shared" si="10"/>
        <v>0</v>
      </c>
      <c r="AB6" s="7">
        <f t="shared" si="11"/>
        <v>0</v>
      </c>
      <c r="AC6" s="7">
        <f t="shared" si="12"/>
        <v>0</v>
      </c>
      <c r="AD6" s="7">
        <f t="shared" si="13"/>
        <v>0</v>
      </c>
      <c r="AE6" s="7">
        <f t="shared" si="14"/>
        <v>0</v>
      </c>
      <c r="AF6" s="7">
        <f t="shared" si="15"/>
        <v>0</v>
      </c>
      <c r="AG6" s="7">
        <f t="shared" si="16"/>
        <v>0</v>
      </c>
      <c r="AH6" s="7">
        <f t="shared" si="17"/>
        <v>0</v>
      </c>
      <c r="AI6" s="7">
        <f t="shared" si="18"/>
        <v>0</v>
      </c>
      <c r="AJ6" s="7">
        <f t="shared" si="19"/>
        <v>0</v>
      </c>
      <c r="AK6" s="7">
        <f t="shared" si="20"/>
        <v>0</v>
      </c>
      <c r="AL6" s="7">
        <f t="shared" si="21"/>
        <v>0</v>
      </c>
    </row>
    <row r="7" spans="1:38" x14ac:dyDescent="0.25">
      <c r="A7" s="7" t="s">
        <v>21</v>
      </c>
      <c r="B7" s="7" t="s">
        <v>190</v>
      </c>
      <c r="C7" s="7" t="s">
        <v>131</v>
      </c>
      <c r="D7" s="7">
        <v>155</v>
      </c>
      <c r="E7" s="1">
        <v>99.545000000000002</v>
      </c>
      <c r="T7" s="1">
        <v>99.545000000000002</v>
      </c>
      <c r="X7" s="7">
        <f t="shared" si="7"/>
        <v>155</v>
      </c>
      <c r="Y7" s="7">
        <f t="shared" si="8"/>
        <v>0</v>
      </c>
      <c r="Z7" s="7">
        <f t="shared" si="9"/>
        <v>0</v>
      </c>
      <c r="AA7" s="7">
        <f t="shared" si="10"/>
        <v>0</v>
      </c>
      <c r="AB7" s="7">
        <f t="shared" si="11"/>
        <v>0</v>
      </c>
      <c r="AC7" s="7">
        <f t="shared" si="12"/>
        <v>0</v>
      </c>
      <c r="AD7" s="7">
        <f t="shared" si="13"/>
        <v>0</v>
      </c>
      <c r="AE7" s="7">
        <f t="shared" si="14"/>
        <v>0</v>
      </c>
      <c r="AF7" s="7">
        <f t="shared" si="15"/>
        <v>0</v>
      </c>
      <c r="AG7" s="7">
        <f t="shared" si="16"/>
        <v>0</v>
      </c>
      <c r="AH7" s="7">
        <f t="shared" si="17"/>
        <v>0</v>
      </c>
      <c r="AI7" s="7">
        <f t="shared" si="18"/>
        <v>0</v>
      </c>
      <c r="AJ7" s="7">
        <f t="shared" si="19"/>
        <v>0</v>
      </c>
      <c r="AK7" s="7">
        <f t="shared" si="20"/>
        <v>0</v>
      </c>
      <c r="AL7" s="7">
        <f t="shared" si="21"/>
        <v>0</v>
      </c>
    </row>
    <row r="8" spans="1:38" x14ac:dyDescent="0.25">
      <c r="A8" s="7" t="s">
        <v>21</v>
      </c>
      <c r="B8" s="7" t="s">
        <v>190</v>
      </c>
      <c r="C8" s="7" t="s">
        <v>132</v>
      </c>
      <c r="D8" s="7">
        <v>157</v>
      </c>
      <c r="E8" s="1">
        <v>228.15600000000001</v>
      </c>
      <c r="T8" s="1">
        <v>228.15600000000001</v>
      </c>
      <c r="X8" s="7">
        <f t="shared" si="7"/>
        <v>157</v>
      </c>
      <c r="Y8" s="7">
        <f t="shared" si="8"/>
        <v>0</v>
      </c>
      <c r="Z8" s="7">
        <f t="shared" si="9"/>
        <v>0</v>
      </c>
      <c r="AA8" s="7">
        <f t="shared" si="10"/>
        <v>0</v>
      </c>
      <c r="AB8" s="7">
        <f t="shared" si="11"/>
        <v>0</v>
      </c>
      <c r="AC8" s="7">
        <f t="shared" si="12"/>
        <v>0</v>
      </c>
      <c r="AD8" s="7">
        <f t="shared" si="13"/>
        <v>0</v>
      </c>
      <c r="AE8" s="7">
        <f t="shared" si="14"/>
        <v>0</v>
      </c>
      <c r="AF8" s="7">
        <f t="shared" si="15"/>
        <v>0</v>
      </c>
      <c r="AG8" s="7">
        <f t="shared" si="16"/>
        <v>0</v>
      </c>
      <c r="AH8" s="7">
        <f t="shared" si="17"/>
        <v>0</v>
      </c>
      <c r="AI8" s="7">
        <f t="shared" si="18"/>
        <v>0</v>
      </c>
      <c r="AJ8" s="7">
        <f t="shared" si="19"/>
        <v>0</v>
      </c>
      <c r="AK8" s="7">
        <f t="shared" si="20"/>
        <v>0</v>
      </c>
      <c r="AL8" s="7">
        <f t="shared" si="21"/>
        <v>0</v>
      </c>
    </row>
    <row r="9" spans="1:38" x14ac:dyDescent="0.25">
      <c r="A9" s="7" t="s">
        <v>21</v>
      </c>
      <c r="B9" s="7" t="s">
        <v>190</v>
      </c>
      <c r="C9" s="7" t="s">
        <v>133</v>
      </c>
      <c r="D9" s="7">
        <v>167</v>
      </c>
      <c r="E9" s="1">
        <v>194.37100000000001</v>
      </c>
      <c r="T9" s="1">
        <v>194.37100000000001</v>
      </c>
      <c r="X9" s="7">
        <f t="shared" si="7"/>
        <v>167</v>
      </c>
      <c r="Y9" s="7">
        <f t="shared" si="8"/>
        <v>0</v>
      </c>
      <c r="Z9" s="7">
        <f t="shared" si="9"/>
        <v>0</v>
      </c>
      <c r="AA9" s="7">
        <f t="shared" si="10"/>
        <v>0</v>
      </c>
      <c r="AB9" s="7">
        <f t="shared" si="11"/>
        <v>0</v>
      </c>
      <c r="AC9" s="7">
        <f t="shared" si="12"/>
        <v>0</v>
      </c>
      <c r="AD9" s="7">
        <f t="shared" si="13"/>
        <v>0</v>
      </c>
      <c r="AE9" s="7">
        <f t="shared" si="14"/>
        <v>0</v>
      </c>
      <c r="AF9" s="7">
        <f t="shared" si="15"/>
        <v>0</v>
      </c>
      <c r="AG9" s="7">
        <f t="shared" si="16"/>
        <v>0</v>
      </c>
      <c r="AH9" s="7">
        <f t="shared" si="17"/>
        <v>0</v>
      </c>
      <c r="AI9" s="7">
        <f t="shared" si="18"/>
        <v>0</v>
      </c>
      <c r="AJ9" s="7">
        <f t="shared" si="19"/>
        <v>0</v>
      </c>
      <c r="AK9" s="7">
        <f t="shared" si="20"/>
        <v>0</v>
      </c>
      <c r="AL9" s="7">
        <f t="shared" si="21"/>
        <v>0</v>
      </c>
    </row>
    <row r="10" spans="1:38" x14ac:dyDescent="0.25">
      <c r="A10" s="7" t="s">
        <v>21</v>
      </c>
      <c r="B10" s="7" t="s">
        <v>190</v>
      </c>
      <c r="C10" s="7" t="s">
        <v>134</v>
      </c>
      <c r="D10" s="7">
        <v>178</v>
      </c>
      <c r="E10" s="1">
        <v>135.346</v>
      </c>
      <c r="T10" s="1">
        <v>135.346</v>
      </c>
      <c r="X10" s="7">
        <f t="shared" si="7"/>
        <v>178</v>
      </c>
      <c r="Y10" s="7">
        <f t="shared" si="8"/>
        <v>0</v>
      </c>
      <c r="Z10" s="7">
        <f t="shared" si="9"/>
        <v>0</v>
      </c>
      <c r="AA10" s="7">
        <f t="shared" si="10"/>
        <v>0</v>
      </c>
      <c r="AB10" s="7">
        <f t="shared" si="11"/>
        <v>0</v>
      </c>
      <c r="AC10" s="7">
        <f t="shared" si="12"/>
        <v>0</v>
      </c>
      <c r="AD10" s="7">
        <f t="shared" si="13"/>
        <v>0</v>
      </c>
      <c r="AE10" s="7">
        <f t="shared" si="14"/>
        <v>0</v>
      </c>
      <c r="AF10" s="7">
        <f t="shared" si="15"/>
        <v>0</v>
      </c>
      <c r="AG10" s="7">
        <f t="shared" si="16"/>
        <v>0</v>
      </c>
      <c r="AH10" s="7">
        <f t="shared" si="17"/>
        <v>0</v>
      </c>
      <c r="AI10" s="7">
        <f t="shared" si="18"/>
        <v>0</v>
      </c>
      <c r="AJ10" s="7">
        <f t="shared" si="19"/>
        <v>0</v>
      </c>
      <c r="AK10" s="7">
        <f t="shared" si="20"/>
        <v>0</v>
      </c>
      <c r="AL10" s="7">
        <f t="shared" si="21"/>
        <v>0</v>
      </c>
    </row>
    <row r="11" spans="1:38" x14ac:dyDescent="0.25">
      <c r="A11" s="7" t="s">
        <v>21</v>
      </c>
      <c r="B11" s="7" t="s">
        <v>190</v>
      </c>
      <c r="C11" s="7" t="s">
        <v>135</v>
      </c>
      <c r="D11" s="7">
        <v>188</v>
      </c>
      <c r="E11" s="1">
        <v>260.24299999999999</v>
      </c>
      <c r="T11" s="1">
        <v>260.24299999999999</v>
      </c>
      <c r="X11" s="7">
        <f t="shared" si="7"/>
        <v>188</v>
      </c>
      <c r="Y11" s="7">
        <f t="shared" si="8"/>
        <v>0</v>
      </c>
      <c r="Z11" s="7">
        <f t="shared" si="9"/>
        <v>0</v>
      </c>
      <c r="AA11" s="7">
        <f t="shared" si="10"/>
        <v>0</v>
      </c>
      <c r="AB11" s="7">
        <f t="shared" si="11"/>
        <v>0</v>
      </c>
      <c r="AC11" s="7">
        <f t="shared" si="12"/>
        <v>0</v>
      </c>
      <c r="AD11" s="7">
        <f t="shared" si="13"/>
        <v>0</v>
      </c>
      <c r="AE11" s="7">
        <f t="shared" si="14"/>
        <v>0</v>
      </c>
      <c r="AF11" s="7">
        <f t="shared" si="15"/>
        <v>0</v>
      </c>
      <c r="AG11" s="7">
        <f t="shared" si="16"/>
        <v>0</v>
      </c>
      <c r="AH11" s="7">
        <f t="shared" si="17"/>
        <v>0</v>
      </c>
      <c r="AI11" s="7">
        <f t="shared" si="18"/>
        <v>0</v>
      </c>
      <c r="AJ11" s="7">
        <f t="shared" si="19"/>
        <v>0</v>
      </c>
      <c r="AK11" s="7">
        <f t="shared" si="20"/>
        <v>0</v>
      </c>
      <c r="AL11" s="7">
        <f t="shared" si="21"/>
        <v>0</v>
      </c>
    </row>
    <row r="12" spans="1:38" x14ac:dyDescent="0.25">
      <c r="A12" s="7" t="s">
        <v>21</v>
      </c>
      <c r="B12" s="7" t="s">
        <v>190</v>
      </c>
      <c r="C12" s="7" t="s">
        <v>136</v>
      </c>
      <c r="D12" s="7">
        <v>188</v>
      </c>
      <c r="E12" s="1">
        <v>171.49700000000001</v>
      </c>
      <c r="T12" s="1">
        <v>171.49700000000001</v>
      </c>
      <c r="X12" s="7">
        <f t="shared" si="7"/>
        <v>188</v>
      </c>
      <c r="Y12" s="7">
        <f t="shared" si="8"/>
        <v>0</v>
      </c>
      <c r="Z12" s="7">
        <f t="shared" si="9"/>
        <v>0</v>
      </c>
      <c r="AA12" s="7">
        <f t="shared" si="10"/>
        <v>0</v>
      </c>
      <c r="AB12" s="7">
        <f t="shared" si="11"/>
        <v>0</v>
      </c>
      <c r="AC12" s="7">
        <f t="shared" si="12"/>
        <v>0</v>
      </c>
      <c r="AD12" s="7">
        <f t="shared" si="13"/>
        <v>0</v>
      </c>
      <c r="AE12" s="7">
        <f t="shared" si="14"/>
        <v>0</v>
      </c>
      <c r="AF12" s="7">
        <f t="shared" si="15"/>
        <v>0</v>
      </c>
      <c r="AG12" s="7">
        <f t="shared" si="16"/>
        <v>0</v>
      </c>
      <c r="AH12" s="7">
        <f t="shared" si="17"/>
        <v>0</v>
      </c>
      <c r="AI12" s="7">
        <f t="shared" si="18"/>
        <v>0</v>
      </c>
      <c r="AJ12" s="7">
        <f t="shared" si="19"/>
        <v>0</v>
      </c>
      <c r="AK12" s="7">
        <f t="shared" si="20"/>
        <v>0</v>
      </c>
      <c r="AL12" s="7">
        <f t="shared" si="21"/>
        <v>0</v>
      </c>
    </row>
    <row r="13" spans="1:38" x14ac:dyDescent="0.25">
      <c r="A13" s="7" t="s">
        <v>21</v>
      </c>
      <c r="B13" s="7" t="s">
        <v>190</v>
      </c>
      <c r="C13" s="7" t="s">
        <v>137</v>
      </c>
      <c r="D13" s="7">
        <v>185</v>
      </c>
      <c r="E13" s="1">
        <v>253.29900000000001</v>
      </c>
      <c r="T13" s="1">
        <v>253.29900000000001</v>
      </c>
      <c r="X13" s="7">
        <f t="shared" si="7"/>
        <v>185</v>
      </c>
      <c r="Y13" s="7">
        <f t="shared" si="8"/>
        <v>0</v>
      </c>
      <c r="Z13" s="7">
        <f t="shared" si="9"/>
        <v>0</v>
      </c>
      <c r="AA13" s="7">
        <f t="shared" si="10"/>
        <v>0</v>
      </c>
      <c r="AB13" s="7">
        <f t="shared" si="11"/>
        <v>0</v>
      </c>
      <c r="AC13" s="7">
        <f t="shared" si="12"/>
        <v>0</v>
      </c>
      <c r="AD13" s="7">
        <f t="shared" si="13"/>
        <v>0</v>
      </c>
      <c r="AE13" s="7">
        <f t="shared" si="14"/>
        <v>0</v>
      </c>
      <c r="AF13" s="7">
        <f t="shared" si="15"/>
        <v>0</v>
      </c>
      <c r="AG13" s="7">
        <f t="shared" si="16"/>
        <v>0</v>
      </c>
      <c r="AH13" s="7">
        <f t="shared" si="17"/>
        <v>0</v>
      </c>
      <c r="AI13" s="7">
        <f t="shared" si="18"/>
        <v>0</v>
      </c>
      <c r="AJ13" s="7">
        <f t="shared" si="19"/>
        <v>0</v>
      </c>
      <c r="AK13" s="7">
        <f t="shared" si="20"/>
        <v>0</v>
      </c>
      <c r="AL13" s="7">
        <f t="shared" si="21"/>
        <v>0</v>
      </c>
    </row>
    <row r="14" spans="1:38" x14ac:dyDescent="0.25">
      <c r="A14" s="7" t="s">
        <v>21</v>
      </c>
      <c r="B14" s="7" t="s">
        <v>190</v>
      </c>
      <c r="C14" s="7" t="s">
        <v>138</v>
      </c>
      <c r="D14" s="7">
        <v>215</v>
      </c>
      <c r="E14" s="1">
        <v>308.12700000000001</v>
      </c>
      <c r="T14" s="1">
        <v>308.12700000000001</v>
      </c>
      <c r="X14" s="7">
        <f t="shared" si="7"/>
        <v>215</v>
      </c>
      <c r="Y14" s="7">
        <f t="shared" si="8"/>
        <v>0</v>
      </c>
      <c r="Z14" s="7">
        <f t="shared" si="9"/>
        <v>0</v>
      </c>
      <c r="AA14" s="7">
        <f t="shared" si="10"/>
        <v>0</v>
      </c>
      <c r="AB14" s="7">
        <f t="shared" si="11"/>
        <v>0</v>
      </c>
      <c r="AC14" s="7">
        <f t="shared" si="12"/>
        <v>0</v>
      </c>
      <c r="AD14" s="7">
        <f t="shared" si="13"/>
        <v>0</v>
      </c>
      <c r="AE14" s="7">
        <f t="shared" si="14"/>
        <v>0</v>
      </c>
      <c r="AF14" s="7">
        <f t="shared" si="15"/>
        <v>0</v>
      </c>
      <c r="AG14" s="7">
        <f t="shared" si="16"/>
        <v>0</v>
      </c>
      <c r="AH14" s="7">
        <f t="shared" si="17"/>
        <v>0</v>
      </c>
      <c r="AI14" s="7">
        <f t="shared" si="18"/>
        <v>0</v>
      </c>
      <c r="AJ14" s="7">
        <f t="shared" si="19"/>
        <v>0</v>
      </c>
      <c r="AK14" s="7">
        <f t="shared" si="20"/>
        <v>0</v>
      </c>
      <c r="AL14" s="7">
        <f t="shared" si="21"/>
        <v>0</v>
      </c>
    </row>
    <row r="15" spans="1:38" x14ac:dyDescent="0.25">
      <c r="A15" s="7" t="s">
        <v>21</v>
      </c>
      <c r="B15" s="7" t="s">
        <v>190</v>
      </c>
      <c r="C15" s="7" t="s">
        <v>139</v>
      </c>
      <c r="D15" s="7">
        <v>248</v>
      </c>
      <c r="E15" s="1">
        <v>146.78299999999999</v>
      </c>
      <c r="F15" s="1">
        <v>217.256</v>
      </c>
      <c r="T15" s="1">
        <v>217.256</v>
      </c>
      <c r="X15" s="7">
        <f t="shared" si="7"/>
        <v>167.55433221637145</v>
      </c>
      <c r="Y15" s="7">
        <f t="shared" si="8"/>
        <v>248</v>
      </c>
      <c r="Z15" s="7">
        <f t="shared" si="9"/>
        <v>0</v>
      </c>
      <c r="AA15" s="7">
        <f t="shared" si="10"/>
        <v>0</v>
      </c>
      <c r="AB15" s="7">
        <f t="shared" si="11"/>
        <v>0</v>
      </c>
      <c r="AC15" s="7">
        <f t="shared" si="12"/>
        <v>0</v>
      </c>
      <c r="AD15" s="7">
        <f t="shared" si="13"/>
        <v>0</v>
      </c>
      <c r="AE15" s="7">
        <f t="shared" si="14"/>
        <v>0</v>
      </c>
      <c r="AF15" s="7">
        <f t="shared" si="15"/>
        <v>0</v>
      </c>
      <c r="AG15" s="7">
        <f t="shared" si="16"/>
        <v>0</v>
      </c>
      <c r="AH15" s="7">
        <f t="shared" si="17"/>
        <v>0</v>
      </c>
      <c r="AI15" s="7">
        <f t="shared" si="18"/>
        <v>0</v>
      </c>
      <c r="AJ15" s="7">
        <f t="shared" si="19"/>
        <v>0</v>
      </c>
      <c r="AK15" s="7">
        <f t="shared" si="20"/>
        <v>0</v>
      </c>
      <c r="AL15" s="7">
        <f t="shared" si="21"/>
        <v>0</v>
      </c>
    </row>
    <row r="16" spans="1:38" x14ac:dyDescent="0.25">
      <c r="A16" s="7" t="s">
        <v>21</v>
      </c>
      <c r="B16" s="7" t="s">
        <v>190</v>
      </c>
      <c r="C16" s="7" t="s">
        <v>140</v>
      </c>
      <c r="D16" s="7">
        <v>245</v>
      </c>
      <c r="E16" s="1">
        <v>157.60900000000001</v>
      </c>
      <c r="F16" s="1">
        <v>220.09700000000001</v>
      </c>
      <c r="T16" s="1">
        <v>220.09700000000001</v>
      </c>
      <c r="X16" s="7">
        <f t="shared" si="7"/>
        <v>175.44175976955614</v>
      </c>
      <c r="Y16" s="7">
        <f t="shared" si="8"/>
        <v>245</v>
      </c>
      <c r="Z16" s="7">
        <f t="shared" si="9"/>
        <v>0</v>
      </c>
      <c r="AA16" s="7">
        <f t="shared" si="10"/>
        <v>0</v>
      </c>
      <c r="AB16" s="7">
        <f t="shared" si="11"/>
        <v>0</v>
      </c>
      <c r="AC16" s="7">
        <f t="shared" si="12"/>
        <v>0</v>
      </c>
      <c r="AD16" s="7">
        <f t="shared" si="13"/>
        <v>0</v>
      </c>
      <c r="AE16" s="7">
        <f t="shared" si="14"/>
        <v>0</v>
      </c>
      <c r="AF16" s="7">
        <f t="shared" si="15"/>
        <v>0</v>
      </c>
      <c r="AG16" s="7">
        <f t="shared" si="16"/>
        <v>0</v>
      </c>
      <c r="AH16" s="7">
        <f t="shared" si="17"/>
        <v>0</v>
      </c>
      <c r="AI16" s="7">
        <f t="shared" si="18"/>
        <v>0</v>
      </c>
      <c r="AJ16" s="7">
        <f t="shared" si="19"/>
        <v>0</v>
      </c>
      <c r="AK16" s="7">
        <f t="shared" si="20"/>
        <v>0</v>
      </c>
      <c r="AL16" s="7">
        <f t="shared" si="21"/>
        <v>0</v>
      </c>
    </row>
    <row r="17" spans="1:38" x14ac:dyDescent="0.25">
      <c r="A17" s="7" t="s">
        <v>21</v>
      </c>
      <c r="B17" s="7" t="s">
        <v>190</v>
      </c>
      <c r="C17" s="7" t="s">
        <v>141</v>
      </c>
      <c r="D17" s="7">
        <v>228</v>
      </c>
      <c r="E17" s="1">
        <v>198.29</v>
      </c>
      <c r="F17" s="1">
        <v>238.27600000000001</v>
      </c>
      <c r="T17" s="1">
        <v>238.27600000000001</v>
      </c>
      <c r="X17" s="7">
        <f t="shared" si="7"/>
        <v>189.73845456529401</v>
      </c>
      <c r="Y17" s="7">
        <f t="shared" si="8"/>
        <v>228</v>
      </c>
      <c r="Z17" s="7">
        <f t="shared" si="9"/>
        <v>0</v>
      </c>
      <c r="AA17" s="7">
        <f t="shared" si="10"/>
        <v>0</v>
      </c>
      <c r="AB17" s="7">
        <f t="shared" si="11"/>
        <v>0</v>
      </c>
      <c r="AC17" s="7">
        <f t="shared" si="12"/>
        <v>0</v>
      </c>
      <c r="AD17" s="7">
        <f t="shared" si="13"/>
        <v>0</v>
      </c>
      <c r="AE17" s="7">
        <f t="shared" si="14"/>
        <v>0</v>
      </c>
      <c r="AF17" s="7">
        <f t="shared" si="15"/>
        <v>0</v>
      </c>
      <c r="AG17" s="7">
        <f t="shared" si="16"/>
        <v>0</v>
      </c>
      <c r="AH17" s="7">
        <f t="shared" si="17"/>
        <v>0</v>
      </c>
      <c r="AI17" s="7">
        <f t="shared" si="18"/>
        <v>0</v>
      </c>
      <c r="AJ17" s="7">
        <f t="shared" si="19"/>
        <v>0</v>
      </c>
      <c r="AK17" s="7">
        <f t="shared" si="20"/>
        <v>0</v>
      </c>
      <c r="AL17" s="7">
        <f t="shared" si="21"/>
        <v>0</v>
      </c>
    </row>
    <row r="18" spans="1:38" x14ac:dyDescent="0.25">
      <c r="A18" s="7" t="s">
        <v>21</v>
      </c>
      <c r="B18" s="7" t="s">
        <v>190</v>
      </c>
      <c r="C18" s="7" t="s">
        <v>142</v>
      </c>
      <c r="D18" s="7">
        <v>273</v>
      </c>
      <c r="E18" s="1">
        <v>180.279</v>
      </c>
      <c r="F18" s="1">
        <v>248.148</v>
      </c>
      <c r="T18" s="1">
        <v>248.148</v>
      </c>
      <c r="X18" s="7">
        <f t="shared" si="7"/>
        <v>198.33392572174668</v>
      </c>
      <c r="Y18" s="7">
        <f t="shared" si="8"/>
        <v>273</v>
      </c>
      <c r="Z18" s="7">
        <f t="shared" si="9"/>
        <v>0</v>
      </c>
      <c r="AA18" s="7">
        <f t="shared" si="10"/>
        <v>0</v>
      </c>
      <c r="AB18" s="7">
        <f t="shared" si="11"/>
        <v>0</v>
      </c>
      <c r="AC18" s="7">
        <f t="shared" si="12"/>
        <v>0</v>
      </c>
      <c r="AD18" s="7">
        <f t="shared" si="13"/>
        <v>0</v>
      </c>
      <c r="AE18" s="7">
        <f t="shared" si="14"/>
        <v>0</v>
      </c>
      <c r="AF18" s="7">
        <f t="shared" si="15"/>
        <v>0</v>
      </c>
      <c r="AG18" s="7">
        <f t="shared" si="16"/>
        <v>0</v>
      </c>
      <c r="AH18" s="7">
        <f t="shared" si="17"/>
        <v>0</v>
      </c>
      <c r="AI18" s="7">
        <f t="shared" si="18"/>
        <v>0</v>
      </c>
      <c r="AJ18" s="7">
        <f t="shared" si="19"/>
        <v>0</v>
      </c>
      <c r="AK18" s="7">
        <f t="shared" si="20"/>
        <v>0</v>
      </c>
      <c r="AL18" s="7">
        <f t="shared" si="21"/>
        <v>0</v>
      </c>
    </row>
    <row r="19" spans="1:38" x14ac:dyDescent="0.25">
      <c r="A19" s="7" t="s">
        <v>21</v>
      </c>
      <c r="B19" s="7" t="s">
        <v>190</v>
      </c>
      <c r="C19" s="7" t="s">
        <v>143</v>
      </c>
      <c r="D19" s="7">
        <v>274</v>
      </c>
      <c r="E19" s="1">
        <v>231.68299999999999</v>
      </c>
      <c r="F19" s="1">
        <v>298.44900000000001</v>
      </c>
      <c r="G19" s="7"/>
      <c r="T19" s="1">
        <v>298.44900000000001</v>
      </c>
      <c r="X19" s="7">
        <f t="shared" si="7"/>
        <v>212.70348367727817</v>
      </c>
      <c r="Y19" s="7">
        <f t="shared" si="8"/>
        <v>274</v>
      </c>
      <c r="Z19" s="7">
        <f t="shared" si="9"/>
        <v>0</v>
      </c>
      <c r="AA19" s="7">
        <f t="shared" si="10"/>
        <v>0</v>
      </c>
      <c r="AB19" s="7">
        <f t="shared" si="11"/>
        <v>0</v>
      </c>
      <c r="AC19" s="7">
        <f t="shared" si="12"/>
        <v>0</v>
      </c>
      <c r="AD19" s="7">
        <f t="shared" si="13"/>
        <v>0</v>
      </c>
      <c r="AE19" s="7">
        <f t="shared" si="14"/>
        <v>0</v>
      </c>
      <c r="AF19" s="7">
        <f t="shared" si="15"/>
        <v>0</v>
      </c>
      <c r="AG19" s="7">
        <f t="shared" si="16"/>
        <v>0</v>
      </c>
      <c r="AH19" s="7">
        <f t="shared" si="17"/>
        <v>0</v>
      </c>
      <c r="AI19" s="7">
        <f t="shared" si="18"/>
        <v>0</v>
      </c>
      <c r="AJ19" s="7">
        <f t="shared" si="19"/>
        <v>0</v>
      </c>
      <c r="AK19" s="7">
        <f t="shared" si="20"/>
        <v>0</v>
      </c>
      <c r="AL19" s="7">
        <f t="shared" si="21"/>
        <v>0</v>
      </c>
    </row>
    <row r="20" spans="1:38" x14ac:dyDescent="0.25">
      <c r="A20" s="7" t="s">
        <v>21</v>
      </c>
      <c r="B20" s="7" t="s">
        <v>190</v>
      </c>
      <c r="C20" s="7" t="s">
        <v>144</v>
      </c>
      <c r="D20" s="7">
        <v>269</v>
      </c>
      <c r="E20" s="1">
        <v>206.18600000000001</v>
      </c>
      <c r="F20" s="1">
        <v>258.04500000000002</v>
      </c>
      <c r="T20" s="1">
        <v>258.04500000000002</v>
      </c>
      <c r="X20" s="7">
        <f t="shared" ref="X20:X64" si="22">(E20/$T20)*$D20</f>
        <v>214.93938654110715</v>
      </c>
      <c r="Y20" s="7">
        <f t="shared" ref="Y20:Y64" si="23">(F20/$T20)*$D20</f>
        <v>269</v>
      </c>
      <c r="Z20" s="7">
        <f t="shared" ref="Z20:Z64" si="24">(G20/$T20)*$D20</f>
        <v>0</v>
      </c>
      <c r="AA20" s="7">
        <f t="shared" ref="AA20:AA64" si="25">(H20/$T20)*$D20</f>
        <v>0</v>
      </c>
      <c r="AB20" s="7">
        <f t="shared" ref="AB20:AB64" si="26">(I20/$T20)*$D20</f>
        <v>0</v>
      </c>
      <c r="AC20" s="7">
        <f t="shared" ref="AC20:AC64" si="27">(J20/$T20)*$D20</f>
        <v>0</v>
      </c>
      <c r="AD20" s="7">
        <f t="shared" ref="AD20:AD64" si="28">(K20/$T20)*$D20</f>
        <v>0</v>
      </c>
      <c r="AE20" s="7">
        <f t="shared" ref="AE20:AE64" si="29">(L20/$T20)*$D20</f>
        <v>0</v>
      </c>
      <c r="AF20" s="7">
        <f t="shared" ref="AF20:AF64" si="30">(M20/$T20)*$D20</f>
        <v>0</v>
      </c>
      <c r="AG20" s="7">
        <f t="shared" ref="AG20:AG64" si="31">(N20/$T20)*$D20</f>
        <v>0</v>
      </c>
      <c r="AH20" s="7">
        <f t="shared" ref="AH20:AH64" si="32">(O20/$T20)*$D20</f>
        <v>0</v>
      </c>
      <c r="AI20" s="7">
        <f t="shared" ref="AI20:AI64" si="33">(P20/$T20)*$D20</f>
        <v>0</v>
      </c>
      <c r="AJ20" s="7">
        <f t="shared" ref="AJ20:AJ64" si="34">(Q20/$T20)*$D20</f>
        <v>0</v>
      </c>
      <c r="AK20" s="7">
        <f t="shared" ref="AK20:AK64" si="35">(R20/$T20)*$D20</f>
        <v>0</v>
      </c>
      <c r="AL20" s="7">
        <f t="shared" ref="AL20:AL64" si="36">(S20/$T20)*$D20</f>
        <v>0</v>
      </c>
    </row>
    <row r="21" spans="1:38" x14ac:dyDescent="0.25">
      <c r="A21" s="7" t="s">
        <v>21</v>
      </c>
      <c r="B21" s="7" t="s">
        <v>190</v>
      </c>
      <c r="C21" s="7" t="s">
        <v>145</v>
      </c>
      <c r="D21" s="7">
        <v>303</v>
      </c>
      <c r="E21" s="1">
        <v>198.84100000000001</v>
      </c>
      <c r="F21" s="1">
        <v>249.447</v>
      </c>
      <c r="T21" s="1">
        <v>249.447</v>
      </c>
      <c r="X21" s="7">
        <f t="shared" si="22"/>
        <v>241.52955537649282</v>
      </c>
      <c r="Y21" s="7">
        <f t="shared" si="23"/>
        <v>303</v>
      </c>
      <c r="Z21" s="7">
        <f t="shared" si="24"/>
        <v>0</v>
      </c>
      <c r="AA21" s="7">
        <f t="shared" si="25"/>
        <v>0</v>
      </c>
      <c r="AB21" s="7">
        <f t="shared" si="26"/>
        <v>0</v>
      </c>
      <c r="AC21" s="7">
        <f t="shared" si="27"/>
        <v>0</v>
      </c>
      <c r="AD21" s="7">
        <f t="shared" si="28"/>
        <v>0</v>
      </c>
      <c r="AE21" s="7">
        <f t="shared" si="29"/>
        <v>0</v>
      </c>
      <c r="AF21" s="7">
        <f t="shared" si="30"/>
        <v>0</v>
      </c>
      <c r="AG21" s="7">
        <f t="shared" si="31"/>
        <v>0</v>
      </c>
      <c r="AH21" s="7">
        <f t="shared" si="32"/>
        <v>0</v>
      </c>
      <c r="AI21" s="7">
        <f t="shared" si="33"/>
        <v>0</v>
      </c>
      <c r="AJ21" s="7">
        <f t="shared" si="34"/>
        <v>0</v>
      </c>
      <c r="AK21" s="7">
        <f t="shared" si="35"/>
        <v>0</v>
      </c>
      <c r="AL21" s="7">
        <f t="shared" si="36"/>
        <v>0</v>
      </c>
    </row>
    <row r="22" spans="1:38" x14ac:dyDescent="0.25">
      <c r="A22" s="7" t="s">
        <v>21</v>
      </c>
      <c r="B22" s="7" t="s">
        <v>190</v>
      </c>
      <c r="C22" s="7" t="s">
        <v>146</v>
      </c>
      <c r="D22" s="7">
        <v>288</v>
      </c>
      <c r="E22" s="1">
        <v>154.72</v>
      </c>
      <c r="F22" s="1">
        <v>183.404</v>
      </c>
      <c r="T22" s="1">
        <v>183.404</v>
      </c>
      <c r="X22" s="7">
        <f t="shared" si="22"/>
        <v>242.9574055091492</v>
      </c>
      <c r="Y22" s="7">
        <f t="shared" si="23"/>
        <v>288</v>
      </c>
      <c r="Z22" s="7">
        <f t="shared" si="24"/>
        <v>0</v>
      </c>
      <c r="AA22" s="7">
        <f t="shared" si="25"/>
        <v>0</v>
      </c>
      <c r="AB22" s="7">
        <f t="shared" si="26"/>
        <v>0</v>
      </c>
      <c r="AC22" s="7">
        <f t="shared" si="27"/>
        <v>0</v>
      </c>
      <c r="AD22" s="7">
        <f t="shared" si="28"/>
        <v>0</v>
      </c>
      <c r="AE22" s="7">
        <f t="shared" si="29"/>
        <v>0</v>
      </c>
      <c r="AF22" s="7">
        <f t="shared" si="30"/>
        <v>0</v>
      </c>
      <c r="AG22" s="7">
        <f t="shared" si="31"/>
        <v>0</v>
      </c>
      <c r="AH22" s="7">
        <f t="shared" si="32"/>
        <v>0</v>
      </c>
      <c r="AI22" s="7">
        <f t="shared" si="33"/>
        <v>0</v>
      </c>
      <c r="AJ22" s="7">
        <f t="shared" si="34"/>
        <v>0</v>
      </c>
      <c r="AK22" s="7">
        <f t="shared" si="35"/>
        <v>0</v>
      </c>
      <c r="AL22" s="7">
        <f t="shared" si="36"/>
        <v>0</v>
      </c>
    </row>
    <row r="23" spans="1:38" x14ac:dyDescent="0.25">
      <c r="A23" s="7" t="s">
        <v>21</v>
      </c>
      <c r="B23" s="7" t="s">
        <v>190</v>
      </c>
      <c r="C23" s="7" t="s">
        <v>147</v>
      </c>
      <c r="D23" s="7">
        <v>289</v>
      </c>
      <c r="E23" s="1">
        <v>140.90799999999999</v>
      </c>
      <c r="F23" s="1">
        <v>183.839</v>
      </c>
      <c r="T23" s="1">
        <v>183.839</v>
      </c>
      <c r="X23" s="7">
        <f t="shared" si="22"/>
        <v>221.51127889076855</v>
      </c>
      <c r="Y23" s="7">
        <f t="shared" si="23"/>
        <v>289</v>
      </c>
      <c r="Z23" s="7">
        <f t="shared" si="24"/>
        <v>0</v>
      </c>
      <c r="AA23" s="7">
        <f t="shared" si="25"/>
        <v>0</v>
      </c>
      <c r="AB23" s="7">
        <f t="shared" si="26"/>
        <v>0</v>
      </c>
      <c r="AC23" s="7">
        <f t="shared" si="27"/>
        <v>0</v>
      </c>
      <c r="AD23" s="7">
        <f t="shared" si="28"/>
        <v>0</v>
      </c>
      <c r="AE23" s="7">
        <f t="shared" si="29"/>
        <v>0</v>
      </c>
      <c r="AF23" s="7">
        <f t="shared" si="30"/>
        <v>0</v>
      </c>
      <c r="AG23" s="7">
        <f t="shared" si="31"/>
        <v>0</v>
      </c>
      <c r="AH23" s="7">
        <f t="shared" si="32"/>
        <v>0</v>
      </c>
      <c r="AI23" s="7">
        <f t="shared" si="33"/>
        <v>0</v>
      </c>
      <c r="AJ23" s="7">
        <f t="shared" si="34"/>
        <v>0</v>
      </c>
      <c r="AK23" s="7">
        <f t="shared" si="35"/>
        <v>0</v>
      </c>
      <c r="AL23" s="7">
        <f t="shared" si="36"/>
        <v>0</v>
      </c>
    </row>
    <row r="24" spans="1:38" x14ac:dyDescent="0.25">
      <c r="A24" s="7" t="s">
        <v>21</v>
      </c>
      <c r="B24" s="7" t="s">
        <v>190</v>
      </c>
      <c r="C24" s="7" t="s">
        <v>148</v>
      </c>
      <c r="D24" s="7">
        <v>311</v>
      </c>
      <c r="E24" s="1">
        <v>147.518</v>
      </c>
      <c r="F24" s="1">
        <v>208.43899999999999</v>
      </c>
      <c r="T24" s="1">
        <v>208.43899999999999</v>
      </c>
      <c r="X24" s="7">
        <f t="shared" si="22"/>
        <v>220.10323403969508</v>
      </c>
      <c r="Y24" s="7">
        <f t="shared" si="23"/>
        <v>311</v>
      </c>
      <c r="Z24" s="7">
        <f t="shared" si="24"/>
        <v>0</v>
      </c>
      <c r="AA24" s="7">
        <f t="shared" si="25"/>
        <v>0</v>
      </c>
      <c r="AB24" s="7">
        <f t="shared" si="26"/>
        <v>0</v>
      </c>
      <c r="AC24" s="7">
        <f t="shared" si="27"/>
        <v>0</v>
      </c>
      <c r="AD24" s="7">
        <f t="shared" si="28"/>
        <v>0</v>
      </c>
      <c r="AE24" s="7">
        <f t="shared" si="29"/>
        <v>0</v>
      </c>
      <c r="AF24" s="7">
        <f t="shared" si="30"/>
        <v>0</v>
      </c>
      <c r="AG24" s="7">
        <f t="shared" si="31"/>
        <v>0</v>
      </c>
      <c r="AH24" s="7">
        <f t="shared" si="32"/>
        <v>0</v>
      </c>
      <c r="AI24" s="7">
        <f t="shared" si="33"/>
        <v>0</v>
      </c>
      <c r="AJ24" s="7">
        <f t="shared" si="34"/>
        <v>0</v>
      </c>
      <c r="AK24" s="7">
        <f t="shared" si="35"/>
        <v>0</v>
      </c>
      <c r="AL24" s="7">
        <f t="shared" si="36"/>
        <v>0</v>
      </c>
    </row>
    <row r="25" spans="1:38" x14ac:dyDescent="0.25">
      <c r="A25" s="7" t="s">
        <v>21</v>
      </c>
      <c r="B25" s="7" t="s">
        <v>190</v>
      </c>
      <c r="C25" s="7" t="s">
        <v>149</v>
      </c>
      <c r="D25" s="7">
        <v>319</v>
      </c>
      <c r="E25" s="1">
        <v>141.505</v>
      </c>
      <c r="F25" s="1">
        <v>174.40799999999999</v>
      </c>
      <c r="T25" s="1">
        <v>174.40799999999999</v>
      </c>
      <c r="X25" s="7">
        <f t="shared" si="22"/>
        <v>258.81894752534288</v>
      </c>
      <c r="Y25" s="7">
        <f t="shared" si="23"/>
        <v>319</v>
      </c>
      <c r="Z25" s="7">
        <f t="shared" si="24"/>
        <v>0</v>
      </c>
      <c r="AA25" s="7">
        <f t="shared" si="25"/>
        <v>0</v>
      </c>
      <c r="AB25" s="7">
        <f t="shared" si="26"/>
        <v>0</v>
      </c>
      <c r="AC25" s="7">
        <f t="shared" si="27"/>
        <v>0</v>
      </c>
      <c r="AD25" s="7">
        <f t="shared" si="28"/>
        <v>0</v>
      </c>
      <c r="AE25" s="7">
        <f t="shared" si="29"/>
        <v>0</v>
      </c>
      <c r="AF25" s="7">
        <f t="shared" si="30"/>
        <v>0</v>
      </c>
      <c r="AG25" s="7">
        <f t="shared" si="31"/>
        <v>0</v>
      </c>
      <c r="AH25" s="7">
        <f t="shared" si="32"/>
        <v>0</v>
      </c>
      <c r="AI25" s="7">
        <f t="shared" si="33"/>
        <v>0</v>
      </c>
      <c r="AJ25" s="7">
        <f t="shared" si="34"/>
        <v>0</v>
      </c>
      <c r="AK25" s="7">
        <f t="shared" si="35"/>
        <v>0</v>
      </c>
      <c r="AL25" s="7">
        <f t="shared" si="36"/>
        <v>0</v>
      </c>
    </row>
    <row r="26" spans="1:38" x14ac:dyDescent="0.25">
      <c r="A26" s="7" t="s">
        <v>21</v>
      </c>
      <c r="B26" s="7" t="s">
        <v>190</v>
      </c>
      <c r="C26" s="7" t="s">
        <v>150</v>
      </c>
      <c r="D26" s="7">
        <v>324</v>
      </c>
      <c r="E26" s="1">
        <v>144.17400000000001</v>
      </c>
      <c r="F26" s="1">
        <v>201.43700000000001</v>
      </c>
      <c r="T26" s="1">
        <v>201.43700000000001</v>
      </c>
      <c r="X26" s="7">
        <f t="shared" si="22"/>
        <v>231.89570932847491</v>
      </c>
      <c r="Y26" s="7">
        <f t="shared" si="23"/>
        <v>324</v>
      </c>
      <c r="Z26" s="7">
        <f t="shared" si="24"/>
        <v>0</v>
      </c>
      <c r="AA26" s="7">
        <f t="shared" si="25"/>
        <v>0</v>
      </c>
      <c r="AB26" s="7">
        <f t="shared" si="26"/>
        <v>0</v>
      </c>
      <c r="AC26" s="7">
        <f t="shared" si="27"/>
        <v>0</v>
      </c>
      <c r="AD26" s="7">
        <f t="shared" si="28"/>
        <v>0</v>
      </c>
      <c r="AE26" s="7">
        <f t="shared" si="29"/>
        <v>0</v>
      </c>
      <c r="AF26" s="7">
        <f t="shared" si="30"/>
        <v>0</v>
      </c>
      <c r="AG26" s="7">
        <f t="shared" si="31"/>
        <v>0</v>
      </c>
      <c r="AH26" s="7">
        <f t="shared" si="32"/>
        <v>0</v>
      </c>
      <c r="AI26" s="7">
        <f t="shared" si="33"/>
        <v>0</v>
      </c>
      <c r="AJ26" s="7">
        <f t="shared" si="34"/>
        <v>0</v>
      </c>
      <c r="AK26" s="7">
        <f t="shared" si="35"/>
        <v>0</v>
      </c>
      <c r="AL26" s="7">
        <f t="shared" si="36"/>
        <v>0</v>
      </c>
    </row>
    <row r="27" spans="1:38" x14ac:dyDescent="0.25">
      <c r="A27" s="7" t="s">
        <v>21</v>
      </c>
      <c r="B27" s="7" t="s">
        <v>190</v>
      </c>
      <c r="C27" s="7" t="s">
        <v>151</v>
      </c>
      <c r="D27" s="7">
        <v>324</v>
      </c>
      <c r="E27" s="1">
        <v>213.72300000000001</v>
      </c>
      <c r="F27" s="1">
        <v>298.91500000000002</v>
      </c>
      <c r="T27" s="1">
        <v>298.91500000000002</v>
      </c>
      <c r="X27" s="7">
        <f t="shared" si="22"/>
        <v>231.65867219778195</v>
      </c>
      <c r="Y27" s="7">
        <f t="shared" si="23"/>
        <v>324</v>
      </c>
      <c r="Z27" s="7">
        <f t="shared" si="24"/>
        <v>0</v>
      </c>
      <c r="AA27" s="7">
        <f t="shared" si="25"/>
        <v>0</v>
      </c>
      <c r="AB27" s="7">
        <f t="shared" si="26"/>
        <v>0</v>
      </c>
      <c r="AC27" s="7">
        <f t="shared" si="27"/>
        <v>0</v>
      </c>
      <c r="AD27" s="7">
        <f t="shared" si="28"/>
        <v>0</v>
      </c>
      <c r="AE27" s="7">
        <f t="shared" si="29"/>
        <v>0</v>
      </c>
      <c r="AF27" s="7">
        <f t="shared" si="30"/>
        <v>0</v>
      </c>
      <c r="AG27" s="7">
        <f t="shared" si="31"/>
        <v>0</v>
      </c>
      <c r="AH27" s="7">
        <f t="shared" si="32"/>
        <v>0</v>
      </c>
      <c r="AI27" s="7">
        <f t="shared" si="33"/>
        <v>0</v>
      </c>
      <c r="AJ27" s="7">
        <f t="shared" si="34"/>
        <v>0</v>
      </c>
      <c r="AK27" s="7">
        <f t="shared" si="35"/>
        <v>0</v>
      </c>
      <c r="AL27" s="7">
        <f t="shared" si="36"/>
        <v>0</v>
      </c>
    </row>
    <row r="28" spans="1:38" x14ac:dyDescent="0.25">
      <c r="A28" s="7" t="s">
        <v>21</v>
      </c>
      <c r="B28" s="7" t="s">
        <v>190</v>
      </c>
      <c r="C28" s="7" t="s">
        <v>152</v>
      </c>
      <c r="D28" s="7">
        <v>317</v>
      </c>
      <c r="E28" s="1">
        <v>204.67699999999999</v>
      </c>
      <c r="F28" s="1">
        <v>245.03200000000001</v>
      </c>
      <c r="T28" s="1">
        <v>245.03200000000001</v>
      </c>
      <c r="X28" s="7">
        <f t="shared" si="22"/>
        <v>264.7923903816644</v>
      </c>
      <c r="Y28" s="7">
        <f t="shared" si="23"/>
        <v>317</v>
      </c>
      <c r="Z28" s="7">
        <f t="shared" si="24"/>
        <v>0</v>
      </c>
      <c r="AA28" s="7">
        <f t="shared" si="25"/>
        <v>0</v>
      </c>
      <c r="AB28" s="7">
        <f t="shared" si="26"/>
        <v>0</v>
      </c>
      <c r="AC28" s="7">
        <f t="shared" si="27"/>
        <v>0</v>
      </c>
      <c r="AD28" s="7">
        <f t="shared" si="28"/>
        <v>0</v>
      </c>
      <c r="AE28" s="7">
        <f t="shared" si="29"/>
        <v>0</v>
      </c>
      <c r="AF28" s="7">
        <f t="shared" si="30"/>
        <v>0</v>
      </c>
      <c r="AG28" s="7">
        <f t="shared" si="31"/>
        <v>0</v>
      </c>
      <c r="AH28" s="7">
        <f t="shared" si="32"/>
        <v>0</v>
      </c>
      <c r="AI28" s="7">
        <f t="shared" si="33"/>
        <v>0</v>
      </c>
      <c r="AJ28" s="7">
        <f t="shared" si="34"/>
        <v>0</v>
      </c>
      <c r="AK28" s="7">
        <f t="shared" si="35"/>
        <v>0</v>
      </c>
      <c r="AL28" s="7">
        <f t="shared" si="36"/>
        <v>0</v>
      </c>
    </row>
    <row r="29" spans="1:38" x14ac:dyDescent="0.25">
      <c r="A29" s="7" t="s">
        <v>21</v>
      </c>
      <c r="B29" s="7" t="s">
        <v>190</v>
      </c>
      <c r="C29" s="7" t="s">
        <v>153</v>
      </c>
      <c r="D29" s="7">
        <v>333</v>
      </c>
      <c r="E29" s="1">
        <v>118.033</v>
      </c>
      <c r="F29" s="1">
        <v>155.005</v>
      </c>
      <c r="T29" s="1">
        <v>155.005</v>
      </c>
      <c r="X29" s="7">
        <f t="shared" si="22"/>
        <v>253.57239443888909</v>
      </c>
      <c r="Y29" s="7">
        <f t="shared" si="23"/>
        <v>333</v>
      </c>
      <c r="Z29" s="7">
        <f t="shared" si="24"/>
        <v>0</v>
      </c>
      <c r="AA29" s="7">
        <f t="shared" si="25"/>
        <v>0</v>
      </c>
      <c r="AB29" s="7">
        <f t="shared" si="26"/>
        <v>0</v>
      </c>
      <c r="AC29" s="7">
        <f t="shared" si="27"/>
        <v>0</v>
      </c>
      <c r="AD29" s="7">
        <f t="shared" si="28"/>
        <v>0</v>
      </c>
      <c r="AE29" s="7">
        <f t="shared" si="29"/>
        <v>0</v>
      </c>
      <c r="AF29" s="7">
        <f t="shared" si="30"/>
        <v>0</v>
      </c>
      <c r="AG29" s="7">
        <f t="shared" si="31"/>
        <v>0</v>
      </c>
      <c r="AH29" s="7">
        <f t="shared" si="32"/>
        <v>0</v>
      </c>
      <c r="AI29" s="7">
        <f t="shared" si="33"/>
        <v>0</v>
      </c>
      <c r="AJ29" s="7">
        <f t="shared" si="34"/>
        <v>0</v>
      </c>
      <c r="AK29" s="7">
        <f t="shared" si="35"/>
        <v>0</v>
      </c>
      <c r="AL29" s="7">
        <f t="shared" si="36"/>
        <v>0</v>
      </c>
    </row>
    <row r="30" spans="1:38" x14ac:dyDescent="0.25">
      <c r="A30" s="7" t="s">
        <v>21</v>
      </c>
      <c r="B30" s="7" t="s">
        <v>190</v>
      </c>
      <c r="C30" s="7" t="s">
        <v>154</v>
      </c>
      <c r="D30" s="7">
        <v>345</v>
      </c>
      <c r="E30" s="1">
        <v>112.95399999999999</v>
      </c>
      <c r="F30" s="1">
        <v>146.56200000000001</v>
      </c>
      <c r="T30" s="1">
        <v>146.56200000000001</v>
      </c>
      <c r="X30" s="7">
        <f t="shared" si="22"/>
        <v>265.88836123961187</v>
      </c>
      <c r="Y30" s="7">
        <f t="shared" si="23"/>
        <v>345</v>
      </c>
      <c r="Z30" s="7">
        <f t="shared" si="24"/>
        <v>0</v>
      </c>
      <c r="AA30" s="7">
        <f t="shared" si="25"/>
        <v>0</v>
      </c>
      <c r="AB30" s="7">
        <f t="shared" si="26"/>
        <v>0</v>
      </c>
      <c r="AC30" s="7">
        <f t="shared" si="27"/>
        <v>0</v>
      </c>
      <c r="AD30" s="7">
        <f t="shared" si="28"/>
        <v>0</v>
      </c>
      <c r="AE30" s="7">
        <f t="shared" si="29"/>
        <v>0</v>
      </c>
      <c r="AF30" s="7">
        <f t="shared" si="30"/>
        <v>0</v>
      </c>
      <c r="AG30" s="7">
        <f t="shared" si="31"/>
        <v>0</v>
      </c>
      <c r="AH30" s="7">
        <f t="shared" si="32"/>
        <v>0</v>
      </c>
      <c r="AI30" s="7">
        <f t="shared" si="33"/>
        <v>0</v>
      </c>
      <c r="AJ30" s="7">
        <f t="shared" si="34"/>
        <v>0</v>
      </c>
      <c r="AK30" s="7">
        <f t="shared" si="35"/>
        <v>0</v>
      </c>
      <c r="AL30" s="7">
        <f t="shared" si="36"/>
        <v>0</v>
      </c>
    </row>
    <row r="31" spans="1:38" x14ac:dyDescent="0.25">
      <c r="A31" s="7" t="s">
        <v>21</v>
      </c>
      <c r="B31" s="7" t="s">
        <v>190</v>
      </c>
      <c r="C31" s="7" t="s">
        <v>155</v>
      </c>
      <c r="D31" s="7">
        <v>332</v>
      </c>
      <c r="E31" s="1">
        <v>118.658</v>
      </c>
      <c r="F31" s="1">
        <v>165.988</v>
      </c>
      <c r="T31" s="1">
        <v>165.988</v>
      </c>
      <c r="X31" s="7">
        <f t="shared" si="22"/>
        <v>237.33315661373112</v>
      </c>
      <c r="Y31" s="7">
        <f t="shared" si="23"/>
        <v>332</v>
      </c>
      <c r="Z31" s="7">
        <f t="shared" si="24"/>
        <v>0</v>
      </c>
      <c r="AA31" s="7">
        <f t="shared" si="25"/>
        <v>0</v>
      </c>
      <c r="AB31" s="7">
        <f t="shared" si="26"/>
        <v>0</v>
      </c>
      <c r="AC31" s="7">
        <f t="shared" si="27"/>
        <v>0</v>
      </c>
      <c r="AD31" s="7">
        <f t="shared" si="28"/>
        <v>0</v>
      </c>
      <c r="AE31" s="7">
        <f t="shared" si="29"/>
        <v>0</v>
      </c>
      <c r="AF31" s="7">
        <f t="shared" si="30"/>
        <v>0</v>
      </c>
      <c r="AG31" s="7">
        <f t="shared" si="31"/>
        <v>0</v>
      </c>
      <c r="AH31" s="7">
        <f t="shared" si="32"/>
        <v>0</v>
      </c>
      <c r="AI31" s="7">
        <f t="shared" si="33"/>
        <v>0</v>
      </c>
      <c r="AJ31" s="7">
        <f t="shared" si="34"/>
        <v>0</v>
      </c>
      <c r="AK31" s="7">
        <f t="shared" si="35"/>
        <v>0</v>
      </c>
      <c r="AL31" s="7">
        <f t="shared" si="36"/>
        <v>0</v>
      </c>
    </row>
    <row r="32" spans="1:38" x14ac:dyDescent="0.25">
      <c r="A32" s="7" t="s">
        <v>21</v>
      </c>
      <c r="B32" s="7" t="s">
        <v>190</v>
      </c>
      <c r="C32" s="7" t="s">
        <v>156</v>
      </c>
      <c r="D32" s="7">
        <v>332</v>
      </c>
      <c r="E32" s="1">
        <v>151.49700000000001</v>
      </c>
      <c r="F32" s="1">
        <v>211.48599999999999</v>
      </c>
      <c r="T32" s="1">
        <v>211.48599999999999</v>
      </c>
      <c r="X32" s="7">
        <f t="shared" si="22"/>
        <v>237.82663627852438</v>
      </c>
      <c r="Y32" s="7">
        <f t="shared" si="23"/>
        <v>332</v>
      </c>
      <c r="Z32" s="7">
        <f t="shared" si="24"/>
        <v>0</v>
      </c>
      <c r="AA32" s="7">
        <f t="shared" si="25"/>
        <v>0</v>
      </c>
      <c r="AB32" s="7">
        <f t="shared" si="26"/>
        <v>0</v>
      </c>
      <c r="AC32" s="7">
        <f t="shared" si="27"/>
        <v>0</v>
      </c>
      <c r="AD32" s="7">
        <f t="shared" si="28"/>
        <v>0</v>
      </c>
      <c r="AE32" s="7">
        <f t="shared" si="29"/>
        <v>0</v>
      </c>
      <c r="AF32" s="7">
        <f t="shared" si="30"/>
        <v>0</v>
      </c>
      <c r="AG32" s="7">
        <f t="shared" si="31"/>
        <v>0</v>
      </c>
      <c r="AH32" s="7">
        <f t="shared" si="32"/>
        <v>0</v>
      </c>
      <c r="AI32" s="7">
        <f t="shared" si="33"/>
        <v>0</v>
      </c>
      <c r="AJ32" s="7">
        <f t="shared" si="34"/>
        <v>0</v>
      </c>
      <c r="AK32" s="7">
        <f t="shared" si="35"/>
        <v>0</v>
      </c>
      <c r="AL32" s="7">
        <f t="shared" si="36"/>
        <v>0</v>
      </c>
    </row>
    <row r="33" spans="1:38" x14ac:dyDescent="0.25">
      <c r="A33" s="7" t="s">
        <v>21</v>
      </c>
      <c r="B33" s="7" t="s">
        <v>190</v>
      </c>
      <c r="C33" s="7" t="s">
        <v>157</v>
      </c>
      <c r="D33" s="7">
        <v>373</v>
      </c>
      <c r="E33" s="1">
        <v>125.961</v>
      </c>
      <c r="F33" s="1">
        <v>193.45699999999999</v>
      </c>
      <c r="G33" s="1">
        <v>275.53800000000001</v>
      </c>
      <c r="T33" s="1">
        <v>275.53800000000001</v>
      </c>
      <c r="X33" s="7">
        <f t="shared" ref="X33" si="37">(E33/$T33)*$D33</f>
        <v>170.51533000892798</v>
      </c>
      <c r="Y33" s="7">
        <f t="shared" ref="Y33" si="38">(F33/$T33)*$D33</f>
        <v>261.88569634678333</v>
      </c>
      <c r="Z33" s="7">
        <f t="shared" si="24"/>
        <v>373</v>
      </c>
      <c r="AA33" s="7">
        <f t="shared" si="25"/>
        <v>0</v>
      </c>
      <c r="AB33" s="7">
        <f t="shared" si="26"/>
        <v>0</v>
      </c>
      <c r="AC33" s="7">
        <f t="shared" si="27"/>
        <v>0</v>
      </c>
      <c r="AD33" s="7">
        <f t="shared" si="28"/>
        <v>0</v>
      </c>
      <c r="AE33" s="7">
        <f t="shared" si="29"/>
        <v>0</v>
      </c>
      <c r="AF33" s="7">
        <f t="shared" si="30"/>
        <v>0</v>
      </c>
      <c r="AG33" s="7">
        <f t="shared" si="31"/>
        <v>0</v>
      </c>
      <c r="AH33" s="7">
        <f t="shared" si="32"/>
        <v>0</v>
      </c>
      <c r="AI33" s="7">
        <f t="shared" si="33"/>
        <v>0</v>
      </c>
      <c r="AJ33" s="7">
        <f t="shared" si="34"/>
        <v>0</v>
      </c>
      <c r="AK33" s="7">
        <f t="shared" si="35"/>
        <v>0</v>
      </c>
      <c r="AL33" s="7">
        <f t="shared" si="36"/>
        <v>0</v>
      </c>
    </row>
    <row r="34" spans="1:38" x14ac:dyDescent="0.25">
      <c r="A34" s="7" t="s">
        <v>21</v>
      </c>
      <c r="B34" s="7" t="s">
        <v>190</v>
      </c>
      <c r="C34" s="7" t="s">
        <v>158</v>
      </c>
      <c r="D34" s="7">
        <v>367</v>
      </c>
      <c r="E34" s="1">
        <v>144.477</v>
      </c>
      <c r="F34" s="1">
        <v>236.15899999999999</v>
      </c>
      <c r="G34" s="1">
        <v>285.37700000000001</v>
      </c>
      <c r="H34" s="1"/>
      <c r="T34" s="1">
        <v>285.37700000000001</v>
      </c>
      <c r="X34" s="7">
        <f t="shared" ref="X34:X35" si="39">(E34/$T34)*$D34</f>
        <v>185.80004345129424</v>
      </c>
      <c r="Y34" s="7">
        <f t="shared" ref="Y34:Y35" si="40">(F34/$T34)*$D34</f>
        <v>303.70475896796165</v>
      </c>
      <c r="Z34" s="7">
        <f t="shared" si="24"/>
        <v>367</v>
      </c>
      <c r="AA34" s="7">
        <f t="shared" si="25"/>
        <v>0</v>
      </c>
      <c r="AB34" s="7">
        <f t="shared" si="26"/>
        <v>0</v>
      </c>
      <c r="AC34" s="7">
        <f t="shared" si="27"/>
        <v>0</v>
      </c>
      <c r="AD34" s="7">
        <f t="shared" si="28"/>
        <v>0</v>
      </c>
      <c r="AE34" s="7">
        <f t="shared" si="29"/>
        <v>0</v>
      </c>
      <c r="AF34" s="7">
        <f t="shared" si="30"/>
        <v>0</v>
      </c>
      <c r="AG34" s="7">
        <f t="shared" si="31"/>
        <v>0</v>
      </c>
      <c r="AH34" s="7">
        <f t="shared" si="32"/>
        <v>0</v>
      </c>
      <c r="AI34" s="7">
        <f t="shared" si="33"/>
        <v>0</v>
      </c>
      <c r="AJ34" s="7">
        <f t="shared" si="34"/>
        <v>0</v>
      </c>
      <c r="AK34" s="7">
        <f t="shared" si="35"/>
        <v>0</v>
      </c>
      <c r="AL34" s="7">
        <f t="shared" si="36"/>
        <v>0</v>
      </c>
    </row>
    <row r="35" spans="1:38" x14ac:dyDescent="0.25">
      <c r="A35" s="7" t="s">
        <v>21</v>
      </c>
      <c r="B35" s="7" t="s">
        <v>190</v>
      </c>
      <c r="C35" s="7" t="s">
        <v>159</v>
      </c>
      <c r="D35" s="7">
        <v>374</v>
      </c>
      <c r="E35" s="1">
        <v>160.244</v>
      </c>
      <c r="F35" s="1">
        <v>209.87</v>
      </c>
      <c r="G35" s="1">
        <v>246.96700000000001</v>
      </c>
      <c r="T35" s="1">
        <v>246.96700000000001</v>
      </c>
      <c r="X35" s="7">
        <f t="shared" si="39"/>
        <v>242.66908534338594</v>
      </c>
      <c r="Y35" s="7">
        <f t="shared" si="40"/>
        <v>317.82132835561026</v>
      </c>
      <c r="Z35" s="7">
        <f t="shared" si="24"/>
        <v>374</v>
      </c>
      <c r="AA35" s="7">
        <f t="shared" si="25"/>
        <v>0</v>
      </c>
      <c r="AB35" s="7">
        <f t="shared" si="26"/>
        <v>0</v>
      </c>
      <c r="AC35" s="7">
        <f t="shared" si="27"/>
        <v>0</v>
      </c>
      <c r="AD35" s="7">
        <f t="shared" si="28"/>
        <v>0</v>
      </c>
      <c r="AE35" s="7">
        <f t="shared" si="29"/>
        <v>0</v>
      </c>
      <c r="AF35" s="7">
        <f t="shared" si="30"/>
        <v>0</v>
      </c>
      <c r="AG35" s="7">
        <f t="shared" si="31"/>
        <v>0</v>
      </c>
      <c r="AH35" s="7">
        <f t="shared" si="32"/>
        <v>0</v>
      </c>
      <c r="AI35" s="7">
        <f t="shared" si="33"/>
        <v>0</v>
      </c>
      <c r="AJ35" s="7">
        <f t="shared" si="34"/>
        <v>0</v>
      </c>
      <c r="AK35" s="7">
        <f t="shared" si="35"/>
        <v>0</v>
      </c>
      <c r="AL35" s="7">
        <f t="shared" si="36"/>
        <v>0</v>
      </c>
    </row>
    <row r="36" spans="1:38" x14ac:dyDescent="0.25">
      <c r="A36" s="7" t="s">
        <v>21</v>
      </c>
      <c r="B36" s="7" t="s">
        <v>190</v>
      </c>
      <c r="C36" s="7" t="s">
        <v>160</v>
      </c>
      <c r="D36" s="7">
        <v>375</v>
      </c>
      <c r="E36" s="1">
        <v>117.471</v>
      </c>
      <c r="F36" s="1">
        <v>176.51499999999999</v>
      </c>
      <c r="G36" s="1">
        <v>208.37299999999999</v>
      </c>
      <c r="T36" s="1">
        <v>208.37299999999999</v>
      </c>
      <c r="X36" s="7">
        <f t="shared" si="22"/>
        <v>211.40754800286027</v>
      </c>
      <c r="Y36" s="7">
        <f t="shared" si="23"/>
        <v>317.66651629529736</v>
      </c>
      <c r="Z36" s="7">
        <f t="shared" si="24"/>
        <v>375</v>
      </c>
      <c r="AA36" s="7">
        <f t="shared" si="25"/>
        <v>0</v>
      </c>
      <c r="AB36" s="7">
        <f t="shared" si="26"/>
        <v>0</v>
      </c>
      <c r="AC36" s="7">
        <f t="shared" si="27"/>
        <v>0</v>
      </c>
      <c r="AD36" s="7">
        <f t="shared" si="28"/>
        <v>0</v>
      </c>
      <c r="AE36" s="7">
        <f t="shared" si="29"/>
        <v>0</v>
      </c>
      <c r="AF36" s="7">
        <f t="shared" si="30"/>
        <v>0</v>
      </c>
      <c r="AG36" s="7">
        <f t="shared" si="31"/>
        <v>0</v>
      </c>
      <c r="AH36" s="7">
        <f t="shared" si="32"/>
        <v>0</v>
      </c>
      <c r="AI36" s="7">
        <f t="shared" si="33"/>
        <v>0</v>
      </c>
      <c r="AJ36" s="7">
        <f t="shared" si="34"/>
        <v>0</v>
      </c>
      <c r="AK36" s="7">
        <f t="shared" si="35"/>
        <v>0</v>
      </c>
      <c r="AL36" s="7">
        <f t="shared" si="36"/>
        <v>0</v>
      </c>
    </row>
    <row r="37" spans="1:38" x14ac:dyDescent="0.25">
      <c r="A37" s="7" t="s">
        <v>21</v>
      </c>
      <c r="B37" s="7" t="s">
        <v>190</v>
      </c>
      <c r="C37" s="7" t="s">
        <v>161</v>
      </c>
      <c r="D37" s="7">
        <v>368</v>
      </c>
      <c r="E37" s="1">
        <v>252.65199999999999</v>
      </c>
      <c r="F37" s="1">
        <v>276.363</v>
      </c>
      <c r="G37" s="1">
        <v>302.30099999999999</v>
      </c>
      <c r="H37" s="1">
        <v>344.78100000000001</v>
      </c>
      <c r="T37" s="1">
        <v>344.78100000000001</v>
      </c>
      <c r="X37" s="7">
        <f t="shared" si="22"/>
        <v>269.66664636392375</v>
      </c>
      <c r="Y37" s="7">
        <f t="shared" si="23"/>
        <v>294.97444464747184</v>
      </c>
      <c r="Z37" s="7">
        <f t="shared" si="24"/>
        <v>322.65921846041397</v>
      </c>
      <c r="AA37" s="7">
        <f t="shared" si="25"/>
        <v>368</v>
      </c>
      <c r="AB37" s="7">
        <f t="shared" si="26"/>
        <v>0</v>
      </c>
      <c r="AC37" s="7">
        <f t="shared" si="27"/>
        <v>0</v>
      </c>
      <c r="AD37" s="7">
        <f t="shared" si="28"/>
        <v>0</v>
      </c>
      <c r="AE37" s="7">
        <f t="shared" si="29"/>
        <v>0</v>
      </c>
      <c r="AF37" s="7">
        <f t="shared" si="30"/>
        <v>0</v>
      </c>
      <c r="AG37" s="7">
        <f t="shared" si="31"/>
        <v>0</v>
      </c>
      <c r="AH37" s="7">
        <f t="shared" si="32"/>
        <v>0</v>
      </c>
      <c r="AI37" s="7">
        <f t="shared" si="33"/>
        <v>0</v>
      </c>
      <c r="AJ37" s="7">
        <f t="shared" si="34"/>
        <v>0</v>
      </c>
      <c r="AK37" s="7">
        <f t="shared" si="35"/>
        <v>0</v>
      </c>
      <c r="AL37" s="7">
        <f t="shared" si="36"/>
        <v>0</v>
      </c>
    </row>
    <row r="38" spans="1:38" x14ac:dyDescent="0.25">
      <c r="A38" s="7" t="s">
        <v>21</v>
      </c>
      <c r="B38" s="7" t="s">
        <v>190</v>
      </c>
      <c r="C38" s="7" t="s">
        <v>162</v>
      </c>
      <c r="D38" s="7">
        <v>400</v>
      </c>
      <c r="E38" s="1">
        <v>104.169</v>
      </c>
      <c r="F38" s="1">
        <v>141.09800000000001</v>
      </c>
      <c r="G38" s="1">
        <v>174.583</v>
      </c>
      <c r="H38" s="1">
        <v>195.02799999999999</v>
      </c>
      <c r="I38" s="1">
        <v>222.131</v>
      </c>
      <c r="J38" s="1">
        <v>238.31399999999999</v>
      </c>
      <c r="K38" s="1">
        <v>249.50399999999999</v>
      </c>
      <c r="T38" s="1">
        <v>249.50399999999999</v>
      </c>
      <c r="X38" s="7">
        <f t="shared" si="22"/>
        <v>167.00173143516736</v>
      </c>
      <c r="Y38" s="7">
        <f t="shared" si="23"/>
        <v>226.20559189431836</v>
      </c>
      <c r="Z38" s="7">
        <f t="shared" si="24"/>
        <v>279.88809798640506</v>
      </c>
      <c r="AA38" s="7">
        <f t="shared" si="25"/>
        <v>312.66512761318455</v>
      </c>
      <c r="AB38" s="7">
        <f t="shared" si="26"/>
        <v>356.11613441067078</v>
      </c>
      <c r="AC38" s="7">
        <f t="shared" si="27"/>
        <v>382.06040784917275</v>
      </c>
      <c r="AD38" s="7">
        <f t="shared" si="28"/>
        <v>400</v>
      </c>
      <c r="AE38" s="7">
        <f t="shared" si="29"/>
        <v>0</v>
      </c>
      <c r="AF38" s="7">
        <f t="shared" si="30"/>
        <v>0</v>
      </c>
      <c r="AG38" s="7">
        <f t="shared" si="31"/>
        <v>0</v>
      </c>
      <c r="AH38" s="7">
        <f t="shared" si="32"/>
        <v>0</v>
      </c>
      <c r="AI38" s="7">
        <f t="shared" si="33"/>
        <v>0</v>
      </c>
      <c r="AJ38" s="7">
        <f t="shared" si="34"/>
        <v>0</v>
      </c>
      <c r="AK38" s="7">
        <f t="shared" si="35"/>
        <v>0</v>
      </c>
      <c r="AL38" s="7">
        <f t="shared" si="36"/>
        <v>0</v>
      </c>
    </row>
    <row r="39" spans="1:38" x14ac:dyDescent="0.25">
      <c r="A39" s="7" t="s">
        <v>21</v>
      </c>
      <c r="B39" s="7" t="s">
        <v>190</v>
      </c>
      <c r="C39" s="7" t="s">
        <v>163</v>
      </c>
      <c r="D39" s="7">
        <v>402</v>
      </c>
      <c r="E39" s="1">
        <v>90.635000000000005</v>
      </c>
      <c r="F39" s="1">
        <v>140.38499999999999</v>
      </c>
      <c r="G39" s="1">
        <v>171.88200000000001</v>
      </c>
      <c r="H39" s="1">
        <v>199.506</v>
      </c>
      <c r="I39" s="1">
        <v>216.15600000000001</v>
      </c>
      <c r="J39" s="1">
        <v>230.465</v>
      </c>
      <c r="T39" s="1">
        <v>230.465</v>
      </c>
      <c r="X39" s="7">
        <f t="shared" si="22"/>
        <v>158.09459136962229</v>
      </c>
      <c r="Y39" s="7">
        <f t="shared" si="23"/>
        <v>244.87349489076428</v>
      </c>
      <c r="Z39" s="7">
        <f t="shared" si="24"/>
        <v>299.81369839238062</v>
      </c>
      <c r="AA39" s="7">
        <f t="shared" si="25"/>
        <v>347.99822966610981</v>
      </c>
      <c r="AB39" s="7">
        <f t="shared" si="26"/>
        <v>377.04081747770812</v>
      </c>
      <c r="AC39" s="7">
        <f t="shared" si="27"/>
        <v>402</v>
      </c>
      <c r="AD39" s="7">
        <f t="shared" si="28"/>
        <v>0</v>
      </c>
      <c r="AE39" s="7">
        <f t="shared" si="29"/>
        <v>0</v>
      </c>
      <c r="AF39" s="7">
        <f t="shared" si="30"/>
        <v>0</v>
      </c>
      <c r="AG39" s="7">
        <f t="shared" si="31"/>
        <v>0</v>
      </c>
      <c r="AH39" s="7">
        <f t="shared" si="32"/>
        <v>0</v>
      </c>
      <c r="AI39" s="7">
        <f t="shared" si="33"/>
        <v>0</v>
      </c>
      <c r="AJ39" s="7">
        <f t="shared" si="34"/>
        <v>0</v>
      </c>
      <c r="AK39" s="7">
        <f t="shared" si="35"/>
        <v>0</v>
      </c>
      <c r="AL39" s="7">
        <f t="shared" si="36"/>
        <v>0</v>
      </c>
    </row>
    <row r="40" spans="1:38" x14ac:dyDescent="0.25">
      <c r="A40" s="7" t="s">
        <v>21</v>
      </c>
      <c r="B40" s="7" t="s">
        <v>190</v>
      </c>
      <c r="C40" s="7" t="s">
        <v>164</v>
      </c>
      <c r="D40" s="7">
        <v>397</v>
      </c>
      <c r="E40" s="1">
        <v>114.101</v>
      </c>
      <c r="F40" s="1">
        <v>174.24799999999999</v>
      </c>
      <c r="G40" s="1">
        <v>209.947</v>
      </c>
      <c r="T40" s="1">
        <v>209.947</v>
      </c>
      <c r="X40" s="7">
        <f t="shared" si="22"/>
        <v>215.75967744240211</v>
      </c>
      <c r="Y40" s="7">
        <f t="shared" si="23"/>
        <v>329.49485346301685</v>
      </c>
      <c r="Z40" s="7">
        <f t="shared" si="24"/>
        <v>397</v>
      </c>
      <c r="AA40" s="7">
        <f t="shared" si="25"/>
        <v>0</v>
      </c>
      <c r="AB40" s="7">
        <f t="shared" si="26"/>
        <v>0</v>
      </c>
      <c r="AC40" s="7">
        <f t="shared" si="27"/>
        <v>0</v>
      </c>
      <c r="AD40" s="7">
        <f t="shared" si="28"/>
        <v>0</v>
      </c>
      <c r="AE40" s="7">
        <f t="shared" si="29"/>
        <v>0</v>
      </c>
      <c r="AF40" s="7">
        <f t="shared" si="30"/>
        <v>0</v>
      </c>
      <c r="AG40" s="7">
        <f t="shared" si="31"/>
        <v>0</v>
      </c>
      <c r="AH40" s="7">
        <f t="shared" si="32"/>
        <v>0</v>
      </c>
      <c r="AI40" s="7">
        <f t="shared" si="33"/>
        <v>0</v>
      </c>
      <c r="AJ40" s="7">
        <f t="shared" si="34"/>
        <v>0</v>
      </c>
      <c r="AK40" s="7">
        <f t="shared" si="35"/>
        <v>0</v>
      </c>
      <c r="AL40" s="7">
        <f t="shared" si="36"/>
        <v>0</v>
      </c>
    </row>
    <row r="41" spans="1:38" x14ac:dyDescent="0.25">
      <c r="A41" s="7" t="s">
        <v>21</v>
      </c>
      <c r="B41" s="7" t="s">
        <v>190</v>
      </c>
      <c r="C41" s="7" t="s">
        <v>165</v>
      </c>
      <c r="D41" s="7">
        <v>393</v>
      </c>
      <c r="E41" s="1">
        <v>140.88999999999999</v>
      </c>
      <c r="F41" s="1">
        <v>182.697</v>
      </c>
      <c r="G41" s="1">
        <v>211.42599999999999</v>
      </c>
      <c r="H41" s="1">
        <v>244.423</v>
      </c>
      <c r="I41" s="1">
        <v>274.71600000000001</v>
      </c>
      <c r="T41" s="1">
        <v>274.71600000000001</v>
      </c>
      <c r="X41" s="7">
        <f t="shared" si="22"/>
        <v>201.55276722142136</v>
      </c>
      <c r="Y41" s="7">
        <f t="shared" si="23"/>
        <v>261.36053597169445</v>
      </c>
      <c r="Z41" s="7">
        <f t="shared" si="24"/>
        <v>302.45933254706677</v>
      </c>
      <c r="AA41" s="7">
        <f t="shared" si="25"/>
        <v>349.66379460970603</v>
      </c>
      <c r="AB41" s="7">
        <f t="shared" si="26"/>
        <v>393</v>
      </c>
      <c r="AC41" s="7">
        <f t="shared" si="27"/>
        <v>0</v>
      </c>
      <c r="AD41" s="7">
        <f t="shared" si="28"/>
        <v>0</v>
      </c>
      <c r="AE41" s="7">
        <f t="shared" si="29"/>
        <v>0</v>
      </c>
      <c r="AF41" s="7">
        <f t="shared" si="30"/>
        <v>0</v>
      </c>
      <c r="AG41" s="7">
        <f t="shared" si="31"/>
        <v>0</v>
      </c>
      <c r="AH41" s="7">
        <f t="shared" si="32"/>
        <v>0</v>
      </c>
      <c r="AI41" s="7">
        <f t="shared" si="33"/>
        <v>0</v>
      </c>
      <c r="AJ41" s="7">
        <f t="shared" si="34"/>
        <v>0</v>
      </c>
      <c r="AK41" s="7">
        <f t="shared" si="35"/>
        <v>0</v>
      </c>
      <c r="AL41" s="7">
        <f t="shared" si="36"/>
        <v>0</v>
      </c>
    </row>
    <row r="42" spans="1:38" x14ac:dyDescent="0.25">
      <c r="A42" s="7" t="s">
        <v>21</v>
      </c>
      <c r="B42" s="7" t="s">
        <v>190</v>
      </c>
      <c r="C42" s="7" t="s">
        <v>166</v>
      </c>
      <c r="D42" s="7">
        <v>418</v>
      </c>
      <c r="E42" s="1">
        <v>125.259</v>
      </c>
      <c r="F42" s="1">
        <v>164.327</v>
      </c>
      <c r="G42" s="1">
        <v>194.12799999999999</v>
      </c>
      <c r="H42" s="1">
        <v>214.233</v>
      </c>
      <c r="T42" s="1">
        <v>214.233</v>
      </c>
      <c r="X42" s="7">
        <f t="shared" si="22"/>
        <v>244.39867807480641</v>
      </c>
      <c r="Y42" s="7">
        <f t="shared" si="23"/>
        <v>320.62607534786889</v>
      </c>
      <c r="Z42" s="7">
        <f t="shared" si="24"/>
        <v>378.77219662703686</v>
      </c>
      <c r="AA42" s="7">
        <f t="shared" si="25"/>
        <v>418</v>
      </c>
      <c r="AB42" s="7">
        <f t="shared" si="26"/>
        <v>0</v>
      </c>
      <c r="AC42" s="7">
        <f t="shared" si="27"/>
        <v>0</v>
      </c>
      <c r="AD42" s="7">
        <f t="shared" si="28"/>
        <v>0</v>
      </c>
      <c r="AE42" s="7">
        <f t="shared" si="29"/>
        <v>0</v>
      </c>
      <c r="AF42" s="7">
        <f t="shared" si="30"/>
        <v>0</v>
      </c>
      <c r="AG42" s="7">
        <f t="shared" si="31"/>
        <v>0</v>
      </c>
      <c r="AH42" s="7">
        <f t="shared" si="32"/>
        <v>0</v>
      </c>
      <c r="AI42" s="7">
        <f t="shared" si="33"/>
        <v>0</v>
      </c>
      <c r="AJ42" s="7">
        <f t="shared" si="34"/>
        <v>0</v>
      </c>
      <c r="AK42" s="7">
        <f t="shared" si="35"/>
        <v>0</v>
      </c>
      <c r="AL42" s="7">
        <f t="shared" si="36"/>
        <v>0</v>
      </c>
    </row>
    <row r="43" spans="1:38" x14ac:dyDescent="0.25">
      <c r="A43" s="7" t="s">
        <v>21</v>
      </c>
      <c r="B43" s="7" t="s">
        <v>190</v>
      </c>
      <c r="C43" s="7" t="s">
        <v>167</v>
      </c>
      <c r="D43" s="7">
        <v>422</v>
      </c>
      <c r="E43" s="1">
        <v>95.052000000000007</v>
      </c>
      <c r="F43" s="1">
        <v>127.515</v>
      </c>
      <c r="G43" s="1">
        <v>162.04300000000001</v>
      </c>
      <c r="H43" s="1">
        <v>188.66499999999999</v>
      </c>
      <c r="I43" s="1">
        <v>200.51599999999999</v>
      </c>
      <c r="T43" s="1">
        <v>200.51599999999999</v>
      </c>
      <c r="X43" s="7">
        <f t="shared" si="22"/>
        <v>200.04360749266894</v>
      </c>
      <c r="Y43" s="7">
        <f t="shared" si="23"/>
        <v>268.36427018292807</v>
      </c>
      <c r="Z43" s="7">
        <f t="shared" si="24"/>
        <v>341.03087035448544</v>
      </c>
      <c r="AA43" s="7">
        <f t="shared" si="25"/>
        <v>397.05873845478663</v>
      </c>
      <c r="AB43" s="7">
        <f t="shared" si="26"/>
        <v>422</v>
      </c>
      <c r="AC43" s="7">
        <f t="shared" si="27"/>
        <v>0</v>
      </c>
      <c r="AD43" s="7">
        <f t="shared" si="28"/>
        <v>0</v>
      </c>
      <c r="AE43" s="7">
        <f t="shared" si="29"/>
        <v>0</v>
      </c>
      <c r="AF43" s="7">
        <f t="shared" si="30"/>
        <v>0</v>
      </c>
      <c r="AG43" s="7">
        <f t="shared" si="31"/>
        <v>0</v>
      </c>
      <c r="AH43" s="7">
        <f t="shared" si="32"/>
        <v>0</v>
      </c>
      <c r="AI43" s="7">
        <f t="shared" si="33"/>
        <v>0</v>
      </c>
      <c r="AJ43" s="7">
        <f t="shared" si="34"/>
        <v>0</v>
      </c>
      <c r="AK43" s="7">
        <f t="shared" si="35"/>
        <v>0</v>
      </c>
      <c r="AL43" s="7">
        <f t="shared" si="36"/>
        <v>0</v>
      </c>
    </row>
    <row r="44" spans="1:38" x14ac:dyDescent="0.25">
      <c r="A44" s="7" t="s">
        <v>21</v>
      </c>
      <c r="B44" s="7" t="s">
        <v>190</v>
      </c>
      <c r="C44" s="7" t="s">
        <v>168</v>
      </c>
      <c r="D44" s="7">
        <v>412</v>
      </c>
      <c r="E44" s="1">
        <v>125.253</v>
      </c>
      <c r="F44" s="1">
        <v>161.506</v>
      </c>
      <c r="G44" s="1">
        <v>186.28399999999999</v>
      </c>
      <c r="H44" s="1">
        <v>214.74199999999999</v>
      </c>
      <c r="I44" s="1">
        <v>228.18</v>
      </c>
      <c r="T44" s="1">
        <v>228.18</v>
      </c>
      <c r="X44" s="7">
        <f t="shared" si="22"/>
        <v>226.15582434919801</v>
      </c>
      <c r="Y44" s="7">
        <f t="shared" si="23"/>
        <v>291.61395389604695</v>
      </c>
      <c r="Z44" s="7">
        <f t="shared" si="24"/>
        <v>336.35291436585146</v>
      </c>
      <c r="AA44" s="7">
        <f t="shared" si="25"/>
        <v>387.73645367692171</v>
      </c>
      <c r="AB44" s="7">
        <f t="shared" si="26"/>
        <v>412</v>
      </c>
      <c r="AC44" s="7">
        <f t="shared" si="27"/>
        <v>0</v>
      </c>
      <c r="AD44" s="7">
        <f t="shared" si="28"/>
        <v>0</v>
      </c>
      <c r="AE44" s="7">
        <f t="shared" si="29"/>
        <v>0</v>
      </c>
      <c r="AF44" s="7">
        <f t="shared" si="30"/>
        <v>0</v>
      </c>
      <c r="AG44" s="7">
        <f t="shared" si="31"/>
        <v>0</v>
      </c>
      <c r="AH44" s="7">
        <f t="shared" si="32"/>
        <v>0</v>
      </c>
      <c r="AI44" s="7">
        <f t="shared" si="33"/>
        <v>0</v>
      </c>
      <c r="AJ44" s="7">
        <f t="shared" si="34"/>
        <v>0</v>
      </c>
      <c r="AK44" s="7">
        <f t="shared" si="35"/>
        <v>0</v>
      </c>
      <c r="AL44" s="7">
        <f t="shared" si="36"/>
        <v>0</v>
      </c>
    </row>
    <row r="45" spans="1:38" x14ac:dyDescent="0.25">
      <c r="A45" s="7" t="s">
        <v>21</v>
      </c>
      <c r="B45" s="7" t="s">
        <v>190</v>
      </c>
      <c r="C45" s="7" t="s">
        <v>169</v>
      </c>
      <c r="D45" s="7">
        <v>409</v>
      </c>
      <c r="E45" s="1">
        <v>103.23399999999999</v>
      </c>
      <c r="F45" s="1">
        <v>159.267</v>
      </c>
      <c r="G45" s="1">
        <v>203.245</v>
      </c>
      <c r="H45" s="1">
        <v>217.56899999999999</v>
      </c>
      <c r="T45" s="1">
        <v>217.56899999999999</v>
      </c>
      <c r="X45" s="7">
        <f t="shared" si="22"/>
        <v>194.06581820020315</v>
      </c>
      <c r="Y45" s="7">
        <f t="shared" si="23"/>
        <v>299.40020407319059</v>
      </c>
      <c r="Z45" s="7">
        <f t="shared" si="24"/>
        <v>382.07283666331142</v>
      </c>
      <c r="AA45" s="7">
        <f t="shared" si="25"/>
        <v>409</v>
      </c>
      <c r="AB45" s="7">
        <f t="shared" si="26"/>
        <v>0</v>
      </c>
      <c r="AC45" s="7">
        <f t="shared" si="27"/>
        <v>0</v>
      </c>
      <c r="AD45" s="7">
        <f t="shared" si="28"/>
        <v>0</v>
      </c>
      <c r="AE45" s="7">
        <f t="shared" si="29"/>
        <v>0</v>
      </c>
      <c r="AF45" s="7">
        <f t="shared" si="30"/>
        <v>0</v>
      </c>
      <c r="AG45" s="7">
        <f t="shared" si="31"/>
        <v>0</v>
      </c>
      <c r="AH45" s="7">
        <f t="shared" si="32"/>
        <v>0</v>
      </c>
      <c r="AI45" s="7">
        <f t="shared" si="33"/>
        <v>0</v>
      </c>
      <c r="AJ45" s="7">
        <f t="shared" si="34"/>
        <v>0</v>
      </c>
      <c r="AK45" s="7">
        <f t="shared" si="35"/>
        <v>0</v>
      </c>
      <c r="AL45" s="7">
        <f t="shared" si="36"/>
        <v>0</v>
      </c>
    </row>
    <row r="46" spans="1:38" x14ac:dyDescent="0.25">
      <c r="A46" s="7" t="s">
        <v>21</v>
      </c>
      <c r="B46" s="7" t="s">
        <v>190</v>
      </c>
      <c r="C46" s="7" t="s">
        <v>170</v>
      </c>
      <c r="D46" s="7">
        <v>438</v>
      </c>
      <c r="E46" s="1">
        <v>112.33499999999999</v>
      </c>
      <c r="F46" s="1">
        <v>155.47</v>
      </c>
      <c r="G46" s="1">
        <v>185.107</v>
      </c>
      <c r="H46" s="1">
        <v>206.86799999999999</v>
      </c>
      <c r="T46" s="1">
        <v>206.86799999999999</v>
      </c>
      <c r="X46" s="7">
        <f t="shared" si="22"/>
        <v>237.84601775044953</v>
      </c>
      <c r="Y46" s="7">
        <f t="shared" si="23"/>
        <v>329.17541620743663</v>
      </c>
      <c r="Z46" s="7">
        <f t="shared" si="24"/>
        <v>391.92560473345321</v>
      </c>
      <c r="AA46" s="7">
        <f t="shared" si="25"/>
        <v>438</v>
      </c>
      <c r="AB46" s="7">
        <f t="shared" si="26"/>
        <v>0</v>
      </c>
      <c r="AC46" s="7">
        <f t="shared" si="27"/>
        <v>0</v>
      </c>
      <c r="AD46" s="7">
        <f t="shared" si="28"/>
        <v>0</v>
      </c>
      <c r="AE46" s="7">
        <f t="shared" si="29"/>
        <v>0</v>
      </c>
      <c r="AF46" s="7">
        <f t="shared" si="30"/>
        <v>0</v>
      </c>
      <c r="AG46" s="7">
        <f t="shared" si="31"/>
        <v>0</v>
      </c>
      <c r="AH46" s="7">
        <f t="shared" si="32"/>
        <v>0</v>
      </c>
      <c r="AI46" s="7">
        <f t="shared" si="33"/>
        <v>0</v>
      </c>
      <c r="AJ46" s="7">
        <f t="shared" si="34"/>
        <v>0</v>
      </c>
      <c r="AK46" s="7">
        <f t="shared" si="35"/>
        <v>0</v>
      </c>
      <c r="AL46" s="7">
        <f t="shared" si="36"/>
        <v>0</v>
      </c>
    </row>
    <row r="47" spans="1:38" x14ac:dyDescent="0.25">
      <c r="A47" s="7" t="s">
        <v>21</v>
      </c>
      <c r="B47" s="7" t="s">
        <v>190</v>
      </c>
      <c r="C47" s="7" t="s">
        <v>171</v>
      </c>
      <c r="D47" s="7">
        <v>436</v>
      </c>
      <c r="E47" s="1">
        <v>91.230999999999995</v>
      </c>
      <c r="F47" s="1">
        <v>134.00800000000001</v>
      </c>
      <c r="G47" s="1">
        <v>168.88300000000001</v>
      </c>
      <c r="H47" s="1">
        <v>200.14699999999999</v>
      </c>
      <c r="I47" s="1">
        <v>218.70400000000001</v>
      </c>
      <c r="T47" s="1">
        <v>218.70400000000001</v>
      </c>
      <c r="X47" s="7">
        <f t="shared" si="22"/>
        <v>181.87466164313406</v>
      </c>
      <c r="Y47" s="7">
        <f t="shared" si="23"/>
        <v>267.15326651547298</v>
      </c>
      <c r="Z47" s="7">
        <f t="shared" si="24"/>
        <v>336.6787438729973</v>
      </c>
      <c r="AA47" s="7">
        <f t="shared" si="25"/>
        <v>399.00546857853533</v>
      </c>
      <c r="AB47" s="7">
        <f t="shared" si="26"/>
        <v>436</v>
      </c>
      <c r="AC47" s="7">
        <f t="shared" si="27"/>
        <v>0</v>
      </c>
      <c r="AD47" s="7">
        <f t="shared" si="28"/>
        <v>0</v>
      </c>
      <c r="AE47" s="7">
        <f t="shared" si="29"/>
        <v>0</v>
      </c>
      <c r="AF47" s="7">
        <f t="shared" si="30"/>
        <v>0</v>
      </c>
      <c r="AG47" s="7">
        <f t="shared" si="31"/>
        <v>0</v>
      </c>
      <c r="AH47" s="7">
        <f t="shared" si="32"/>
        <v>0</v>
      </c>
      <c r="AI47" s="7">
        <f t="shared" si="33"/>
        <v>0</v>
      </c>
      <c r="AJ47" s="7">
        <f t="shared" si="34"/>
        <v>0</v>
      </c>
      <c r="AK47" s="7">
        <f t="shared" si="35"/>
        <v>0</v>
      </c>
      <c r="AL47" s="7">
        <f t="shared" si="36"/>
        <v>0</v>
      </c>
    </row>
    <row r="48" spans="1:38" x14ac:dyDescent="0.25">
      <c r="A48" s="7" t="s">
        <v>21</v>
      </c>
      <c r="B48" s="7" t="s">
        <v>190</v>
      </c>
      <c r="C48" s="7" t="s">
        <v>172</v>
      </c>
      <c r="D48" s="7">
        <v>441</v>
      </c>
      <c r="E48" s="1">
        <v>168.886</v>
      </c>
      <c r="F48" s="1">
        <v>201.66300000000001</v>
      </c>
      <c r="G48" s="1">
        <v>228.392</v>
      </c>
      <c r="H48" s="1">
        <v>270.18700000000001</v>
      </c>
      <c r="I48" s="1">
        <v>311.98500000000001</v>
      </c>
      <c r="J48" s="1">
        <v>327.24799999999999</v>
      </c>
      <c r="T48" s="1">
        <v>327.24799999999999</v>
      </c>
      <c r="X48" s="7">
        <f t="shared" si="22"/>
        <v>227.59108077054711</v>
      </c>
      <c r="Y48" s="7">
        <f t="shared" si="23"/>
        <v>271.76142558548872</v>
      </c>
      <c r="Z48" s="7">
        <f t="shared" si="24"/>
        <v>307.78147460030311</v>
      </c>
      <c r="AA48" s="7">
        <f t="shared" si="25"/>
        <v>364.10449261721999</v>
      </c>
      <c r="AB48" s="7">
        <f t="shared" si="26"/>
        <v>420.43155343959324</v>
      </c>
      <c r="AC48" s="7">
        <f t="shared" si="27"/>
        <v>441</v>
      </c>
      <c r="AD48" s="7">
        <f t="shared" si="28"/>
        <v>0</v>
      </c>
      <c r="AE48" s="7">
        <f t="shared" si="29"/>
        <v>0</v>
      </c>
      <c r="AF48" s="7">
        <f t="shared" si="30"/>
        <v>0</v>
      </c>
      <c r="AG48" s="7">
        <f t="shared" si="31"/>
        <v>0</v>
      </c>
      <c r="AH48" s="7">
        <f t="shared" si="32"/>
        <v>0</v>
      </c>
      <c r="AI48" s="7">
        <f t="shared" si="33"/>
        <v>0</v>
      </c>
      <c r="AJ48" s="7">
        <f t="shared" si="34"/>
        <v>0</v>
      </c>
      <c r="AK48" s="7">
        <f t="shared" si="35"/>
        <v>0</v>
      </c>
      <c r="AL48" s="7">
        <f t="shared" si="36"/>
        <v>0</v>
      </c>
    </row>
    <row r="49" spans="1:38" x14ac:dyDescent="0.25">
      <c r="A49" s="7" t="s">
        <v>21</v>
      </c>
      <c r="B49" s="7" t="s">
        <v>190</v>
      </c>
      <c r="C49" s="7" t="s">
        <v>173</v>
      </c>
      <c r="D49" s="7">
        <v>439</v>
      </c>
      <c r="E49" s="1">
        <v>108.126</v>
      </c>
      <c r="F49" s="1">
        <v>157.98599999999999</v>
      </c>
      <c r="G49" s="1">
        <v>180.77199999999999</v>
      </c>
      <c r="H49" s="1">
        <v>198.50399999999999</v>
      </c>
      <c r="I49" s="1">
        <v>214.27600000000001</v>
      </c>
      <c r="J49" s="1">
        <v>230.245</v>
      </c>
      <c r="K49" s="1">
        <v>242.12700000000001</v>
      </c>
      <c r="T49" s="1">
        <v>242.12700000000001</v>
      </c>
      <c r="X49" s="7">
        <f t="shared" si="22"/>
        <v>196.04304352674424</v>
      </c>
      <c r="Y49" s="7">
        <f t="shared" si="23"/>
        <v>286.44411403932645</v>
      </c>
      <c r="Z49" s="7">
        <f t="shared" si="24"/>
        <v>327.7573670016148</v>
      </c>
      <c r="AA49" s="7">
        <f t="shared" si="25"/>
        <v>359.90722224287248</v>
      </c>
      <c r="AB49" s="7">
        <f t="shared" si="26"/>
        <v>388.50340523774713</v>
      </c>
      <c r="AC49" s="7">
        <f t="shared" si="27"/>
        <v>417.45676855534492</v>
      </c>
      <c r="AD49" s="7">
        <f t="shared" si="28"/>
        <v>439</v>
      </c>
      <c r="AE49" s="7">
        <f t="shared" si="29"/>
        <v>0</v>
      </c>
      <c r="AF49" s="7">
        <f t="shared" si="30"/>
        <v>0</v>
      </c>
      <c r="AG49" s="7">
        <f t="shared" si="31"/>
        <v>0</v>
      </c>
      <c r="AH49" s="7">
        <f t="shared" si="32"/>
        <v>0</v>
      </c>
      <c r="AI49" s="7">
        <f t="shared" si="33"/>
        <v>0</v>
      </c>
      <c r="AJ49" s="7">
        <f t="shared" si="34"/>
        <v>0</v>
      </c>
      <c r="AK49" s="7">
        <f t="shared" si="35"/>
        <v>0</v>
      </c>
      <c r="AL49" s="7">
        <f t="shared" si="36"/>
        <v>0</v>
      </c>
    </row>
    <row r="50" spans="1:38" x14ac:dyDescent="0.25">
      <c r="A50" s="7" t="s">
        <v>21</v>
      </c>
      <c r="B50" s="7" t="s">
        <v>190</v>
      </c>
      <c r="C50" s="7" t="s">
        <v>174</v>
      </c>
      <c r="D50" s="7">
        <v>443</v>
      </c>
      <c r="E50" s="1">
        <v>79.111000000000004</v>
      </c>
      <c r="F50" s="1">
        <v>123.13500000000001</v>
      </c>
      <c r="G50" s="1">
        <v>150.39699999999999</v>
      </c>
      <c r="H50" s="1">
        <v>173.32400000000001</v>
      </c>
      <c r="I50" s="1">
        <v>186.691</v>
      </c>
      <c r="J50" s="1">
        <v>198.756</v>
      </c>
      <c r="K50" s="1">
        <v>214.92500000000001</v>
      </c>
      <c r="T50" s="1">
        <v>214.92500000000001</v>
      </c>
      <c r="X50" s="7">
        <f t="shared" si="22"/>
        <v>163.0623380248924</v>
      </c>
      <c r="Y50" s="7">
        <f t="shared" si="23"/>
        <v>253.80390834011862</v>
      </c>
      <c r="Z50" s="7">
        <f t="shared" si="24"/>
        <v>309.99591020123296</v>
      </c>
      <c r="AA50" s="7">
        <f t="shared" si="25"/>
        <v>357.25267884145632</v>
      </c>
      <c r="AB50" s="7">
        <f t="shared" si="26"/>
        <v>384.80452716063741</v>
      </c>
      <c r="AC50" s="7">
        <f t="shared" si="27"/>
        <v>409.67271373735025</v>
      </c>
      <c r="AD50" s="7">
        <f t="shared" si="28"/>
        <v>443</v>
      </c>
      <c r="AE50" s="7">
        <f t="shared" si="29"/>
        <v>0</v>
      </c>
      <c r="AF50" s="7">
        <f t="shared" si="30"/>
        <v>0</v>
      </c>
      <c r="AG50" s="7">
        <f t="shared" si="31"/>
        <v>0</v>
      </c>
      <c r="AH50" s="7">
        <f t="shared" si="32"/>
        <v>0</v>
      </c>
      <c r="AI50" s="7">
        <f t="shared" si="33"/>
        <v>0</v>
      </c>
      <c r="AJ50" s="7">
        <f t="shared" si="34"/>
        <v>0</v>
      </c>
      <c r="AK50" s="7">
        <f t="shared" si="35"/>
        <v>0</v>
      </c>
      <c r="AL50" s="7">
        <f t="shared" si="36"/>
        <v>0</v>
      </c>
    </row>
    <row r="51" spans="1:38" x14ac:dyDescent="0.25">
      <c r="A51" s="7" t="s">
        <v>21</v>
      </c>
      <c r="B51" s="7" t="s">
        <v>190</v>
      </c>
      <c r="C51" s="7" t="s">
        <v>175</v>
      </c>
      <c r="D51" s="7">
        <v>473</v>
      </c>
      <c r="E51" s="1">
        <v>97.887</v>
      </c>
      <c r="F51" s="1">
        <v>157.19300000000001</v>
      </c>
      <c r="G51" s="1">
        <v>189.274</v>
      </c>
      <c r="H51" s="1">
        <v>202.91499999999999</v>
      </c>
      <c r="I51" s="1">
        <v>216.34800000000001</v>
      </c>
      <c r="J51" s="1">
        <v>230.738</v>
      </c>
      <c r="K51" s="1">
        <v>242.52</v>
      </c>
      <c r="L51" s="1">
        <v>247.755</v>
      </c>
      <c r="T51" s="1">
        <v>247.755</v>
      </c>
      <c r="X51" s="7">
        <f t="shared" si="22"/>
        <v>186.88038990131381</v>
      </c>
      <c r="Y51" s="7">
        <f t="shared" si="23"/>
        <v>300.10409073479849</v>
      </c>
      <c r="Z51" s="7">
        <f t="shared" si="24"/>
        <v>361.35134306068494</v>
      </c>
      <c r="AA51" s="7">
        <f t="shared" si="25"/>
        <v>387.39397792173719</v>
      </c>
      <c r="AB51" s="7">
        <f t="shared" si="26"/>
        <v>413.03951080704729</v>
      </c>
      <c r="AC51" s="7">
        <f t="shared" si="27"/>
        <v>440.51209460959416</v>
      </c>
      <c r="AD51" s="7">
        <f t="shared" si="28"/>
        <v>463.00563056245085</v>
      </c>
      <c r="AE51" s="7">
        <f t="shared" si="29"/>
        <v>473</v>
      </c>
      <c r="AF51" s="7">
        <f t="shared" si="30"/>
        <v>0</v>
      </c>
      <c r="AG51" s="7">
        <f t="shared" si="31"/>
        <v>0</v>
      </c>
      <c r="AH51" s="7">
        <f t="shared" si="32"/>
        <v>0</v>
      </c>
      <c r="AI51" s="7">
        <f t="shared" si="33"/>
        <v>0</v>
      </c>
      <c r="AJ51" s="7">
        <f t="shared" si="34"/>
        <v>0</v>
      </c>
      <c r="AK51" s="7">
        <f t="shared" si="35"/>
        <v>0</v>
      </c>
      <c r="AL51" s="7">
        <f t="shared" si="36"/>
        <v>0</v>
      </c>
    </row>
    <row r="52" spans="1:38" x14ac:dyDescent="0.25">
      <c r="A52" s="7" t="s">
        <v>21</v>
      </c>
      <c r="B52" s="7" t="s">
        <v>190</v>
      </c>
      <c r="C52" s="7" t="s">
        <v>176</v>
      </c>
      <c r="D52" s="7">
        <v>467</v>
      </c>
      <c r="E52" s="1">
        <v>95.111000000000004</v>
      </c>
      <c r="F52" s="1">
        <v>133.68299999999999</v>
      </c>
      <c r="G52" s="1">
        <v>164.50899999999999</v>
      </c>
      <c r="H52" s="1">
        <v>189.56899999999999</v>
      </c>
      <c r="I52" s="1">
        <v>209.39</v>
      </c>
      <c r="J52" s="1">
        <v>222.917</v>
      </c>
      <c r="K52" s="1">
        <v>236.458</v>
      </c>
      <c r="T52" s="1">
        <v>236.458</v>
      </c>
      <c r="X52" s="7">
        <f t="shared" si="22"/>
        <v>187.84239484390463</v>
      </c>
      <c r="Y52" s="7">
        <f t="shared" si="23"/>
        <v>264.02135262921956</v>
      </c>
      <c r="Z52" s="7">
        <f t="shared" si="24"/>
        <v>324.90210946552872</v>
      </c>
      <c r="AA52" s="7">
        <f t="shared" si="25"/>
        <v>374.3951272530428</v>
      </c>
      <c r="AB52" s="7">
        <f t="shared" si="26"/>
        <v>413.54122085106019</v>
      </c>
      <c r="AC52" s="7">
        <f t="shared" si="27"/>
        <v>440.25678556022632</v>
      </c>
      <c r="AD52" s="7">
        <f t="shared" si="28"/>
        <v>467</v>
      </c>
      <c r="AE52" s="7">
        <f t="shared" si="29"/>
        <v>0</v>
      </c>
      <c r="AF52" s="7">
        <f t="shared" si="30"/>
        <v>0</v>
      </c>
      <c r="AG52" s="7">
        <f t="shared" si="31"/>
        <v>0</v>
      </c>
      <c r="AH52" s="7">
        <f t="shared" si="32"/>
        <v>0</v>
      </c>
      <c r="AI52" s="7">
        <f t="shared" si="33"/>
        <v>0</v>
      </c>
      <c r="AJ52" s="7">
        <f t="shared" si="34"/>
        <v>0</v>
      </c>
      <c r="AK52" s="7">
        <f t="shared" si="35"/>
        <v>0</v>
      </c>
      <c r="AL52" s="7">
        <f t="shared" si="36"/>
        <v>0</v>
      </c>
    </row>
    <row r="53" spans="1:38" x14ac:dyDescent="0.25">
      <c r="A53" s="7" t="s">
        <v>21</v>
      </c>
      <c r="B53" s="7" t="s">
        <v>190</v>
      </c>
      <c r="C53" s="7" t="s">
        <v>177</v>
      </c>
      <c r="D53" s="7">
        <v>462</v>
      </c>
      <c r="E53" s="1">
        <v>91.762</v>
      </c>
      <c r="F53" s="1">
        <v>158.10400000000001</v>
      </c>
      <c r="G53" s="1">
        <v>190.93100000000001</v>
      </c>
      <c r="H53" s="1">
        <v>217.89699999999999</v>
      </c>
      <c r="I53" s="1">
        <v>237.79900000000001</v>
      </c>
      <c r="J53" s="1">
        <v>256.12799999999999</v>
      </c>
      <c r="K53" s="1">
        <v>272.71199999999999</v>
      </c>
      <c r="L53" s="1">
        <v>288.66800000000001</v>
      </c>
      <c r="M53" s="1">
        <v>297.76100000000002</v>
      </c>
      <c r="N53" s="1"/>
      <c r="O53" s="1"/>
      <c r="P53" s="1"/>
      <c r="Q53" s="1"/>
      <c r="R53" s="1"/>
      <c r="S53" s="1"/>
      <c r="T53" s="1">
        <v>297.76100000000002</v>
      </c>
      <c r="X53" s="7">
        <f t="shared" si="22"/>
        <v>142.3760801448141</v>
      </c>
      <c r="Y53" s="7">
        <f t="shared" si="23"/>
        <v>245.3109977465148</v>
      </c>
      <c r="Z53" s="7">
        <f t="shared" si="24"/>
        <v>296.24471304166764</v>
      </c>
      <c r="AA53" s="7">
        <f t="shared" si="25"/>
        <v>338.08461820050303</v>
      </c>
      <c r="AB53" s="7">
        <f t="shared" si="26"/>
        <v>368.96416253303823</v>
      </c>
      <c r="AC53" s="7">
        <f t="shared" si="27"/>
        <v>397.40307159097392</v>
      </c>
      <c r="AD53" s="7">
        <f t="shared" si="28"/>
        <v>423.13447362146144</v>
      </c>
      <c r="AE53" s="7">
        <f t="shared" si="29"/>
        <v>447.89148343805937</v>
      </c>
      <c r="AF53" s="7">
        <f t="shared" si="30"/>
        <v>462</v>
      </c>
      <c r="AG53" s="7">
        <f t="shared" si="31"/>
        <v>0</v>
      </c>
      <c r="AH53" s="7">
        <f t="shared" si="32"/>
        <v>0</v>
      </c>
      <c r="AI53" s="7">
        <f t="shared" si="33"/>
        <v>0</v>
      </c>
      <c r="AJ53" s="7">
        <f t="shared" si="34"/>
        <v>0</v>
      </c>
      <c r="AK53" s="7">
        <f t="shared" si="35"/>
        <v>0</v>
      </c>
      <c r="AL53" s="7">
        <f t="shared" si="36"/>
        <v>0</v>
      </c>
    </row>
    <row r="54" spans="1:38" x14ac:dyDescent="0.25">
      <c r="A54" s="7" t="s">
        <v>21</v>
      </c>
      <c r="B54" s="7" t="s">
        <v>190</v>
      </c>
      <c r="C54" s="7" t="s">
        <v>178</v>
      </c>
      <c r="D54" s="7">
        <v>460</v>
      </c>
      <c r="E54" s="1">
        <v>62.634999999999998</v>
      </c>
      <c r="F54" s="1">
        <v>118.53</v>
      </c>
      <c r="G54" s="1">
        <v>152.03800000000001</v>
      </c>
      <c r="H54" s="1">
        <v>176.68799999999999</v>
      </c>
      <c r="I54" s="1">
        <v>194.10400000000001</v>
      </c>
      <c r="J54" s="1">
        <v>210.749</v>
      </c>
      <c r="K54" s="1">
        <v>223.928</v>
      </c>
      <c r="L54" s="1">
        <v>234.89699999999999</v>
      </c>
      <c r="M54" s="1">
        <v>246.267</v>
      </c>
      <c r="N54" s="1">
        <v>257.733</v>
      </c>
      <c r="O54" s="1">
        <v>266.92599999999999</v>
      </c>
      <c r="T54" s="1">
        <v>266.92599999999999</v>
      </c>
      <c r="X54" s="7">
        <f t="shared" si="22"/>
        <v>107.94040295812323</v>
      </c>
      <c r="Y54" s="7">
        <f t="shared" si="23"/>
        <v>204.26560170234447</v>
      </c>
      <c r="Z54" s="7">
        <f t="shared" si="24"/>
        <v>262.01074455092424</v>
      </c>
      <c r="AA54" s="7">
        <f t="shared" si="25"/>
        <v>304.49068281096635</v>
      </c>
      <c r="AB54" s="7">
        <f t="shared" si="26"/>
        <v>334.5040947678383</v>
      </c>
      <c r="AC54" s="7">
        <f t="shared" si="27"/>
        <v>363.18882386878761</v>
      </c>
      <c r="AD54" s="7">
        <f t="shared" si="28"/>
        <v>385.90051175232088</v>
      </c>
      <c r="AE54" s="7">
        <f t="shared" si="29"/>
        <v>404.80365344702278</v>
      </c>
      <c r="AF54" s="7">
        <f t="shared" si="30"/>
        <v>424.39784809272982</v>
      </c>
      <c r="AG54" s="7">
        <f t="shared" si="31"/>
        <v>444.15748184890197</v>
      </c>
      <c r="AH54" s="7">
        <f t="shared" si="32"/>
        <v>460</v>
      </c>
      <c r="AI54" s="7">
        <f t="shared" si="33"/>
        <v>0</v>
      </c>
      <c r="AJ54" s="7">
        <f t="shared" si="34"/>
        <v>0</v>
      </c>
      <c r="AK54" s="7">
        <f t="shared" si="35"/>
        <v>0</v>
      </c>
      <c r="AL54" s="7">
        <f t="shared" si="36"/>
        <v>0</v>
      </c>
    </row>
    <row r="55" spans="1:38" x14ac:dyDescent="0.25">
      <c r="A55" s="7" t="s">
        <v>21</v>
      </c>
      <c r="B55" s="7" t="s">
        <v>190</v>
      </c>
      <c r="C55" s="7" t="s">
        <v>179</v>
      </c>
      <c r="D55" s="7">
        <v>458</v>
      </c>
      <c r="E55" s="1">
        <v>82.558999999999997</v>
      </c>
      <c r="F55" s="1">
        <v>133.624</v>
      </c>
      <c r="G55" s="1">
        <v>158.93299999999999</v>
      </c>
      <c r="H55" s="1">
        <v>177.893</v>
      </c>
      <c r="I55" s="1">
        <v>193.08699999999999</v>
      </c>
      <c r="J55" s="1">
        <v>209.03399999999999</v>
      </c>
      <c r="K55" s="1">
        <v>224.404</v>
      </c>
      <c r="L55" s="1">
        <v>240.661</v>
      </c>
      <c r="M55" s="1">
        <v>254.72800000000001</v>
      </c>
      <c r="N55" s="1">
        <v>267.16199999999998</v>
      </c>
      <c r="O55" s="1">
        <v>277.95800000000003</v>
      </c>
      <c r="P55" s="1">
        <v>287.94200000000001</v>
      </c>
      <c r="Q55" s="1">
        <v>298.68099999999998</v>
      </c>
      <c r="R55" s="1">
        <v>308.91500000000002</v>
      </c>
      <c r="S55" s="1">
        <v>315.36700000000002</v>
      </c>
      <c r="T55" s="1">
        <v>315.36700000000002</v>
      </c>
      <c r="X55" s="7">
        <f t="shared" si="22"/>
        <v>119.89847384158773</v>
      </c>
      <c r="Y55" s="7">
        <f t="shared" si="23"/>
        <v>194.05895987849075</v>
      </c>
      <c r="Z55" s="7">
        <f t="shared" si="24"/>
        <v>230.81461915799684</v>
      </c>
      <c r="AA55" s="7">
        <f t="shared" si="25"/>
        <v>258.34977660947402</v>
      </c>
      <c r="AB55" s="7">
        <f t="shared" si="26"/>
        <v>280.41566175281497</v>
      </c>
      <c r="AC55" s="7">
        <f t="shared" si="27"/>
        <v>303.57511090253576</v>
      </c>
      <c r="AD55" s="7">
        <f t="shared" si="28"/>
        <v>325.89659666356971</v>
      </c>
      <c r="AE55" s="7">
        <f t="shared" si="29"/>
        <v>349.50625144672711</v>
      </c>
      <c r="AF55" s="7">
        <f t="shared" si="30"/>
        <v>369.93542127109049</v>
      </c>
      <c r="AG55" s="7">
        <f t="shared" si="31"/>
        <v>387.99302400060878</v>
      </c>
      <c r="AH55" s="7">
        <f t="shared" si="32"/>
        <v>403.67179825409761</v>
      </c>
      <c r="AI55" s="7">
        <f t="shared" si="33"/>
        <v>418.17132420322986</v>
      </c>
      <c r="AJ55" s="7">
        <f t="shared" si="34"/>
        <v>433.76731871121575</v>
      </c>
      <c r="AK55" s="7">
        <f t="shared" si="35"/>
        <v>448.62991371957116</v>
      </c>
      <c r="AL55" s="7">
        <f t="shared" si="36"/>
        <v>458</v>
      </c>
    </row>
    <row r="56" spans="1:38" x14ac:dyDescent="0.25">
      <c r="A56" s="7" t="s">
        <v>21</v>
      </c>
      <c r="B56" s="7" t="s">
        <v>190</v>
      </c>
      <c r="C56" s="7" t="s">
        <v>180</v>
      </c>
      <c r="D56" s="7">
        <v>505</v>
      </c>
      <c r="E56" s="1">
        <v>105.36499999999999</v>
      </c>
      <c r="F56" s="1">
        <v>163.416</v>
      </c>
      <c r="G56" s="1">
        <v>181.51499999999999</v>
      </c>
      <c r="H56" s="1">
        <v>198.05699999999999</v>
      </c>
      <c r="I56" s="1">
        <v>207.59</v>
      </c>
      <c r="J56" s="1">
        <v>228.38</v>
      </c>
      <c r="K56" s="1">
        <v>246.10499999999999</v>
      </c>
      <c r="L56" s="1">
        <v>256.904</v>
      </c>
      <c r="T56" s="1">
        <v>256.904</v>
      </c>
      <c r="X56" s="7">
        <f t="shared" si="22"/>
        <v>207.11754196119949</v>
      </c>
      <c r="Y56" s="7">
        <f t="shared" si="23"/>
        <v>321.22925295051851</v>
      </c>
      <c r="Z56" s="7">
        <f t="shared" si="24"/>
        <v>356.806725469436</v>
      </c>
      <c r="AA56" s="7">
        <f t="shared" si="25"/>
        <v>389.32358001432436</v>
      </c>
      <c r="AB56" s="7">
        <f t="shared" si="26"/>
        <v>408.06273938903252</v>
      </c>
      <c r="AC56" s="7">
        <f t="shared" si="27"/>
        <v>448.92995048734156</v>
      </c>
      <c r="AD56" s="7">
        <f t="shared" si="28"/>
        <v>483.77224566374986</v>
      </c>
      <c r="AE56" s="7">
        <f t="shared" si="29"/>
        <v>505</v>
      </c>
      <c r="AF56" s="7">
        <f t="shared" si="30"/>
        <v>0</v>
      </c>
      <c r="AG56" s="7">
        <f t="shared" si="31"/>
        <v>0</v>
      </c>
      <c r="AH56" s="7">
        <f t="shared" si="32"/>
        <v>0</v>
      </c>
      <c r="AI56" s="7">
        <f t="shared" si="33"/>
        <v>0</v>
      </c>
      <c r="AJ56" s="7">
        <f t="shared" si="34"/>
        <v>0</v>
      </c>
      <c r="AK56" s="7">
        <f t="shared" si="35"/>
        <v>0</v>
      </c>
      <c r="AL56" s="7">
        <f t="shared" si="36"/>
        <v>0</v>
      </c>
    </row>
    <row r="57" spans="1:38" x14ac:dyDescent="0.25">
      <c r="A57" s="7" t="s">
        <v>21</v>
      </c>
      <c r="B57" s="7" t="s">
        <v>190</v>
      </c>
      <c r="C57" s="7" t="s">
        <v>181</v>
      </c>
      <c r="D57" s="7">
        <v>504</v>
      </c>
      <c r="E57" s="1">
        <v>88.347999999999999</v>
      </c>
      <c r="F57" s="1">
        <v>122.309</v>
      </c>
      <c r="G57" s="1">
        <v>142.06200000000001</v>
      </c>
      <c r="H57" s="1">
        <v>166.56</v>
      </c>
      <c r="I57" s="1">
        <v>183.56399999999999</v>
      </c>
      <c r="J57" s="1">
        <v>215.16499999999999</v>
      </c>
      <c r="K57" s="1">
        <v>234.48099999999999</v>
      </c>
      <c r="L57" s="1">
        <v>257.34800000000001</v>
      </c>
      <c r="M57" s="1">
        <v>275.54500000000002</v>
      </c>
      <c r="N57" s="1">
        <v>292.30599999999998</v>
      </c>
      <c r="O57" s="1">
        <v>307.07299999999998</v>
      </c>
      <c r="P57" s="1">
        <v>316.29300000000001</v>
      </c>
      <c r="T57" s="1">
        <v>316.29300000000001</v>
      </c>
      <c r="X57" s="7">
        <f t="shared" si="22"/>
        <v>140.77893598656939</v>
      </c>
      <c r="Y57" s="7">
        <f t="shared" si="23"/>
        <v>194.89440487143247</v>
      </c>
      <c r="Z57" s="7">
        <f t="shared" si="24"/>
        <v>226.3700050269845</v>
      </c>
      <c r="AA57" s="7">
        <f t="shared" si="25"/>
        <v>265.40656922537016</v>
      </c>
      <c r="AB57" s="7">
        <f t="shared" si="26"/>
        <v>292.50174995968922</v>
      </c>
      <c r="AC57" s="7">
        <f t="shared" si="27"/>
        <v>342.85665506350125</v>
      </c>
      <c r="AD57" s="7">
        <f t="shared" si="28"/>
        <v>373.63591353586702</v>
      </c>
      <c r="AE57" s="7">
        <f t="shared" si="29"/>
        <v>410.07354573133136</v>
      </c>
      <c r="AF57" s="7">
        <f t="shared" si="30"/>
        <v>439.06972332615646</v>
      </c>
      <c r="AG57" s="7">
        <f t="shared" si="31"/>
        <v>465.77769346776563</v>
      </c>
      <c r="AH57" s="7">
        <f t="shared" si="32"/>
        <v>489.30830590623248</v>
      </c>
      <c r="AI57" s="7">
        <f t="shared" si="33"/>
        <v>504</v>
      </c>
      <c r="AJ57" s="7">
        <f t="shared" si="34"/>
        <v>0</v>
      </c>
      <c r="AK57" s="7">
        <f t="shared" si="35"/>
        <v>0</v>
      </c>
      <c r="AL57" s="7">
        <f t="shared" si="36"/>
        <v>0</v>
      </c>
    </row>
    <row r="58" spans="1:38" x14ac:dyDescent="0.25">
      <c r="A58" s="7" t="s">
        <v>21</v>
      </c>
      <c r="B58" s="7" t="s">
        <v>190</v>
      </c>
      <c r="C58" s="7" t="s">
        <v>182</v>
      </c>
      <c r="D58" s="7">
        <v>498</v>
      </c>
      <c r="E58" s="1">
        <v>116.20099999999999</v>
      </c>
      <c r="F58" s="1">
        <v>147.89500000000001</v>
      </c>
      <c r="G58" s="1">
        <v>173.38800000000001</v>
      </c>
      <c r="H58" s="1">
        <v>186.779</v>
      </c>
      <c r="I58" s="1">
        <v>203.095</v>
      </c>
      <c r="J58" s="1">
        <v>218.66900000000001</v>
      </c>
      <c r="K58" s="1">
        <v>232.60599999999999</v>
      </c>
      <c r="L58" s="1">
        <v>243.268</v>
      </c>
      <c r="M58" s="1">
        <v>253.18799999999999</v>
      </c>
      <c r="N58" s="1">
        <v>266.92700000000002</v>
      </c>
      <c r="O58" s="1">
        <v>279.822</v>
      </c>
      <c r="P58" s="1">
        <v>289.49400000000003</v>
      </c>
      <c r="Q58" s="1">
        <v>301.79300000000001</v>
      </c>
      <c r="T58" s="1">
        <v>301.79300000000001</v>
      </c>
      <c r="X58" s="7">
        <f t="shared" si="22"/>
        <v>191.74764822245712</v>
      </c>
      <c r="Y58" s="7">
        <f t="shared" si="23"/>
        <v>244.0471117620356</v>
      </c>
      <c r="Z58" s="7">
        <f t="shared" si="24"/>
        <v>286.11407156560949</v>
      </c>
      <c r="AA58" s="7">
        <f t="shared" si="25"/>
        <v>308.21106520031941</v>
      </c>
      <c r="AB58" s="7">
        <f t="shared" si="26"/>
        <v>335.1347115406918</v>
      </c>
      <c r="AC58" s="7">
        <f t="shared" si="27"/>
        <v>360.83395572461916</v>
      </c>
      <c r="AD58" s="7">
        <f t="shared" si="28"/>
        <v>383.83192453105278</v>
      </c>
      <c r="AE58" s="7">
        <f t="shared" si="29"/>
        <v>401.42569244482144</v>
      </c>
      <c r="AF58" s="7">
        <f t="shared" si="30"/>
        <v>417.79505820214519</v>
      </c>
      <c r="AG58" s="7">
        <f t="shared" si="31"/>
        <v>440.4662997485031</v>
      </c>
      <c r="AH58" s="7">
        <f t="shared" si="32"/>
        <v>461.74482509534681</v>
      </c>
      <c r="AI58" s="7">
        <f t="shared" si="33"/>
        <v>477.70495670873748</v>
      </c>
      <c r="AJ58" s="7">
        <f t="shared" si="34"/>
        <v>498</v>
      </c>
      <c r="AK58" s="7">
        <f t="shared" si="35"/>
        <v>0</v>
      </c>
      <c r="AL58" s="7">
        <f t="shared" si="36"/>
        <v>0</v>
      </c>
    </row>
    <row r="59" spans="1:38" x14ac:dyDescent="0.25">
      <c r="A59" s="7" t="s">
        <v>21</v>
      </c>
      <c r="B59" s="7" t="s">
        <v>190</v>
      </c>
      <c r="C59" s="7" t="s">
        <v>183</v>
      </c>
      <c r="D59" s="7">
        <v>488</v>
      </c>
      <c r="E59" s="1">
        <v>76.472999999999999</v>
      </c>
      <c r="F59" s="1">
        <v>108.745</v>
      </c>
      <c r="G59" s="1">
        <v>135.03299999999999</v>
      </c>
      <c r="H59" s="1">
        <v>154.57300000000001</v>
      </c>
      <c r="I59" s="1">
        <v>187.00700000000001</v>
      </c>
      <c r="J59" s="1">
        <v>216.06700000000001</v>
      </c>
      <c r="K59" s="1">
        <v>239.53800000000001</v>
      </c>
      <c r="L59" s="1">
        <v>254.428</v>
      </c>
      <c r="M59" s="1">
        <v>265.44400000000002</v>
      </c>
      <c r="T59" s="1">
        <v>265.44400000000002</v>
      </c>
      <c r="X59" s="7">
        <f t="shared" si="22"/>
        <v>140.59019604888411</v>
      </c>
      <c r="Y59" s="7">
        <f t="shared" si="23"/>
        <v>199.9199831226172</v>
      </c>
      <c r="Z59" s="7">
        <f t="shared" si="24"/>
        <v>248.24860987628273</v>
      </c>
      <c r="AA59" s="7">
        <f t="shared" si="25"/>
        <v>284.1715164027064</v>
      </c>
      <c r="AB59" s="7">
        <f t="shared" si="26"/>
        <v>343.79912900649481</v>
      </c>
      <c r="AC59" s="7">
        <f t="shared" si="27"/>
        <v>397.22388149666222</v>
      </c>
      <c r="AD59" s="7">
        <f t="shared" si="28"/>
        <v>440.37365319992159</v>
      </c>
      <c r="AE59" s="7">
        <f t="shared" si="29"/>
        <v>467.74786395623937</v>
      </c>
      <c r="AF59" s="7">
        <f t="shared" si="30"/>
        <v>488</v>
      </c>
      <c r="AG59" s="7">
        <f t="shared" si="31"/>
        <v>0</v>
      </c>
      <c r="AH59" s="7">
        <f t="shared" si="32"/>
        <v>0</v>
      </c>
      <c r="AI59" s="7">
        <f t="shared" si="33"/>
        <v>0</v>
      </c>
      <c r="AJ59" s="7">
        <f t="shared" si="34"/>
        <v>0</v>
      </c>
      <c r="AK59" s="7">
        <f t="shared" si="35"/>
        <v>0</v>
      </c>
      <c r="AL59" s="7">
        <f t="shared" si="36"/>
        <v>0</v>
      </c>
    </row>
    <row r="60" spans="1:38" x14ac:dyDescent="0.25">
      <c r="A60" s="7" t="s">
        <v>21</v>
      </c>
      <c r="B60" s="7" t="s">
        <v>190</v>
      </c>
      <c r="C60" s="7" t="s">
        <v>184</v>
      </c>
      <c r="D60" s="7">
        <v>484</v>
      </c>
      <c r="E60" s="1">
        <v>121.208</v>
      </c>
      <c r="F60" s="1">
        <v>160.69</v>
      </c>
      <c r="G60" s="1">
        <v>195.143</v>
      </c>
      <c r="H60" s="1">
        <v>216.18100000000001</v>
      </c>
      <c r="I60" s="1">
        <v>240.11500000000001</v>
      </c>
      <c r="J60" s="1">
        <v>257.21899999999999</v>
      </c>
      <c r="K60" s="1">
        <v>277.44900000000001</v>
      </c>
      <c r="L60" s="1">
        <v>297.88299999999998</v>
      </c>
      <c r="M60" s="1">
        <v>312.52199999999999</v>
      </c>
      <c r="N60" s="1">
        <v>323.82900000000001</v>
      </c>
      <c r="T60" s="1">
        <v>323.82900000000001</v>
      </c>
      <c r="X60" s="7">
        <f t="shared" si="22"/>
        <v>181.15941438228199</v>
      </c>
      <c r="Y60" s="7">
        <f t="shared" si="23"/>
        <v>240.16984272563604</v>
      </c>
      <c r="Z60" s="7">
        <f t="shared" si="24"/>
        <v>291.6638472774211</v>
      </c>
      <c r="AA60" s="7">
        <f t="shared" si="25"/>
        <v>323.1075783824179</v>
      </c>
      <c r="AB60" s="7">
        <f t="shared" si="26"/>
        <v>358.87971738170455</v>
      </c>
      <c r="AC60" s="7">
        <f t="shared" si="27"/>
        <v>384.44362919936134</v>
      </c>
      <c r="AD60" s="7">
        <f t="shared" si="28"/>
        <v>414.67971058799554</v>
      </c>
      <c r="AE60" s="7">
        <f t="shared" si="29"/>
        <v>445.22069363769145</v>
      </c>
      <c r="AF60" s="7">
        <f t="shared" si="30"/>
        <v>467.10037705085091</v>
      </c>
      <c r="AG60" s="7">
        <f t="shared" si="31"/>
        <v>484</v>
      </c>
      <c r="AH60" s="7">
        <f t="shared" si="32"/>
        <v>0</v>
      </c>
      <c r="AI60" s="7">
        <f t="shared" si="33"/>
        <v>0</v>
      </c>
      <c r="AJ60" s="7">
        <f t="shared" si="34"/>
        <v>0</v>
      </c>
      <c r="AK60" s="7">
        <f t="shared" si="35"/>
        <v>0</v>
      </c>
      <c r="AL60" s="7">
        <f t="shared" si="36"/>
        <v>0</v>
      </c>
    </row>
    <row r="61" spans="1:38" x14ac:dyDescent="0.25">
      <c r="A61" s="7" t="s">
        <v>21</v>
      </c>
      <c r="B61" s="7" t="s">
        <v>190</v>
      </c>
      <c r="C61" s="7" t="s">
        <v>185</v>
      </c>
      <c r="D61" s="7">
        <v>537</v>
      </c>
      <c r="E61" s="1">
        <v>106.116</v>
      </c>
      <c r="F61" s="1">
        <v>120.348</v>
      </c>
      <c r="G61" s="1">
        <v>146.501</v>
      </c>
      <c r="H61" s="1">
        <v>172.99199999999999</v>
      </c>
      <c r="I61" s="1">
        <v>190.37299999999999</v>
      </c>
      <c r="J61" s="1">
        <v>211.124</v>
      </c>
      <c r="K61" s="1">
        <v>228.167</v>
      </c>
      <c r="L61" s="1">
        <v>244.93</v>
      </c>
      <c r="M61" s="1">
        <v>255.33500000000001</v>
      </c>
      <c r="T61" s="1">
        <v>255.33500000000001</v>
      </c>
      <c r="X61" s="7">
        <f t="shared" si="22"/>
        <v>223.17462157557716</v>
      </c>
      <c r="Y61" s="7">
        <f t="shared" si="23"/>
        <v>253.10621732234122</v>
      </c>
      <c r="Z61" s="7">
        <f t="shared" si="24"/>
        <v>308.10909981005346</v>
      </c>
      <c r="AA61" s="7">
        <f t="shared" si="25"/>
        <v>363.82283666555702</v>
      </c>
      <c r="AB61" s="7">
        <f t="shared" si="26"/>
        <v>400.37715550159595</v>
      </c>
      <c r="AC61" s="7">
        <f t="shared" si="27"/>
        <v>444.01898682123482</v>
      </c>
      <c r="AD61" s="7">
        <f t="shared" si="28"/>
        <v>479.86245128948246</v>
      </c>
      <c r="AE61" s="7">
        <f t="shared" si="29"/>
        <v>515.11704231695614</v>
      </c>
      <c r="AF61" s="7">
        <f t="shared" si="30"/>
        <v>537</v>
      </c>
      <c r="AG61" s="7">
        <f t="shared" si="31"/>
        <v>0</v>
      </c>
      <c r="AH61" s="7">
        <f t="shared" si="32"/>
        <v>0</v>
      </c>
      <c r="AI61" s="7">
        <f t="shared" si="33"/>
        <v>0</v>
      </c>
      <c r="AJ61" s="7">
        <f t="shared" si="34"/>
        <v>0</v>
      </c>
      <c r="AK61" s="7">
        <f t="shared" si="35"/>
        <v>0</v>
      </c>
      <c r="AL61" s="7">
        <f t="shared" si="36"/>
        <v>0</v>
      </c>
    </row>
    <row r="62" spans="1:38" x14ac:dyDescent="0.25">
      <c r="A62" s="7" t="s">
        <v>21</v>
      </c>
      <c r="B62" s="7" t="s">
        <v>190</v>
      </c>
      <c r="C62" s="7" t="s">
        <v>186</v>
      </c>
      <c r="D62" s="7">
        <v>540</v>
      </c>
      <c r="E62" s="1">
        <v>83.424999999999997</v>
      </c>
      <c r="F62" s="1">
        <v>122.37</v>
      </c>
      <c r="G62" s="1">
        <v>141.61500000000001</v>
      </c>
      <c r="H62" s="1">
        <v>170.04499999999999</v>
      </c>
      <c r="I62" s="1">
        <v>196.17</v>
      </c>
      <c r="J62" s="1">
        <v>218.34200000000001</v>
      </c>
      <c r="K62" s="1">
        <v>235.68600000000001</v>
      </c>
      <c r="L62" s="1">
        <v>254.84700000000001</v>
      </c>
      <c r="M62" s="1">
        <v>271.87200000000001</v>
      </c>
      <c r="N62" s="1">
        <v>284.858</v>
      </c>
      <c r="O62" s="1">
        <v>297.20699999999999</v>
      </c>
      <c r="T62" s="1">
        <v>297.20699999999999</v>
      </c>
      <c r="X62" s="7">
        <f t="shared" si="22"/>
        <v>151.57617418163099</v>
      </c>
      <c r="Y62" s="7">
        <f t="shared" si="23"/>
        <v>222.3359476728341</v>
      </c>
      <c r="Z62" s="7">
        <f t="shared" si="24"/>
        <v>257.30248614601948</v>
      </c>
      <c r="AA62" s="7">
        <f t="shared" si="25"/>
        <v>308.95739333192012</v>
      </c>
      <c r="AB62" s="7">
        <f t="shared" si="26"/>
        <v>356.42431032916454</v>
      </c>
      <c r="AC62" s="7">
        <f t="shared" si="27"/>
        <v>396.70896042152441</v>
      </c>
      <c r="AD62" s="7">
        <f t="shared" si="28"/>
        <v>428.2215425612452</v>
      </c>
      <c r="AE62" s="7">
        <f t="shared" si="29"/>
        <v>463.03546013384613</v>
      </c>
      <c r="AF62" s="7">
        <f t="shared" si="30"/>
        <v>493.96844623444269</v>
      </c>
      <c r="AG62" s="7">
        <f t="shared" si="31"/>
        <v>517.56291069860401</v>
      </c>
      <c r="AH62" s="7">
        <f t="shared" si="32"/>
        <v>540</v>
      </c>
      <c r="AI62" s="7">
        <f t="shared" si="33"/>
        <v>0</v>
      </c>
      <c r="AJ62" s="7">
        <f t="shared" si="34"/>
        <v>0</v>
      </c>
      <c r="AK62" s="7">
        <f t="shared" si="35"/>
        <v>0</v>
      </c>
      <c r="AL62" s="7">
        <f t="shared" si="36"/>
        <v>0</v>
      </c>
    </row>
    <row r="63" spans="1:38" x14ac:dyDescent="0.25">
      <c r="A63" s="7" t="s">
        <v>21</v>
      </c>
      <c r="B63" s="7" t="s">
        <v>190</v>
      </c>
      <c r="C63" s="7" t="s">
        <v>187</v>
      </c>
      <c r="D63" s="7">
        <v>526</v>
      </c>
      <c r="E63" s="1">
        <v>165.56100000000001</v>
      </c>
      <c r="F63" s="1">
        <v>237.94499999999999</v>
      </c>
      <c r="G63" s="1">
        <v>291.488</v>
      </c>
      <c r="H63" s="1">
        <v>331.13799999999998</v>
      </c>
      <c r="I63" s="1">
        <v>359.87599999999998</v>
      </c>
      <c r="J63" s="1">
        <v>390.61200000000002</v>
      </c>
      <c r="K63" s="1">
        <v>422.33199999999999</v>
      </c>
      <c r="L63" s="1">
        <v>463.93200000000002</v>
      </c>
      <c r="T63" s="1">
        <v>463.93200000000002</v>
      </c>
      <c r="X63" s="7">
        <f t="shared" si="22"/>
        <v>187.71088435374151</v>
      </c>
      <c r="Y63" s="7">
        <f t="shared" si="23"/>
        <v>269.77891156462584</v>
      </c>
      <c r="Z63" s="7">
        <f t="shared" si="24"/>
        <v>330.48526077097506</v>
      </c>
      <c r="AA63" s="7">
        <f t="shared" si="25"/>
        <v>375.43990929705211</v>
      </c>
      <c r="AB63" s="7">
        <f t="shared" si="26"/>
        <v>408.02267573696139</v>
      </c>
      <c r="AC63" s="7">
        <f t="shared" si="27"/>
        <v>442.87074829931976</v>
      </c>
      <c r="AD63" s="7">
        <f t="shared" si="28"/>
        <v>478.83446712018139</v>
      </c>
      <c r="AE63" s="7">
        <f t="shared" si="29"/>
        <v>526</v>
      </c>
      <c r="AF63" s="7">
        <f t="shared" si="30"/>
        <v>0</v>
      </c>
      <c r="AG63" s="7">
        <f t="shared" si="31"/>
        <v>0</v>
      </c>
      <c r="AH63" s="7">
        <f t="shared" si="32"/>
        <v>0</v>
      </c>
      <c r="AI63" s="7">
        <f t="shared" si="33"/>
        <v>0</v>
      </c>
      <c r="AJ63" s="7">
        <f t="shared" si="34"/>
        <v>0</v>
      </c>
      <c r="AK63" s="7">
        <f t="shared" si="35"/>
        <v>0</v>
      </c>
      <c r="AL63" s="7">
        <f t="shared" si="36"/>
        <v>0</v>
      </c>
    </row>
    <row r="64" spans="1:38" x14ac:dyDescent="0.25">
      <c r="A64" s="7" t="s">
        <v>21</v>
      </c>
      <c r="B64" s="7" t="s">
        <v>190</v>
      </c>
      <c r="C64" s="7" t="s">
        <v>188</v>
      </c>
      <c r="D64" s="7">
        <v>523</v>
      </c>
      <c r="E64" s="1">
        <v>87.762</v>
      </c>
      <c r="F64" s="1">
        <v>135.67400000000001</v>
      </c>
      <c r="G64" s="1">
        <v>182.79599999999999</v>
      </c>
      <c r="H64" s="1">
        <v>218.054</v>
      </c>
      <c r="I64" s="1">
        <v>244.446</v>
      </c>
      <c r="J64" s="1">
        <v>262.74700000000001</v>
      </c>
      <c r="T64" s="1">
        <v>262.74700000000001</v>
      </c>
      <c r="X64" s="7">
        <f t="shared" si="22"/>
        <v>174.69096126692216</v>
      </c>
      <c r="Y64" s="7">
        <f t="shared" si="23"/>
        <v>270.06017956437182</v>
      </c>
      <c r="Z64" s="7">
        <f t="shared" si="24"/>
        <v>363.85689655828611</v>
      </c>
      <c r="AA64" s="7">
        <f t="shared" si="25"/>
        <v>434.03822688746209</v>
      </c>
      <c r="AB64" s="7">
        <f t="shared" si="26"/>
        <v>486.57171347341733</v>
      </c>
      <c r="AC64" s="7">
        <f t="shared" si="27"/>
        <v>523</v>
      </c>
      <c r="AD64" s="7">
        <f t="shared" si="28"/>
        <v>0</v>
      </c>
      <c r="AE64" s="7">
        <f t="shared" si="29"/>
        <v>0</v>
      </c>
      <c r="AF64" s="7">
        <f t="shared" si="30"/>
        <v>0</v>
      </c>
      <c r="AG64" s="7">
        <f t="shared" si="31"/>
        <v>0</v>
      </c>
      <c r="AH64" s="7">
        <f t="shared" si="32"/>
        <v>0</v>
      </c>
      <c r="AI64" s="7">
        <f t="shared" si="33"/>
        <v>0</v>
      </c>
      <c r="AJ64" s="7">
        <f t="shared" si="34"/>
        <v>0</v>
      </c>
      <c r="AK64" s="7">
        <f t="shared" si="35"/>
        <v>0</v>
      </c>
      <c r="AL64" s="7">
        <f t="shared" si="36"/>
        <v>0</v>
      </c>
    </row>
    <row r="65" spans="1:19" x14ac:dyDescent="0.25">
      <c r="A65" s="1"/>
      <c r="C65" s="1"/>
    </row>
    <row r="66" spans="1:19" x14ac:dyDescent="0.25">
      <c r="A66" s="1"/>
      <c r="C66" s="1"/>
    </row>
    <row r="67" spans="1:19" x14ac:dyDescent="0.25">
      <c r="A67" s="9" t="s">
        <v>207</v>
      </c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9" x14ac:dyDescent="0.25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9" x14ac:dyDescent="0.25">
      <c r="A69" s="9" t="s">
        <v>203</v>
      </c>
      <c r="B69" s="9" t="s">
        <v>204</v>
      </c>
      <c r="C69" s="9">
        <v>1</v>
      </c>
      <c r="D69" s="8">
        <v>2</v>
      </c>
      <c r="E69" s="8">
        <v>3</v>
      </c>
      <c r="F69" s="8">
        <v>4</v>
      </c>
      <c r="G69" s="8">
        <v>5</v>
      </c>
      <c r="H69" s="8">
        <v>6</v>
      </c>
      <c r="I69" s="8">
        <v>7</v>
      </c>
      <c r="J69" s="8">
        <v>8</v>
      </c>
      <c r="K69" s="8">
        <v>9</v>
      </c>
      <c r="L69" s="8">
        <v>10</v>
      </c>
      <c r="M69" s="8">
        <v>11</v>
      </c>
      <c r="N69" s="8">
        <v>12</v>
      </c>
      <c r="O69" s="8">
        <v>13</v>
      </c>
      <c r="P69" s="8">
        <v>14</v>
      </c>
      <c r="Q69" s="8">
        <v>15</v>
      </c>
      <c r="R69" s="8"/>
      <c r="S69" s="8"/>
    </row>
    <row r="70" spans="1:19" x14ac:dyDescent="0.25">
      <c r="A70" s="9">
        <v>2019</v>
      </c>
      <c r="B70" s="1">
        <v>13</v>
      </c>
      <c r="C70" s="10">
        <f>SUM(X2:X14)/13</f>
        <v>161.07692307692307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9" x14ac:dyDescent="0.25">
      <c r="A71" s="9">
        <v>2018</v>
      </c>
      <c r="B71" s="1">
        <v>18</v>
      </c>
      <c r="C71" s="10">
        <f>SUM(X15:X32)/18</f>
        <v>225.9221713506378</v>
      </c>
      <c r="D71" s="10">
        <f>SUM(Y15:Y32)/18</f>
        <v>297.44444444444446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9" x14ac:dyDescent="0.25">
      <c r="A72" s="9">
        <v>2017</v>
      </c>
      <c r="B72" s="7">
        <v>5</v>
      </c>
      <c r="C72" s="10">
        <f t="shared" ref="C72:D72" si="41">SUM(X33:X36,X40)/5</f>
        <v>205.23033684977409</v>
      </c>
      <c r="D72" s="10">
        <f t="shared" si="41"/>
        <v>306.11463068573391</v>
      </c>
      <c r="E72" s="10">
        <f>SUM(Z33:Z36,Z40)/5</f>
        <v>377.2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9" x14ac:dyDescent="0.25">
      <c r="A73" s="9">
        <v>2016</v>
      </c>
      <c r="B73" s="7">
        <v>4</v>
      </c>
      <c r="C73" s="10">
        <f t="shared" ref="C73:E73" si="42">SUM(X37,X42,X45,X46)/4</f>
        <v>236.4942900973457</v>
      </c>
      <c r="D73" s="10">
        <f t="shared" si="42"/>
        <v>311.044035068992</v>
      </c>
      <c r="E73" s="10">
        <f t="shared" si="42"/>
        <v>368.85746412105385</v>
      </c>
      <c r="F73" s="10">
        <f>SUM(AA37,AA42,AA45,AA46)/4</f>
        <v>408.25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9" x14ac:dyDescent="0.25">
      <c r="A74" s="9">
        <v>2015</v>
      </c>
      <c r="B74" s="7">
        <v>4</v>
      </c>
      <c r="C74" s="10">
        <f t="shared" ref="C74:F74" si="43">SUM(X41,X43:X44,X47)/4</f>
        <v>202.40671517660559</v>
      </c>
      <c r="D74" s="10">
        <f t="shared" si="43"/>
        <v>272.1230066415356</v>
      </c>
      <c r="E74" s="10">
        <f t="shared" si="43"/>
        <v>329.13046528510029</v>
      </c>
      <c r="F74" s="10">
        <f t="shared" si="43"/>
        <v>383.3661138299874</v>
      </c>
      <c r="G74" s="10">
        <f>SUM(AB41,AB43:AB44,AB47)/4</f>
        <v>415.75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9" x14ac:dyDescent="0.25">
      <c r="A75" s="9">
        <v>2014</v>
      </c>
      <c r="B75" s="7">
        <v>3</v>
      </c>
      <c r="C75" s="10">
        <f t="shared" ref="C75:G75" si="44">SUM(X39,X48,X64)/3</f>
        <v>186.79221113569716</v>
      </c>
      <c r="D75" s="10">
        <f t="shared" si="44"/>
        <v>262.23170001354157</v>
      </c>
      <c r="E75" s="10">
        <f t="shared" si="44"/>
        <v>323.81735651698995</v>
      </c>
      <c r="F75" s="10">
        <f t="shared" si="44"/>
        <v>382.04698305693063</v>
      </c>
      <c r="G75" s="10">
        <f t="shared" si="44"/>
        <v>428.01469479690621</v>
      </c>
      <c r="H75" s="10">
        <f>SUM(AC39,AC48,AC64)/3</f>
        <v>455.33333333333331</v>
      </c>
      <c r="I75" s="10"/>
      <c r="J75" s="10"/>
      <c r="K75" s="10"/>
      <c r="L75" s="10"/>
      <c r="M75" s="10"/>
      <c r="N75" s="10"/>
      <c r="O75" s="10"/>
      <c r="P75" s="10"/>
      <c r="Q75" s="10"/>
    </row>
    <row r="76" spans="1:19" x14ac:dyDescent="0.25">
      <c r="A76" s="9">
        <v>2013</v>
      </c>
      <c r="B76" s="7">
        <v>4</v>
      </c>
      <c r="C76" s="10">
        <f t="shared" ref="C76:H76" si="45">SUM(X38,X49:X50,X52)/4</f>
        <v>178.48737695767716</v>
      </c>
      <c r="D76" s="10">
        <f t="shared" si="45"/>
        <v>257.61874172574574</v>
      </c>
      <c r="E76" s="10">
        <f t="shared" si="45"/>
        <v>310.63587116369536</v>
      </c>
      <c r="F76" s="10">
        <f t="shared" si="45"/>
        <v>351.05503898763902</v>
      </c>
      <c r="G76" s="10">
        <f t="shared" si="45"/>
        <v>385.74132191502889</v>
      </c>
      <c r="H76" s="10">
        <f t="shared" si="45"/>
        <v>412.36166892552353</v>
      </c>
      <c r="I76" s="10">
        <f>SUM(AD38,AD49:AD50,AD52)/4</f>
        <v>437.25</v>
      </c>
      <c r="J76" s="10"/>
      <c r="K76" s="10"/>
      <c r="L76" s="10"/>
      <c r="M76" s="10"/>
      <c r="N76" s="10"/>
      <c r="O76" s="10"/>
      <c r="P76" s="10"/>
      <c r="Q76" s="10"/>
    </row>
    <row r="77" spans="1:19" x14ac:dyDescent="0.25">
      <c r="A77" s="9">
        <v>2012</v>
      </c>
      <c r="B77" s="7">
        <v>3</v>
      </c>
      <c r="C77" s="10">
        <f t="shared" ref="C77:I77" si="46">SUM(X51,X56,X63)/3</f>
        <v>193.90293873875157</v>
      </c>
      <c r="D77" s="10">
        <f t="shared" si="46"/>
        <v>297.0374184166476</v>
      </c>
      <c r="E77" s="10">
        <f t="shared" si="46"/>
        <v>349.54777643369863</v>
      </c>
      <c r="F77" s="10">
        <f t="shared" si="46"/>
        <v>384.05248907770459</v>
      </c>
      <c r="G77" s="10">
        <f t="shared" si="46"/>
        <v>409.70830864434703</v>
      </c>
      <c r="H77" s="10">
        <f t="shared" si="46"/>
        <v>444.10426446541851</v>
      </c>
      <c r="I77" s="10">
        <f t="shared" si="46"/>
        <v>475.20411444879409</v>
      </c>
      <c r="J77" s="10">
        <f>SUM(AE51,AE56,AE63)/3</f>
        <v>501.33333333333331</v>
      </c>
      <c r="K77" s="10"/>
      <c r="L77" s="10"/>
      <c r="M77" s="10"/>
      <c r="N77" s="10"/>
      <c r="O77" s="10"/>
      <c r="P77" s="10"/>
      <c r="Q77" s="10"/>
    </row>
    <row r="78" spans="1:19" x14ac:dyDescent="0.25">
      <c r="A78" s="9">
        <v>2011</v>
      </c>
      <c r="B78" s="7">
        <v>3</v>
      </c>
      <c r="C78" s="10">
        <f t="shared" ref="C78:J78" si="47">SUM(X53,X59,X61)/3</f>
        <v>168.71363258975848</v>
      </c>
      <c r="D78" s="10">
        <f t="shared" si="47"/>
        <v>232.77906606382442</v>
      </c>
      <c r="E78" s="10">
        <f t="shared" si="47"/>
        <v>284.2008075760013</v>
      </c>
      <c r="F78" s="10">
        <f t="shared" si="47"/>
        <v>328.69299042292215</v>
      </c>
      <c r="G78" s="10">
        <f t="shared" si="47"/>
        <v>371.04681568037631</v>
      </c>
      <c r="H78" s="10">
        <f t="shared" si="47"/>
        <v>412.88197996962367</v>
      </c>
      <c r="I78" s="10">
        <f t="shared" si="47"/>
        <v>447.79019270362187</v>
      </c>
      <c r="J78" s="10">
        <f t="shared" si="47"/>
        <v>476.91879657041835</v>
      </c>
      <c r="K78" s="10">
        <f>SUM(AF53,AF59,AF61)/3</f>
        <v>495.66666666666669</v>
      </c>
      <c r="L78" s="10"/>
      <c r="M78" s="10"/>
      <c r="N78" s="10"/>
      <c r="O78" s="10"/>
      <c r="P78" s="10"/>
      <c r="Q78" s="10"/>
    </row>
    <row r="79" spans="1:19" x14ac:dyDescent="0.25">
      <c r="A79" s="9">
        <v>2010</v>
      </c>
      <c r="B79" s="7">
        <v>1</v>
      </c>
      <c r="C79" s="10">
        <f t="shared" ref="C79:K79" si="48">SUM(X60)/1</f>
        <v>181.15941438228199</v>
      </c>
      <c r="D79" s="10">
        <f t="shared" si="48"/>
        <v>240.16984272563604</v>
      </c>
      <c r="E79" s="10">
        <f t="shared" si="48"/>
        <v>291.6638472774211</v>
      </c>
      <c r="F79" s="10">
        <f t="shared" si="48"/>
        <v>323.1075783824179</v>
      </c>
      <c r="G79" s="10">
        <f t="shared" si="48"/>
        <v>358.87971738170455</v>
      </c>
      <c r="H79" s="10">
        <f t="shared" si="48"/>
        <v>384.44362919936134</v>
      </c>
      <c r="I79" s="10">
        <f t="shared" si="48"/>
        <v>414.67971058799554</v>
      </c>
      <c r="J79" s="10">
        <f t="shared" si="48"/>
        <v>445.22069363769145</v>
      </c>
      <c r="K79" s="10">
        <f t="shared" si="48"/>
        <v>467.10037705085091</v>
      </c>
      <c r="L79" s="10">
        <f>SUM(AG60)/1</f>
        <v>484</v>
      </c>
      <c r="M79" s="10"/>
      <c r="N79" s="10"/>
      <c r="O79" s="10"/>
      <c r="P79" s="10"/>
      <c r="Q79" s="10"/>
    </row>
    <row r="80" spans="1:19" x14ac:dyDescent="0.25">
      <c r="A80" s="9">
        <v>2009</v>
      </c>
      <c r="B80" s="7">
        <v>2</v>
      </c>
      <c r="C80" s="10">
        <f t="shared" ref="C80:L80" si="49">SUM(X54,X62)/2</f>
        <v>129.7582885698771</v>
      </c>
      <c r="D80" s="10">
        <f t="shared" si="49"/>
        <v>213.3007746875893</v>
      </c>
      <c r="E80" s="10">
        <f t="shared" si="49"/>
        <v>259.65661534847186</v>
      </c>
      <c r="F80" s="10">
        <f t="shared" si="49"/>
        <v>306.72403807144326</v>
      </c>
      <c r="G80" s="10">
        <f t="shared" si="49"/>
        <v>345.46420254850142</v>
      </c>
      <c r="H80" s="10">
        <f t="shared" si="49"/>
        <v>379.94889214515604</v>
      </c>
      <c r="I80" s="10">
        <f t="shared" si="49"/>
        <v>407.06102715678304</v>
      </c>
      <c r="J80" s="10">
        <f t="shared" si="49"/>
        <v>433.91955679043446</v>
      </c>
      <c r="K80" s="10">
        <f t="shared" si="49"/>
        <v>459.18314716358623</v>
      </c>
      <c r="L80" s="10">
        <f t="shared" si="49"/>
        <v>480.86019627375299</v>
      </c>
      <c r="M80" s="10">
        <f>SUM(AH54,AH62)/2</f>
        <v>500</v>
      </c>
      <c r="N80" s="10"/>
      <c r="O80" s="10"/>
      <c r="P80" s="10"/>
      <c r="Q80" s="10"/>
    </row>
    <row r="81" spans="1:17" x14ac:dyDescent="0.25">
      <c r="A81" s="9">
        <v>2008</v>
      </c>
      <c r="B81" s="7">
        <v>1</v>
      </c>
      <c r="C81" s="10">
        <f t="shared" ref="C81:M81" si="50">SUM(X57)/1</f>
        <v>140.77893598656939</v>
      </c>
      <c r="D81" s="10">
        <f t="shared" si="50"/>
        <v>194.89440487143247</v>
      </c>
      <c r="E81" s="10">
        <f t="shared" si="50"/>
        <v>226.3700050269845</v>
      </c>
      <c r="F81" s="10">
        <f t="shared" si="50"/>
        <v>265.40656922537016</v>
      </c>
      <c r="G81" s="10">
        <f t="shared" si="50"/>
        <v>292.50174995968922</v>
      </c>
      <c r="H81" s="10">
        <f t="shared" si="50"/>
        <v>342.85665506350125</v>
      </c>
      <c r="I81" s="10">
        <f t="shared" si="50"/>
        <v>373.63591353586702</v>
      </c>
      <c r="J81" s="10">
        <f t="shared" si="50"/>
        <v>410.07354573133136</v>
      </c>
      <c r="K81" s="10">
        <f t="shared" si="50"/>
        <v>439.06972332615646</v>
      </c>
      <c r="L81" s="10">
        <f t="shared" si="50"/>
        <v>465.77769346776563</v>
      </c>
      <c r="M81" s="10">
        <f t="shared" si="50"/>
        <v>489.30830590623248</v>
      </c>
      <c r="N81" s="10">
        <f>SUM(AI57)/1</f>
        <v>504</v>
      </c>
      <c r="O81" s="10"/>
      <c r="P81" s="10"/>
      <c r="Q81" s="10"/>
    </row>
    <row r="82" spans="1:17" x14ac:dyDescent="0.25">
      <c r="A82" s="9">
        <v>2007</v>
      </c>
      <c r="B82" s="7">
        <v>1</v>
      </c>
      <c r="C82" s="10">
        <f t="shared" ref="C82:N82" si="51">SUM(X58)/1</f>
        <v>191.74764822245712</v>
      </c>
      <c r="D82" s="10">
        <f t="shared" si="51"/>
        <v>244.0471117620356</v>
      </c>
      <c r="E82" s="10">
        <f t="shared" si="51"/>
        <v>286.11407156560949</v>
      </c>
      <c r="F82" s="10">
        <f t="shared" si="51"/>
        <v>308.21106520031941</v>
      </c>
      <c r="G82" s="10">
        <f t="shared" si="51"/>
        <v>335.1347115406918</v>
      </c>
      <c r="H82" s="10">
        <f t="shared" si="51"/>
        <v>360.83395572461916</v>
      </c>
      <c r="I82" s="10">
        <f t="shared" si="51"/>
        <v>383.83192453105278</v>
      </c>
      <c r="J82" s="10">
        <f t="shared" si="51"/>
        <v>401.42569244482144</v>
      </c>
      <c r="K82" s="10">
        <f t="shared" si="51"/>
        <v>417.79505820214519</v>
      </c>
      <c r="L82" s="10">
        <f t="shared" si="51"/>
        <v>440.4662997485031</v>
      </c>
      <c r="M82" s="10">
        <f t="shared" si="51"/>
        <v>461.74482509534681</v>
      </c>
      <c r="N82" s="10">
        <f t="shared" si="51"/>
        <v>477.70495670873748</v>
      </c>
      <c r="O82" s="10">
        <f>SUM(AJ58)/1</f>
        <v>498</v>
      </c>
      <c r="P82" s="10"/>
      <c r="Q82" s="10"/>
    </row>
    <row r="83" spans="1:17" x14ac:dyDescent="0.25">
      <c r="A83" s="9">
        <v>2006</v>
      </c>
      <c r="B83" s="7">
        <v>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9">
        <v>2005</v>
      </c>
      <c r="B84" s="7">
        <v>1</v>
      </c>
      <c r="C84" s="10">
        <f t="shared" ref="C84:P84" si="52">SUM(X55)/1</f>
        <v>119.89847384158773</v>
      </c>
      <c r="D84" s="10">
        <f t="shared" si="52"/>
        <v>194.05895987849075</v>
      </c>
      <c r="E84" s="10">
        <f t="shared" si="52"/>
        <v>230.81461915799684</v>
      </c>
      <c r="F84" s="10">
        <f t="shared" si="52"/>
        <v>258.34977660947402</v>
      </c>
      <c r="G84" s="10">
        <f t="shared" si="52"/>
        <v>280.41566175281497</v>
      </c>
      <c r="H84" s="10">
        <f t="shared" si="52"/>
        <v>303.57511090253576</v>
      </c>
      <c r="I84" s="10">
        <f t="shared" si="52"/>
        <v>325.89659666356971</v>
      </c>
      <c r="J84" s="10">
        <f t="shared" si="52"/>
        <v>349.50625144672711</v>
      </c>
      <c r="K84" s="10">
        <f t="shared" si="52"/>
        <v>369.93542127109049</v>
      </c>
      <c r="L84" s="10">
        <f t="shared" si="52"/>
        <v>387.99302400060878</v>
      </c>
      <c r="M84" s="10">
        <f t="shared" si="52"/>
        <v>403.67179825409761</v>
      </c>
      <c r="N84" s="10">
        <f t="shared" si="52"/>
        <v>418.17132420322986</v>
      </c>
      <c r="O84" s="10">
        <f t="shared" si="52"/>
        <v>433.76731871121575</v>
      </c>
      <c r="P84" s="10">
        <f t="shared" si="52"/>
        <v>448.62991371957116</v>
      </c>
      <c r="Q84" s="10">
        <f>SUM(AL55)/1</f>
        <v>458</v>
      </c>
    </row>
    <row r="85" spans="1:17" x14ac:dyDescent="0.25">
      <c r="A85" s="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8" t="s">
        <v>205</v>
      </c>
      <c r="C86" s="10">
        <f>SUM(C70:C82,C84)/14</f>
        <v>180.16923978399595</v>
      </c>
      <c r="D86" s="10">
        <f>SUM(D71:D82,D84)/13</f>
        <v>255.6049336142807</v>
      </c>
      <c r="E86" s="10">
        <f>SUM(E72:E82,E84)/12</f>
        <v>303.16740828941863</v>
      </c>
      <c r="F86" s="10">
        <f>SUM(F73:F82,F84)/11</f>
        <v>336.29660389674626</v>
      </c>
      <c r="G86" s="10">
        <f>SUM(G74:G82,G84)/10</f>
        <v>362.2657184220061</v>
      </c>
      <c r="H86" s="10">
        <f>SUM(H75:H82,H84)/9</f>
        <v>388.48216552545256</v>
      </c>
      <c r="I86" s="10">
        <f>SUM(I76:I82,I84)/8</f>
        <v>408.16868495346051</v>
      </c>
      <c r="J86" s="10">
        <f>SUM(J77:J82,J84)/7</f>
        <v>431.19969570782251</v>
      </c>
      <c r="K86" s="10">
        <f>SUM(K78:K82,K84)/6</f>
        <v>441.45839894674936</v>
      </c>
      <c r="L86" s="10">
        <f>SUM(L79:L82,L84)/5</f>
        <v>451.81944269812612</v>
      </c>
      <c r="M86" s="10">
        <f>SUM(M80:M82,M84)/4</f>
        <v>463.68123231391922</v>
      </c>
      <c r="N86" s="10">
        <f>SUM(N81:N82,N84)/3</f>
        <v>466.62542697065578</v>
      </c>
      <c r="O86" s="10">
        <f>SUM(O82,O84)/2</f>
        <v>465.88365935560785</v>
      </c>
      <c r="P86" s="10">
        <f>SUM(P84)/1</f>
        <v>448.62991371957116</v>
      </c>
      <c r="Q86" s="10">
        <f>SUM(Q84)/1</f>
        <v>458</v>
      </c>
    </row>
    <row r="87" spans="1:17" x14ac:dyDescent="0.25">
      <c r="A87" s="8" t="s">
        <v>204</v>
      </c>
      <c r="B87" s="7">
        <v>63</v>
      </c>
      <c r="C87" s="1">
        <v>63</v>
      </c>
      <c r="D87" s="1">
        <v>50</v>
      </c>
      <c r="E87" s="1">
        <v>32</v>
      </c>
      <c r="F87" s="1">
        <v>27</v>
      </c>
      <c r="G87" s="1">
        <v>23</v>
      </c>
      <c r="H87" s="1">
        <v>19</v>
      </c>
      <c r="I87" s="1">
        <v>16</v>
      </c>
      <c r="J87" s="1">
        <v>12</v>
      </c>
      <c r="K87" s="1">
        <v>9</v>
      </c>
      <c r="L87" s="1">
        <v>6</v>
      </c>
      <c r="M87" s="1">
        <v>5</v>
      </c>
      <c r="N87" s="1">
        <v>3</v>
      </c>
      <c r="O87" s="1">
        <v>2</v>
      </c>
      <c r="P87" s="1">
        <v>1</v>
      </c>
      <c r="Q87" s="1">
        <v>1</v>
      </c>
    </row>
    <row r="88" spans="1:17" x14ac:dyDescent="0.25">
      <c r="A88" s="1"/>
      <c r="C88" s="1"/>
      <c r="D88" s="1"/>
    </row>
    <row r="89" spans="1:17" x14ac:dyDescent="0.25">
      <c r="A89" s="1"/>
      <c r="C89" s="1"/>
      <c r="D89" s="1"/>
    </row>
    <row r="90" spans="1:17" x14ac:dyDescent="0.25">
      <c r="A90" s="9" t="s">
        <v>206</v>
      </c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7" x14ac:dyDescent="0.25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7" x14ac:dyDescent="0.25">
      <c r="A92" s="9" t="s">
        <v>203</v>
      </c>
      <c r="B92" s="9" t="s">
        <v>204</v>
      </c>
      <c r="C92" s="9">
        <v>1</v>
      </c>
      <c r="D92" s="8">
        <v>2</v>
      </c>
      <c r="E92" s="8">
        <v>3</v>
      </c>
      <c r="F92" s="8">
        <v>4</v>
      </c>
      <c r="G92" s="8">
        <v>5</v>
      </c>
      <c r="H92" s="8">
        <v>6</v>
      </c>
      <c r="I92" s="8">
        <v>7</v>
      </c>
      <c r="J92" s="8">
        <v>8</v>
      </c>
      <c r="K92" s="8">
        <v>9</v>
      </c>
      <c r="L92" s="8">
        <v>10</v>
      </c>
      <c r="M92" s="8">
        <v>11</v>
      </c>
      <c r="N92" s="8">
        <v>12</v>
      </c>
      <c r="O92" s="8">
        <v>13</v>
      </c>
      <c r="P92" s="8">
        <v>14</v>
      </c>
      <c r="Q92" s="8">
        <v>15</v>
      </c>
    </row>
    <row r="93" spans="1:17" x14ac:dyDescent="0.25">
      <c r="A93" s="9">
        <v>2019</v>
      </c>
      <c r="B93" s="1">
        <v>13</v>
      </c>
      <c r="C93" s="10">
        <f>SUM(X2:X14)/13/25.4</f>
        <v>6.3416111447607513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 s="9">
        <v>2018</v>
      </c>
      <c r="B94" s="1">
        <v>18</v>
      </c>
      <c r="C94" s="10">
        <f>SUM(X15:X32)/18/25.4</f>
        <v>8.8945736752219613</v>
      </c>
      <c r="D94" s="10">
        <f>SUM(Y15:Y32)/18/25.4</f>
        <v>11.710411198600177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 s="9">
        <v>2017</v>
      </c>
      <c r="B95" s="7">
        <v>5</v>
      </c>
      <c r="C95" s="10">
        <f t="shared" ref="C95:D95" si="53">SUM(X33:X36,X40)/5/25.4</f>
        <v>8.079934521644649</v>
      </c>
      <c r="D95" s="10">
        <f t="shared" si="53"/>
        <v>12.051757113611572</v>
      </c>
      <c r="E95" s="10">
        <f>SUM(Z33:Z36,Z40)/5/25.4</f>
        <v>14.850393700787402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 s="9">
        <v>2016</v>
      </c>
      <c r="B96" s="7">
        <v>4</v>
      </c>
      <c r="C96" s="10">
        <f t="shared" ref="C96:E96" si="54">SUM(X37,X42,X45:X46)/4/25.4</f>
        <v>9.3107988227301455</v>
      </c>
      <c r="D96" s="10">
        <f t="shared" si="54"/>
        <v>12.24582815232252</v>
      </c>
      <c r="E96" s="10">
        <f t="shared" si="54"/>
        <v>14.521947406340704</v>
      </c>
      <c r="F96" s="10">
        <f>SUM(AA37,AA42,AA45:AA46)/4/25.4</f>
        <v>16.072834645669293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25">
      <c r="A97" s="9">
        <v>2015</v>
      </c>
      <c r="B97" s="7">
        <v>4</v>
      </c>
      <c r="C97" s="10">
        <f t="shared" ref="C97:F97" si="55">SUM(X41,X43:X44,X47)/4/25.4</f>
        <v>7.9687683140395906</v>
      </c>
      <c r="D97" s="10">
        <f t="shared" si="55"/>
        <v>10.713504198485653</v>
      </c>
      <c r="E97" s="10">
        <f t="shared" si="55"/>
        <v>12.957892334059068</v>
      </c>
      <c r="F97" s="10">
        <f t="shared" si="55"/>
        <v>15.09315408779478</v>
      </c>
      <c r="G97" s="10">
        <f>SUM(AB41,AB43:AB44,AB47)/4/25.4</f>
        <v>16.368110236220474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25">
      <c r="A98" s="9">
        <v>2014</v>
      </c>
      <c r="B98" s="7">
        <v>3</v>
      </c>
      <c r="C98" s="10">
        <f t="shared" ref="C98:G98" si="56">SUM(X39,X48,X64)/3/25.4</f>
        <v>7.3540240604605183</v>
      </c>
      <c r="D98" s="10">
        <f t="shared" si="56"/>
        <v>10.324082677698488</v>
      </c>
      <c r="E98" s="10">
        <f t="shared" si="56"/>
        <v>12.748714823503542</v>
      </c>
      <c r="F98" s="10">
        <f t="shared" si="56"/>
        <v>15.04121980539097</v>
      </c>
      <c r="G98" s="10">
        <f t="shared" si="56"/>
        <v>16.85097223609867</v>
      </c>
      <c r="H98" s="10">
        <f>SUM(AC39,AC48,AC64)/3/25.4</f>
        <v>17.926509186351705</v>
      </c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25">
      <c r="A99" s="9">
        <v>2013</v>
      </c>
      <c r="B99" s="7">
        <v>4</v>
      </c>
      <c r="C99" s="10">
        <f t="shared" ref="C99:H99" si="57">SUM(X38,X49:X50,X52)/4/25.4</f>
        <v>7.0270620849479197</v>
      </c>
      <c r="D99" s="10">
        <f t="shared" si="57"/>
        <v>10.142470146682903</v>
      </c>
      <c r="E99" s="10">
        <f t="shared" si="57"/>
        <v>12.229758707232101</v>
      </c>
      <c r="F99" s="10">
        <f t="shared" si="57"/>
        <v>13.821064527072403</v>
      </c>
      <c r="G99" s="10">
        <f t="shared" si="57"/>
        <v>15.186666217127122</v>
      </c>
      <c r="H99" s="10">
        <f t="shared" si="57"/>
        <v>16.234711375020613</v>
      </c>
      <c r="I99" s="10">
        <f>SUM(AD38,AD49:AD50,AD52)/4/25.4</f>
        <v>17.214566929133859</v>
      </c>
      <c r="J99" s="10"/>
      <c r="K99" s="10"/>
      <c r="L99" s="10"/>
      <c r="M99" s="10"/>
      <c r="N99" s="10"/>
      <c r="O99" s="10"/>
      <c r="P99" s="10"/>
      <c r="Q99" s="10"/>
    </row>
    <row r="100" spans="1:17" x14ac:dyDescent="0.25">
      <c r="A100" s="9">
        <v>2012</v>
      </c>
      <c r="B100" s="7">
        <v>3</v>
      </c>
      <c r="C100" s="10">
        <f t="shared" ref="C100:I100" si="58">SUM(X51,X56,X63)/3/25.4</f>
        <v>7.6339739660925821</v>
      </c>
      <c r="D100" s="10">
        <f t="shared" si="58"/>
        <v>11.694386551836521</v>
      </c>
      <c r="E100" s="10">
        <f t="shared" si="58"/>
        <v>13.761723481641679</v>
      </c>
      <c r="F100" s="10">
        <f t="shared" si="58"/>
        <v>15.120176735342701</v>
      </c>
      <c r="G100" s="10">
        <f t="shared" si="58"/>
        <v>16.130248371824688</v>
      </c>
      <c r="H100" s="10">
        <f t="shared" si="58"/>
        <v>17.48441986084325</v>
      </c>
      <c r="I100" s="10">
        <f t="shared" si="58"/>
        <v>18.708823403495831</v>
      </c>
      <c r="J100" s="10">
        <f>SUM(AE51,AE56,AE63)/3/25.4</f>
        <v>19.737532808398949</v>
      </c>
      <c r="K100" s="10"/>
      <c r="L100" s="10"/>
      <c r="M100" s="10"/>
      <c r="N100" s="10"/>
      <c r="O100" s="10"/>
      <c r="P100" s="10"/>
      <c r="Q100" s="10"/>
    </row>
    <row r="101" spans="1:17" x14ac:dyDescent="0.25">
      <c r="A101" s="9">
        <v>2011</v>
      </c>
      <c r="B101" s="7">
        <v>3</v>
      </c>
      <c r="C101" s="10">
        <f t="shared" ref="C101:J101" si="59">SUM(X53,X59,X61)/3/25.4</f>
        <v>6.6422689995967907</v>
      </c>
      <c r="D101" s="10">
        <f t="shared" si="59"/>
        <v>9.1645301599930882</v>
      </c>
      <c r="E101" s="10">
        <f t="shared" si="59"/>
        <v>11.189008172283517</v>
      </c>
      <c r="F101" s="10">
        <f t="shared" si="59"/>
        <v>12.940668914288274</v>
      </c>
      <c r="G101" s="10">
        <f t="shared" si="59"/>
        <v>14.608142349621115</v>
      </c>
      <c r="H101" s="10">
        <f t="shared" si="59"/>
        <v>16.255196061796209</v>
      </c>
      <c r="I101" s="10">
        <f t="shared" si="59"/>
        <v>17.629535145811886</v>
      </c>
      <c r="J101" s="10">
        <f t="shared" si="59"/>
        <v>18.776330573638518</v>
      </c>
      <c r="K101" s="10">
        <f>SUM(AF53,AF59,AF61)/3/25.4</f>
        <v>19.514435695538058</v>
      </c>
      <c r="L101" s="10"/>
      <c r="M101" s="10"/>
      <c r="N101" s="10"/>
      <c r="O101" s="10"/>
      <c r="P101" s="10"/>
      <c r="Q101" s="10"/>
    </row>
    <row r="102" spans="1:17" x14ac:dyDescent="0.25">
      <c r="A102" s="9">
        <v>2010</v>
      </c>
      <c r="B102" s="7">
        <v>1</v>
      </c>
      <c r="C102" s="10">
        <f t="shared" ref="C102:K102" si="60">SUM(X60)/1/25.4</f>
        <v>7.13226040875126</v>
      </c>
      <c r="D102" s="10">
        <f t="shared" si="60"/>
        <v>9.4555056191195295</v>
      </c>
      <c r="E102" s="10">
        <f t="shared" si="60"/>
        <v>11.482828632969335</v>
      </c>
      <c r="F102" s="10">
        <f t="shared" si="60"/>
        <v>12.720770802457398</v>
      </c>
      <c r="G102" s="10">
        <f t="shared" si="60"/>
        <v>14.129122731563172</v>
      </c>
      <c r="H102" s="10">
        <f t="shared" si="60"/>
        <v>15.135575952730763</v>
      </c>
      <c r="I102" s="10">
        <f t="shared" si="60"/>
        <v>16.325972857795101</v>
      </c>
      <c r="J102" s="10">
        <f t="shared" si="60"/>
        <v>17.528373765263446</v>
      </c>
      <c r="K102" s="10">
        <f t="shared" si="60"/>
        <v>18.389778624049249</v>
      </c>
      <c r="L102" s="10">
        <f>SUM(AG60)/1/25.4</f>
        <v>19.055118110236222</v>
      </c>
      <c r="M102" s="10"/>
      <c r="N102" s="10"/>
      <c r="O102" s="10"/>
      <c r="P102" s="10"/>
      <c r="Q102" s="10"/>
    </row>
    <row r="103" spans="1:17" x14ac:dyDescent="0.25">
      <c r="A103" s="9">
        <v>2009</v>
      </c>
      <c r="B103" s="7">
        <v>2</v>
      </c>
      <c r="C103" s="10">
        <f t="shared" ref="C103:L103" si="61">SUM(X54,X62)/2/25.4</f>
        <v>5.1085940381841377</v>
      </c>
      <c r="D103" s="10">
        <f t="shared" si="61"/>
        <v>8.3976682947869801</v>
      </c>
      <c r="E103" s="10">
        <f t="shared" si="61"/>
        <v>10.222701391672121</v>
      </c>
      <c r="F103" s="10">
        <f t="shared" si="61"/>
        <v>12.075749530371782</v>
      </c>
      <c r="G103" s="10">
        <f t="shared" si="61"/>
        <v>13.600952856240214</v>
      </c>
      <c r="H103" s="10">
        <f t="shared" si="61"/>
        <v>14.958617800990396</v>
      </c>
      <c r="I103" s="10">
        <f t="shared" si="61"/>
        <v>16.02602469121193</v>
      </c>
      <c r="J103" s="10">
        <f t="shared" si="61"/>
        <v>17.083447117733641</v>
      </c>
      <c r="K103" s="10">
        <f t="shared" si="61"/>
        <v>18.078076659983711</v>
      </c>
      <c r="L103" s="10">
        <f t="shared" si="61"/>
        <v>18.931503790305236</v>
      </c>
      <c r="M103" s="10">
        <f>SUM(AH54,AH62)/2/25.4</f>
        <v>19.685039370078741</v>
      </c>
      <c r="N103" s="10"/>
      <c r="O103" s="10"/>
      <c r="P103" s="10"/>
      <c r="Q103" s="10"/>
    </row>
    <row r="104" spans="1:17" x14ac:dyDescent="0.25">
      <c r="A104" s="9">
        <v>2008</v>
      </c>
      <c r="B104" s="7">
        <v>1</v>
      </c>
      <c r="C104" s="10">
        <f t="shared" ref="C104:M104" si="62">SUM(X57)/1/25.4</f>
        <v>5.5424777947468264</v>
      </c>
      <c r="D104" s="10">
        <f t="shared" si="62"/>
        <v>7.6730080658044288</v>
      </c>
      <c r="E104" s="10">
        <f t="shared" si="62"/>
        <v>8.9122049223222248</v>
      </c>
      <c r="F104" s="10">
        <f t="shared" si="62"/>
        <v>10.449077528557881</v>
      </c>
      <c r="G104" s="10">
        <f t="shared" si="62"/>
        <v>11.515816927546821</v>
      </c>
      <c r="H104" s="10">
        <f t="shared" si="62"/>
        <v>13.498293506437058</v>
      </c>
      <c r="I104" s="10">
        <f t="shared" si="62"/>
        <v>14.710075336057757</v>
      </c>
      <c r="J104" s="10">
        <f t="shared" si="62"/>
        <v>16.144627784698088</v>
      </c>
      <c r="K104" s="10">
        <f t="shared" si="62"/>
        <v>17.286209579769942</v>
      </c>
      <c r="L104" s="10">
        <f t="shared" si="62"/>
        <v>18.337704467234868</v>
      </c>
      <c r="M104" s="10">
        <f t="shared" si="62"/>
        <v>19.264106531741437</v>
      </c>
      <c r="N104" s="10">
        <f>SUM(AI57)/1/25.4</f>
        <v>19.84251968503937</v>
      </c>
      <c r="O104" s="10"/>
      <c r="P104" s="10"/>
      <c r="Q104" s="10"/>
    </row>
    <row r="105" spans="1:17" x14ac:dyDescent="0.25">
      <c r="A105" s="9">
        <v>2007</v>
      </c>
      <c r="B105" s="7">
        <v>1</v>
      </c>
      <c r="C105" s="10">
        <f t="shared" ref="C105:N105" si="63">SUM(X58)/1/25.4</f>
        <v>7.5491200087581545</v>
      </c>
      <c r="D105" s="10">
        <f t="shared" si="63"/>
        <v>9.6081540063793547</v>
      </c>
      <c r="E105" s="10">
        <f t="shared" si="63"/>
        <v>11.2643335262051</v>
      </c>
      <c r="F105" s="10">
        <f t="shared" si="63"/>
        <v>12.134293905524387</v>
      </c>
      <c r="G105" s="10">
        <f t="shared" si="63"/>
        <v>13.194279981917001</v>
      </c>
      <c r="H105" s="10">
        <f t="shared" si="63"/>
        <v>14.206061249000754</v>
      </c>
      <c r="I105" s="10">
        <f t="shared" si="63"/>
        <v>15.111493091773733</v>
      </c>
      <c r="J105" s="10">
        <f t="shared" si="63"/>
        <v>15.804161119874861</v>
      </c>
      <c r="K105" s="10">
        <f t="shared" si="63"/>
        <v>16.448624338667134</v>
      </c>
      <c r="L105" s="10">
        <f t="shared" si="63"/>
        <v>17.341192903484377</v>
      </c>
      <c r="M105" s="10">
        <f t="shared" si="63"/>
        <v>18.178930121864049</v>
      </c>
      <c r="N105" s="10">
        <f t="shared" si="63"/>
        <v>18.807281760186516</v>
      </c>
      <c r="O105" s="10">
        <f>SUM(AJ58)/1/25.4</f>
        <v>19.606299212598426</v>
      </c>
      <c r="P105" s="10"/>
      <c r="Q105" s="10"/>
    </row>
    <row r="106" spans="1:17" x14ac:dyDescent="0.25">
      <c r="A106" s="9">
        <v>2006</v>
      </c>
      <c r="B106" s="7">
        <v>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25">
      <c r="A107" s="9">
        <v>2005</v>
      </c>
      <c r="B107" s="7">
        <v>1</v>
      </c>
      <c r="C107" s="10">
        <f t="shared" ref="C107:P107" si="64">SUM(X55)/1/25.4</f>
        <v>4.7204123559680209</v>
      </c>
      <c r="D107" s="10">
        <f t="shared" si="64"/>
        <v>7.6401165306492427</v>
      </c>
      <c r="E107" s="10">
        <f t="shared" si="64"/>
        <v>9.0871897306297971</v>
      </c>
      <c r="F107" s="10">
        <f t="shared" si="64"/>
        <v>10.171251047617089</v>
      </c>
      <c r="G107" s="10">
        <f t="shared" si="64"/>
        <v>11.039986683181692</v>
      </c>
      <c r="H107" s="10">
        <f t="shared" si="64"/>
        <v>11.951776019784873</v>
      </c>
      <c r="I107" s="10">
        <f t="shared" si="64"/>
        <v>12.830574671794084</v>
      </c>
      <c r="J107" s="10">
        <f t="shared" si="64"/>
        <v>13.760088639634926</v>
      </c>
      <c r="K107" s="10">
        <f t="shared" si="64"/>
        <v>14.564386664216162</v>
      </c>
      <c r="L107" s="10">
        <f t="shared" si="64"/>
        <v>15.275315905535781</v>
      </c>
      <c r="M107" s="10">
        <f t="shared" si="64"/>
        <v>15.892590482444788</v>
      </c>
      <c r="N107" s="10">
        <f t="shared" si="64"/>
        <v>16.463437960757084</v>
      </c>
      <c r="O107" s="10">
        <f t="shared" si="64"/>
        <v>17.07745349256755</v>
      </c>
      <c r="P107" s="10">
        <f t="shared" si="64"/>
        <v>17.662595028329573</v>
      </c>
      <c r="Q107" s="10">
        <f>SUM(AL55)/1/25.4</f>
        <v>18.031496062992126</v>
      </c>
    </row>
    <row r="108" spans="1:17" x14ac:dyDescent="0.25">
      <c r="A108" s="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5">
      <c r="A109" s="8" t="s">
        <v>205</v>
      </c>
      <c r="C109" s="10">
        <f>SUM(C93:C105,C107)/14</f>
        <v>7.0932771568502364</v>
      </c>
      <c r="D109" s="10">
        <f>SUM(D94:D105,D107)/13</f>
        <v>10.063186362766958</v>
      </c>
      <c r="E109" s="10">
        <f>SUM(E95:E105,E107)/12</f>
        <v>11.935724735803882</v>
      </c>
      <c r="F109" s="10">
        <f>SUM(F96:F105,F107)/11</f>
        <v>13.240023775462449</v>
      </c>
      <c r="G109" s="10">
        <f>SUM(G97:G105,G107)/10</f>
        <v>14.262429859134098</v>
      </c>
      <c r="H109" s="10">
        <f>SUM(H98:H105,H107)/9</f>
        <v>15.294573445883961</v>
      </c>
      <c r="I109" s="10">
        <f>SUM(I99:I105,I107)/8</f>
        <v>16.069633265884274</v>
      </c>
      <c r="J109" s="10">
        <f>SUM(J100:J105,J107)/7</f>
        <v>16.976365972748919</v>
      </c>
      <c r="K109" s="10">
        <f>SUM(K101:K105,K107)/6</f>
        <v>17.380251927037374</v>
      </c>
      <c r="L109" s="10">
        <f>SUM(L102:L105,L107)/5</f>
        <v>17.788167035359297</v>
      </c>
      <c r="M109" s="10">
        <f>SUM(M103:M105,M107)/4</f>
        <v>18.255166626532251</v>
      </c>
      <c r="N109" s="10">
        <f>SUM(N104:N105,N107)/3</f>
        <v>18.371079801994323</v>
      </c>
      <c r="O109" s="10">
        <f>SUM(O105,O107)/2</f>
        <v>18.341876352582986</v>
      </c>
      <c r="P109" s="10">
        <f>SUM(P107)/1</f>
        <v>17.662595028329573</v>
      </c>
      <c r="Q109" s="10">
        <f>SUM(Q107)/1</f>
        <v>18.031496062992126</v>
      </c>
    </row>
    <row r="110" spans="1:17" x14ac:dyDescent="0.25">
      <c r="A110" s="8" t="s">
        <v>204</v>
      </c>
      <c r="B110" s="7">
        <v>63</v>
      </c>
      <c r="C110" s="1">
        <v>63</v>
      </c>
      <c r="D110" s="1">
        <v>50</v>
      </c>
      <c r="E110" s="1">
        <v>32</v>
      </c>
      <c r="F110" s="1">
        <v>27</v>
      </c>
      <c r="G110" s="1">
        <v>23</v>
      </c>
      <c r="H110" s="1">
        <v>19</v>
      </c>
      <c r="I110" s="1">
        <v>16</v>
      </c>
      <c r="J110" s="1">
        <v>12</v>
      </c>
      <c r="K110" s="1">
        <v>9</v>
      </c>
      <c r="L110" s="1">
        <v>6</v>
      </c>
      <c r="M110" s="1">
        <v>5</v>
      </c>
      <c r="N110" s="1">
        <v>3</v>
      </c>
      <c r="O110" s="1">
        <v>2</v>
      </c>
      <c r="P110" s="1">
        <v>1</v>
      </c>
      <c r="Q110" s="1">
        <v>1</v>
      </c>
    </row>
    <row r="111" spans="1:17" x14ac:dyDescent="0.25">
      <c r="A111" s="1"/>
      <c r="C111" s="1"/>
      <c r="D111" s="1"/>
      <c r="E111" s="1"/>
      <c r="F111" s="1"/>
      <c r="G111" s="1"/>
      <c r="H111" s="1"/>
    </row>
    <row r="112" spans="1:17" x14ac:dyDescent="0.25">
      <c r="A112" s="1"/>
      <c r="C112" s="1"/>
      <c r="D112" s="1"/>
      <c r="E112" s="1"/>
    </row>
    <row r="113" spans="1:19" x14ac:dyDescent="0.25">
      <c r="A113" s="1"/>
      <c r="C113" s="1"/>
      <c r="D113" s="1"/>
      <c r="E113" s="1"/>
      <c r="F113" s="1"/>
      <c r="G113" s="1"/>
    </row>
    <row r="114" spans="1:19" x14ac:dyDescent="0.25">
      <c r="A114" s="1"/>
      <c r="C114" s="1"/>
      <c r="D114" s="1"/>
      <c r="E114" s="1"/>
      <c r="F114" s="1"/>
    </row>
    <row r="115" spans="1:19" x14ac:dyDescent="0.25">
      <c r="A115" s="1"/>
      <c r="C115" s="1"/>
      <c r="D115" s="1"/>
      <c r="E115" s="1"/>
      <c r="F115" s="1"/>
      <c r="G115" s="1"/>
    </row>
    <row r="116" spans="1:19" x14ac:dyDescent="0.25">
      <c r="A116" s="1"/>
      <c r="C116" s="1"/>
      <c r="D116" s="1"/>
      <c r="E116" s="1"/>
      <c r="F116" s="1"/>
      <c r="G116" s="1"/>
    </row>
    <row r="117" spans="1:19" x14ac:dyDescent="0.25">
      <c r="A117" s="1"/>
      <c r="C117" s="1"/>
      <c r="D117" s="1"/>
      <c r="E117" s="1"/>
      <c r="F117" s="1"/>
    </row>
    <row r="118" spans="1:19" x14ac:dyDescent="0.25">
      <c r="A118" s="1"/>
      <c r="C118" s="1"/>
      <c r="D118" s="1"/>
      <c r="E118" s="1"/>
      <c r="F118" s="1"/>
    </row>
    <row r="119" spans="1:19" x14ac:dyDescent="0.25">
      <c r="A119" s="1"/>
      <c r="C119" s="1"/>
      <c r="D119" s="1"/>
      <c r="E119" s="1"/>
      <c r="F119" s="1"/>
      <c r="G119" s="1"/>
    </row>
    <row r="120" spans="1:19" x14ac:dyDescent="0.25">
      <c r="A120" s="1"/>
      <c r="C120" s="1"/>
      <c r="D120" s="1"/>
      <c r="E120" s="1"/>
      <c r="F120" s="1"/>
      <c r="G120" s="1"/>
      <c r="H120" s="1"/>
    </row>
    <row r="121" spans="1:19" x14ac:dyDescent="0.25">
      <c r="A121" s="1"/>
      <c r="C121" s="1"/>
      <c r="D121" s="1"/>
      <c r="E121" s="1"/>
      <c r="F121" s="1"/>
      <c r="G121" s="1"/>
      <c r="H121" s="1"/>
      <c r="I121" s="1"/>
    </row>
    <row r="122" spans="1:19" x14ac:dyDescent="0.25">
      <c r="A122" s="1"/>
      <c r="C122" s="1"/>
      <c r="D122" s="1"/>
      <c r="E122" s="1"/>
      <c r="F122" s="1"/>
      <c r="G122" s="1"/>
      <c r="H122" s="1"/>
      <c r="I122" s="1"/>
    </row>
    <row r="123" spans="1:19" x14ac:dyDescent="0.25">
      <c r="A123" s="1"/>
      <c r="C123" s="1"/>
      <c r="D123" s="1"/>
      <c r="E123" s="1"/>
      <c r="F123" s="1"/>
      <c r="G123" s="1"/>
      <c r="H123" s="1"/>
      <c r="I123" s="1"/>
      <c r="J123" s="1"/>
    </row>
    <row r="124" spans="1:19" x14ac:dyDescent="0.25">
      <c r="A124" s="1"/>
      <c r="C124" s="1"/>
      <c r="D124" s="1"/>
      <c r="E124" s="1"/>
      <c r="F124" s="1"/>
      <c r="G124" s="1"/>
      <c r="H124" s="1"/>
      <c r="I124" s="1"/>
    </row>
    <row r="125" spans="1:19" x14ac:dyDescent="0.25">
      <c r="A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9" x14ac:dyDescent="0.25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9" x14ac:dyDescent="0.25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5" x14ac:dyDescent="0.25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5" x14ac:dyDescent="0.25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5" x14ac:dyDescent="0.25">
      <c r="A132" s="1"/>
      <c r="C132" s="1"/>
      <c r="D132" s="1"/>
      <c r="E132" s="1"/>
      <c r="F132" s="1"/>
      <c r="G132" s="1"/>
      <c r="H132" s="1"/>
      <c r="I132" s="1"/>
    </row>
    <row r="133" spans="1:15" x14ac:dyDescent="0.25">
      <c r="A133" s="1"/>
      <c r="C133" s="1"/>
      <c r="D133" s="1"/>
      <c r="E133" s="1"/>
      <c r="F133" s="1"/>
      <c r="G133" s="1"/>
      <c r="H133" s="1"/>
      <c r="I133" s="1"/>
      <c r="J133" s="1"/>
    </row>
    <row r="134" spans="1:15" x14ac:dyDescent="0.25">
      <c r="A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5" x14ac:dyDescent="0.25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5" x14ac:dyDescent="0.25">
      <c r="A136" s="1"/>
      <c r="C136" s="1"/>
      <c r="D136" s="1"/>
      <c r="E136" s="1"/>
      <c r="F136" s="1"/>
      <c r="G136" s="1"/>
      <c r="H136" s="1"/>
    </row>
    <row r="137" spans="1:15" x14ac:dyDescent="0.25">
      <c r="A137" s="1"/>
      <c r="C137" s="1"/>
      <c r="D137" s="1"/>
      <c r="E137" s="1"/>
      <c r="F137" s="1"/>
      <c r="G137" s="1"/>
      <c r="H137" s="1"/>
      <c r="I137" s="1"/>
      <c r="J137" s="1"/>
    </row>
    <row r="138" spans="1:15" x14ac:dyDescent="0.25">
      <c r="A138" s="1"/>
      <c r="C138" s="1"/>
      <c r="D138" s="1"/>
      <c r="E138" s="1"/>
      <c r="F138" s="1"/>
      <c r="G138" s="1"/>
      <c r="H138" s="1"/>
      <c r="I138" s="1"/>
      <c r="J13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4CB9-3B70-4C40-BC2E-10B01419940E}">
  <dimension ref="A1:AI171"/>
  <sheetViews>
    <sheetView topLeftCell="A10" workbookViewId="0">
      <selection activeCell="B76" sqref="B76"/>
    </sheetView>
  </sheetViews>
  <sheetFormatPr defaultRowHeight="15" x14ac:dyDescent="0.25"/>
  <cols>
    <col min="1" max="1" width="10" customWidth="1"/>
    <col min="2" max="2" width="12.7109375" style="7" bestFit="1" customWidth="1"/>
    <col min="3" max="3" width="8.7109375" style="5"/>
    <col min="14" max="16" width="8.7109375" style="6"/>
  </cols>
  <sheetData>
    <row r="1" spans="1:32" s="8" customFormat="1" x14ac:dyDescent="0.25">
      <c r="A1" s="8" t="s">
        <v>0</v>
      </c>
      <c r="B1" s="8" t="s">
        <v>189</v>
      </c>
      <c r="C1" s="8" t="s">
        <v>125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75</v>
      </c>
      <c r="O1" s="8" t="s">
        <v>191</v>
      </c>
      <c r="P1" s="8" t="s">
        <v>192</v>
      </c>
      <c r="Q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20</v>
      </c>
      <c r="AD1" s="8" t="s">
        <v>22</v>
      </c>
      <c r="AE1" s="8" t="s">
        <v>197</v>
      </c>
      <c r="AF1" s="8" t="s">
        <v>198</v>
      </c>
    </row>
    <row r="2" spans="1:32" x14ac:dyDescent="0.25">
      <c r="A2" t="s">
        <v>21</v>
      </c>
      <c r="B2" s="7" t="s">
        <v>202</v>
      </c>
      <c r="C2" s="6" t="s">
        <v>76</v>
      </c>
      <c r="D2" s="6">
        <v>110</v>
      </c>
      <c r="E2" s="5">
        <v>273.23399999999998</v>
      </c>
      <c r="F2" s="1"/>
      <c r="G2" s="1"/>
      <c r="H2" s="1"/>
      <c r="I2" s="1"/>
      <c r="J2" s="1"/>
      <c r="K2" s="1"/>
      <c r="Q2" s="6">
        <v>273.23399999999998</v>
      </c>
      <c r="R2" s="1"/>
      <c r="S2" s="1"/>
      <c r="T2" s="1"/>
      <c r="U2" s="1">
        <f t="shared" ref="U2:U18" si="0">(E2/$Q2)*$D2</f>
        <v>110</v>
      </c>
      <c r="V2" s="1">
        <f t="shared" ref="V2:V18" si="1">(F2/$Q2)*$D2</f>
        <v>0</v>
      </c>
      <c r="W2" s="1">
        <f t="shared" ref="W2:W18" si="2">(G2/$Q2)*$D2</f>
        <v>0</v>
      </c>
      <c r="X2" s="1">
        <f t="shared" ref="X2:X18" si="3">(H2/$Q2)*$D2</f>
        <v>0</v>
      </c>
      <c r="Y2" s="1">
        <f t="shared" ref="Y2:Y18" si="4">(I2/$Q2)*$D2</f>
        <v>0</v>
      </c>
      <c r="Z2" s="1">
        <f t="shared" ref="Z2:Z18" si="5">(J2/$Q2)*$D2</f>
        <v>0</v>
      </c>
      <c r="AA2" s="1">
        <f t="shared" ref="AA2:AA18" si="6">(K2/$Q2)*$D2</f>
        <v>0</v>
      </c>
      <c r="AB2" s="1">
        <f t="shared" ref="AB2:AB18" si="7">(L2/$Q2)*$D2</f>
        <v>0</v>
      </c>
      <c r="AC2" s="1">
        <f t="shared" ref="AC2:AC18" si="8">(M2/$Q2)*$D2</f>
        <v>0</v>
      </c>
      <c r="AD2" s="1">
        <f t="shared" ref="AD2:AD18" si="9">(N2/$Q2)*$D2</f>
        <v>0</v>
      </c>
      <c r="AE2" s="1">
        <f t="shared" ref="AE2:AE18" si="10">(O2/$Q2)*$D2</f>
        <v>0</v>
      </c>
      <c r="AF2" s="1">
        <f t="shared" ref="AF2:AF18" si="11">(P2/$Q2)*$D2</f>
        <v>0</v>
      </c>
    </row>
    <row r="3" spans="1:32" x14ac:dyDescent="0.25">
      <c r="A3" s="6" t="s">
        <v>21</v>
      </c>
      <c r="B3" s="7" t="s">
        <v>202</v>
      </c>
      <c r="C3" s="6" t="s">
        <v>77</v>
      </c>
      <c r="D3" s="6">
        <v>120</v>
      </c>
      <c r="E3" s="1">
        <v>298.11099999999999</v>
      </c>
      <c r="Q3" s="1">
        <v>298.11099999999999</v>
      </c>
      <c r="U3" s="1">
        <f t="shared" si="0"/>
        <v>120</v>
      </c>
      <c r="V3" s="1">
        <f t="shared" si="1"/>
        <v>0</v>
      </c>
      <c r="W3" s="1">
        <f t="shared" si="2"/>
        <v>0</v>
      </c>
      <c r="X3" s="1">
        <f t="shared" si="3"/>
        <v>0</v>
      </c>
      <c r="Y3" s="1">
        <f t="shared" si="4"/>
        <v>0</v>
      </c>
      <c r="Z3" s="1">
        <f t="shared" si="5"/>
        <v>0</v>
      </c>
      <c r="AA3" s="1">
        <f t="shared" si="6"/>
        <v>0</v>
      </c>
      <c r="AB3" s="1">
        <f t="shared" si="7"/>
        <v>0</v>
      </c>
      <c r="AC3" s="1">
        <f t="shared" si="8"/>
        <v>0</v>
      </c>
      <c r="AD3" s="1">
        <f t="shared" si="9"/>
        <v>0</v>
      </c>
      <c r="AE3" s="1">
        <f t="shared" si="10"/>
        <v>0</v>
      </c>
      <c r="AF3" s="1">
        <f t="shared" si="11"/>
        <v>0</v>
      </c>
    </row>
    <row r="4" spans="1:32" x14ac:dyDescent="0.25">
      <c r="A4" s="6" t="s">
        <v>21</v>
      </c>
      <c r="B4" s="7" t="s">
        <v>202</v>
      </c>
      <c r="C4" s="6" t="s">
        <v>78</v>
      </c>
      <c r="D4" s="6">
        <v>119</v>
      </c>
      <c r="E4" s="1">
        <v>343.43</v>
      </c>
      <c r="Q4" s="1">
        <v>343.43</v>
      </c>
      <c r="U4" s="1">
        <f t="shared" si="0"/>
        <v>119</v>
      </c>
      <c r="V4" s="1">
        <f t="shared" si="1"/>
        <v>0</v>
      </c>
      <c r="W4" s="1">
        <f t="shared" si="2"/>
        <v>0</v>
      </c>
      <c r="X4" s="1">
        <f t="shared" si="3"/>
        <v>0</v>
      </c>
      <c r="Y4" s="1">
        <f t="shared" si="4"/>
        <v>0</v>
      </c>
      <c r="Z4" s="1">
        <f t="shared" si="5"/>
        <v>0</v>
      </c>
      <c r="AA4" s="1">
        <f t="shared" si="6"/>
        <v>0</v>
      </c>
      <c r="AB4" s="1">
        <f t="shared" si="7"/>
        <v>0</v>
      </c>
      <c r="AC4" s="1">
        <f t="shared" si="8"/>
        <v>0</v>
      </c>
      <c r="AD4" s="1">
        <f t="shared" si="9"/>
        <v>0</v>
      </c>
      <c r="AE4" s="1">
        <f t="shared" si="10"/>
        <v>0</v>
      </c>
      <c r="AF4" s="1">
        <f t="shared" si="11"/>
        <v>0</v>
      </c>
    </row>
    <row r="5" spans="1:32" x14ac:dyDescent="0.25">
      <c r="A5" s="6" t="s">
        <v>21</v>
      </c>
      <c r="B5" s="7" t="s">
        <v>202</v>
      </c>
      <c r="C5" s="6" t="s">
        <v>79</v>
      </c>
      <c r="D5" s="6">
        <v>115</v>
      </c>
      <c r="E5" s="1">
        <v>326.99900000000002</v>
      </c>
      <c r="Q5" s="1">
        <v>326.99900000000002</v>
      </c>
      <c r="U5" s="1">
        <f t="shared" si="0"/>
        <v>115</v>
      </c>
      <c r="V5" s="1">
        <f t="shared" si="1"/>
        <v>0</v>
      </c>
      <c r="W5" s="1">
        <f t="shared" si="2"/>
        <v>0</v>
      </c>
      <c r="X5" s="1">
        <f t="shared" si="3"/>
        <v>0</v>
      </c>
      <c r="Y5" s="1">
        <f t="shared" si="4"/>
        <v>0</v>
      </c>
      <c r="Z5" s="1">
        <f t="shared" si="5"/>
        <v>0</v>
      </c>
      <c r="AA5" s="1">
        <f t="shared" si="6"/>
        <v>0</v>
      </c>
      <c r="AB5" s="1">
        <f t="shared" si="7"/>
        <v>0</v>
      </c>
      <c r="AC5" s="1">
        <f t="shared" si="8"/>
        <v>0</v>
      </c>
      <c r="AD5" s="1">
        <f t="shared" si="9"/>
        <v>0</v>
      </c>
      <c r="AE5" s="1">
        <f t="shared" si="10"/>
        <v>0</v>
      </c>
      <c r="AF5" s="1">
        <f t="shared" si="11"/>
        <v>0</v>
      </c>
    </row>
    <row r="6" spans="1:32" x14ac:dyDescent="0.25">
      <c r="A6" s="6" t="s">
        <v>21</v>
      </c>
      <c r="B6" s="7" t="s">
        <v>202</v>
      </c>
      <c r="C6" s="6" t="s">
        <v>80</v>
      </c>
      <c r="D6" s="6">
        <v>130</v>
      </c>
      <c r="E6" s="1">
        <v>323.67</v>
      </c>
      <c r="Q6" s="1">
        <v>323.67</v>
      </c>
      <c r="U6" s="1">
        <f t="shared" si="0"/>
        <v>130</v>
      </c>
      <c r="V6" s="1">
        <f t="shared" si="1"/>
        <v>0</v>
      </c>
      <c r="W6" s="1">
        <f t="shared" si="2"/>
        <v>0</v>
      </c>
      <c r="X6" s="1">
        <f t="shared" si="3"/>
        <v>0</v>
      </c>
      <c r="Y6" s="1">
        <f t="shared" si="4"/>
        <v>0</v>
      </c>
      <c r="Z6" s="1">
        <f t="shared" si="5"/>
        <v>0</v>
      </c>
      <c r="AA6" s="1">
        <f t="shared" si="6"/>
        <v>0</v>
      </c>
      <c r="AB6" s="1">
        <f t="shared" si="7"/>
        <v>0</v>
      </c>
      <c r="AC6" s="1">
        <f t="shared" si="8"/>
        <v>0</v>
      </c>
      <c r="AD6" s="1">
        <f t="shared" si="9"/>
        <v>0</v>
      </c>
      <c r="AE6" s="1">
        <f t="shared" si="10"/>
        <v>0</v>
      </c>
      <c r="AF6" s="1">
        <f t="shared" si="11"/>
        <v>0</v>
      </c>
    </row>
    <row r="7" spans="1:32" x14ac:dyDescent="0.25">
      <c r="A7" s="6" t="s">
        <v>21</v>
      </c>
      <c r="B7" s="7" t="s">
        <v>202</v>
      </c>
      <c r="C7" s="6" t="s">
        <v>81</v>
      </c>
      <c r="D7" s="6">
        <v>117</v>
      </c>
      <c r="E7" s="1">
        <v>359.05500000000001</v>
      </c>
      <c r="Q7" s="1">
        <v>359.05500000000001</v>
      </c>
      <c r="U7" s="1">
        <f t="shared" si="0"/>
        <v>117</v>
      </c>
      <c r="V7" s="1">
        <f t="shared" si="1"/>
        <v>0</v>
      </c>
      <c r="W7" s="1">
        <f t="shared" si="2"/>
        <v>0</v>
      </c>
      <c r="X7" s="1">
        <f t="shared" si="3"/>
        <v>0</v>
      </c>
      <c r="Y7" s="1">
        <f t="shared" si="4"/>
        <v>0</v>
      </c>
      <c r="Z7" s="1">
        <f t="shared" si="5"/>
        <v>0</v>
      </c>
      <c r="AA7" s="1">
        <f t="shared" si="6"/>
        <v>0</v>
      </c>
      <c r="AB7" s="1">
        <f t="shared" si="7"/>
        <v>0</v>
      </c>
      <c r="AC7" s="1">
        <f t="shared" si="8"/>
        <v>0</v>
      </c>
      <c r="AD7" s="1">
        <f t="shared" si="9"/>
        <v>0</v>
      </c>
      <c r="AE7" s="1">
        <f t="shared" si="10"/>
        <v>0</v>
      </c>
      <c r="AF7" s="1">
        <f t="shared" si="11"/>
        <v>0</v>
      </c>
    </row>
    <row r="8" spans="1:32" x14ac:dyDescent="0.25">
      <c r="A8" s="6" t="s">
        <v>21</v>
      </c>
      <c r="B8" s="7" t="s">
        <v>202</v>
      </c>
      <c r="C8" s="6" t="s">
        <v>82</v>
      </c>
      <c r="D8" s="6">
        <v>142</v>
      </c>
      <c r="E8" s="1">
        <v>401.51299999999998</v>
      </c>
      <c r="Q8" s="1">
        <v>401.51299999999998</v>
      </c>
      <c r="U8" s="1">
        <f t="shared" si="0"/>
        <v>142</v>
      </c>
      <c r="V8" s="1">
        <f t="shared" si="1"/>
        <v>0</v>
      </c>
      <c r="W8" s="1">
        <f t="shared" si="2"/>
        <v>0</v>
      </c>
      <c r="X8" s="1">
        <f t="shared" si="3"/>
        <v>0</v>
      </c>
      <c r="Y8" s="1">
        <f t="shared" si="4"/>
        <v>0</v>
      </c>
      <c r="Z8" s="1">
        <f t="shared" si="5"/>
        <v>0</v>
      </c>
      <c r="AA8" s="1">
        <f t="shared" si="6"/>
        <v>0</v>
      </c>
      <c r="AB8" s="1">
        <f t="shared" si="7"/>
        <v>0</v>
      </c>
      <c r="AC8" s="1">
        <f t="shared" si="8"/>
        <v>0</v>
      </c>
      <c r="AD8" s="1">
        <f t="shared" si="9"/>
        <v>0</v>
      </c>
      <c r="AE8" s="1">
        <f t="shared" si="10"/>
        <v>0</v>
      </c>
      <c r="AF8" s="1">
        <f t="shared" si="11"/>
        <v>0</v>
      </c>
    </row>
    <row r="9" spans="1:32" x14ac:dyDescent="0.25">
      <c r="A9" s="6" t="s">
        <v>21</v>
      </c>
      <c r="B9" s="7" t="s">
        <v>202</v>
      </c>
      <c r="C9" s="6" t="s">
        <v>83</v>
      </c>
      <c r="D9" s="6">
        <v>128</v>
      </c>
      <c r="E9" s="1">
        <v>380.77199999999999</v>
      </c>
      <c r="Q9" s="1">
        <v>380.77199999999999</v>
      </c>
      <c r="U9" s="1">
        <f t="shared" si="0"/>
        <v>128</v>
      </c>
      <c r="V9" s="1">
        <f t="shared" si="1"/>
        <v>0</v>
      </c>
      <c r="W9" s="1">
        <f t="shared" si="2"/>
        <v>0</v>
      </c>
      <c r="X9" s="1">
        <f t="shared" si="3"/>
        <v>0</v>
      </c>
      <c r="Y9" s="1">
        <f t="shared" si="4"/>
        <v>0</v>
      </c>
      <c r="Z9" s="1">
        <f t="shared" si="5"/>
        <v>0</v>
      </c>
      <c r="AA9" s="1">
        <f t="shared" si="6"/>
        <v>0</v>
      </c>
      <c r="AB9" s="1">
        <f t="shared" si="7"/>
        <v>0</v>
      </c>
      <c r="AC9" s="1">
        <f t="shared" si="8"/>
        <v>0</v>
      </c>
      <c r="AD9" s="1">
        <f t="shared" si="9"/>
        <v>0</v>
      </c>
      <c r="AE9" s="1">
        <f t="shared" si="10"/>
        <v>0</v>
      </c>
      <c r="AF9" s="1">
        <f t="shared" si="11"/>
        <v>0</v>
      </c>
    </row>
    <row r="10" spans="1:32" x14ac:dyDescent="0.25">
      <c r="A10" s="6" t="s">
        <v>21</v>
      </c>
      <c r="B10" s="7" t="s">
        <v>202</v>
      </c>
      <c r="C10" s="6" t="s">
        <v>84</v>
      </c>
      <c r="D10" s="6">
        <v>139</v>
      </c>
      <c r="E10" s="1">
        <v>401.88499999999999</v>
      </c>
      <c r="Q10" s="1">
        <v>401.88499999999999</v>
      </c>
      <c r="U10" s="1">
        <f t="shared" si="0"/>
        <v>139</v>
      </c>
      <c r="V10" s="1">
        <f t="shared" si="1"/>
        <v>0</v>
      </c>
      <c r="W10" s="1">
        <f t="shared" si="2"/>
        <v>0</v>
      </c>
      <c r="X10" s="1">
        <f t="shared" si="3"/>
        <v>0</v>
      </c>
      <c r="Y10" s="1">
        <f t="shared" si="4"/>
        <v>0</v>
      </c>
      <c r="Z10" s="1">
        <f t="shared" si="5"/>
        <v>0</v>
      </c>
      <c r="AA10" s="1">
        <f t="shared" si="6"/>
        <v>0</v>
      </c>
      <c r="AB10" s="1">
        <f t="shared" si="7"/>
        <v>0</v>
      </c>
      <c r="AC10" s="1">
        <f t="shared" si="8"/>
        <v>0</v>
      </c>
      <c r="AD10" s="1">
        <f t="shared" si="9"/>
        <v>0</v>
      </c>
      <c r="AE10" s="1">
        <f t="shared" si="10"/>
        <v>0</v>
      </c>
      <c r="AF10" s="1">
        <f t="shared" si="11"/>
        <v>0</v>
      </c>
    </row>
    <row r="11" spans="1:32" x14ac:dyDescent="0.25">
      <c r="A11" s="6" t="s">
        <v>21</v>
      </c>
      <c r="B11" s="7" t="s">
        <v>202</v>
      </c>
      <c r="C11" s="6" t="s">
        <v>85</v>
      </c>
      <c r="D11" s="6">
        <v>140</v>
      </c>
      <c r="E11" s="1">
        <v>339.19799999999998</v>
      </c>
      <c r="Q11" s="1">
        <v>339.19799999999998</v>
      </c>
      <c r="U11" s="1">
        <f t="shared" si="0"/>
        <v>140</v>
      </c>
      <c r="V11" s="1">
        <f t="shared" si="1"/>
        <v>0</v>
      </c>
      <c r="W11" s="1">
        <f t="shared" si="2"/>
        <v>0</v>
      </c>
      <c r="X11" s="1">
        <f t="shared" si="3"/>
        <v>0</v>
      </c>
      <c r="Y11" s="1">
        <f t="shared" si="4"/>
        <v>0</v>
      </c>
      <c r="Z11" s="1">
        <f t="shared" si="5"/>
        <v>0</v>
      </c>
      <c r="AA11" s="1">
        <f t="shared" si="6"/>
        <v>0</v>
      </c>
      <c r="AB11" s="1">
        <f t="shared" si="7"/>
        <v>0</v>
      </c>
      <c r="AC11" s="1">
        <f t="shared" si="8"/>
        <v>0</v>
      </c>
      <c r="AD11" s="1">
        <f t="shared" si="9"/>
        <v>0</v>
      </c>
      <c r="AE11" s="1">
        <f t="shared" si="10"/>
        <v>0</v>
      </c>
      <c r="AF11" s="1">
        <f t="shared" si="11"/>
        <v>0</v>
      </c>
    </row>
    <row r="12" spans="1:32" x14ac:dyDescent="0.25">
      <c r="A12" s="6" t="s">
        <v>21</v>
      </c>
      <c r="B12" s="7" t="s">
        <v>202</v>
      </c>
      <c r="C12" s="6" t="s">
        <v>86</v>
      </c>
      <c r="D12" s="6">
        <v>299</v>
      </c>
      <c r="E12" s="1">
        <v>307.63900000000001</v>
      </c>
      <c r="F12" s="1">
        <v>524.95399999999995</v>
      </c>
      <c r="Q12" s="1">
        <v>524.95399999999995</v>
      </c>
      <c r="U12" s="1">
        <f t="shared" si="0"/>
        <v>175.22308811819704</v>
      </c>
      <c r="V12" s="1">
        <f t="shared" si="1"/>
        <v>299</v>
      </c>
      <c r="W12" s="1">
        <f t="shared" si="2"/>
        <v>0</v>
      </c>
      <c r="X12" s="1">
        <f t="shared" si="3"/>
        <v>0</v>
      </c>
      <c r="Y12" s="1">
        <f t="shared" si="4"/>
        <v>0</v>
      </c>
      <c r="Z12" s="1">
        <f t="shared" si="5"/>
        <v>0</v>
      </c>
      <c r="AA12" s="1">
        <f t="shared" si="6"/>
        <v>0</v>
      </c>
      <c r="AB12" s="1">
        <f t="shared" si="7"/>
        <v>0</v>
      </c>
      <c r="AC12" s="1">
        <f t="shared" si="8"/>
        <v>0</v>
      </c>
      <c r="AD12" s="1">
        <f t="shared" si="9"/>
        <v>0</v>
      </c>
      <c r="AE12" s="1">
        <f t="shared" si="10"/>
        <v>0</v>
      </c>
      <c r="AF12" s="1">
        <f t="shared" si="11"/>
        <v>0</v>
      </c>
    </row>
    <row r="13" spans="1:32" x14ac:dyDescent="0.25">
      <c r="A13" s="6" t="s">
        <v>21</v>
      </c>
      <c r="B13" s="7" t="s">
        <v>202</v>
      </c>
      <c r="C13" s="6" t="s">
        <v>87</v>
      </c>
      <c r="D13" s="6">
        <v>302</v>
      </c>
      <c r="E13" s="1">
        <v>212.374</v>
      </c>
      <c r="F13" s="1">
        <v>328.613</v>
      </c>
      <c r="Q13" s="1">
        <v>328.613</v>
      </c>
      <c r="U13" s="1">
        <f t="shared" si="0"/>
        <v>195.17471311238447</v>
      </c>
      <c r="V13" s="1">
        <f t="shared" si="1"/>
        <v>302</v>
      </c>
      <c r="W13" s="1">
        <f t="shared" si="2"/>
        <v>0</v>
      </c>
      <c r="X13" s="1">
        <f t="shared" si="3"/>
        <v>0</v>
      </c>
      <c r="Y13" s="1">
        <f t="shared" si="4"/>
        <v>0</v>
      </c>
      <c r="Z13" s="1">
        <f t="shared" si="5"/>
        <v>0</v>
      </c>
      <c r="AA13" s="1">
        <f t="shared" si="6"/>
        <v>0</v>
      </c>
      <c r="AB13" s="1">
        <f t="shared" si="7"/>
        <v>0</v>
      </c>
      <c r="AC13" s="1">
        <f t="shared" si="8"/>
        <v>0</v>
      </c>
      <c r="AD13" s="1">
        <f t="shared" si="9"/>
        <v>0</v>
      </c>
      <c r="AE13" s="1">
        <f t="shared" si="10"/>
        <v>0</v>
      </c>
      <c r="AF13" s="1">
        <f t="shared" si="11"/>
        <v>0</v>
      </c>
    </row>
    <row r="14" spans="1:32" x14ac:dyDescent="0.25">
      <c r="A14" s="6" t="s">
        <v>21</v>
      </c>
      <c r="B14" s="7" t="s">
        <v>202</v>
      </c>
      <c r="C14" s="6" t="s">
        <v>88</v>
      </c>
      <c r="D14" s="6">
        <v>262</v>
      </c>
      <c r="E14" s="1">
        <v>137.441</v>
      </c>
      <c r="F14" s="1">
        <v>193.84200000000001</v>
      </c>
      <c r="G14" s="1">
        <v>277.55399999999997</v>
      </c>
      <c r="Q14" s="1">
        <v>277.55399999999997</v>
      </c>
      <c r="U14" s="1">
        <f t="shared" si="0"/>
        <v>129.73886883273167</v>
      </c>
      <c r="V14" s="1">
        <f t="shared" si="1"/>
        <v>182.97918242936512</v>
      </c>
      <c r="W14" s="1">
        <f t="shared" si="2"/>
        <v>262</v>
      </c>
      <c r="X14" s="1">
        <f t="shared" si="3"/>
        <v>0</v>
      </c>
      <c r="Y14" s="1">
        <f t="shared" si="4"/>
        <v>0</v>
      </c>
      <c r="Z14" s="1">
        <f t="shared" si="5"/>
        <v>0</v>
      </c>
      <c r="AA14" s="1">
        <f t="shared" si="6"/>
        <v>0</v>
      </c>
      <c r="AB14" s="1">
        <f t="shared" si="7"/>
        <v>0</v>
      </c>
      <c r="AC14" s="1">
        <f t="shared" si="8"/>
        <v>0</v>
      </c>
      <c r="AD14" s="1">
        <f t="shared" si="9"/>
        <v>0</v>
      </c>
      <c r="AE14" s="1">
        <f t="shared" si="10"/>
        <v>0</v>
      </c>
      <c r="AF14" s="1">
        <f t="shared" si="11"/>
        <v>0</v>
      </c>
    </row>
    <row r="15" spans="1:32" x14ac:dyDescent="0.25">
      <c r="A15" s="6" t="s">
        <v>21</v>
      </c>
      <c r="B15" s="7" t="s">
        <v>202</v>
      </c>
      <c r="C15" s="6" t="s">
        <v>89</v>
      </c>
      <c r="D15" s="6">
        <v>277</v>
      </c>
      <c r="E15" s="1">
        <v>179.511</v>
      </c>
      <c r="F15" s="1">
        <v>232.82900000000001</v>
      </c>
      <c r="G15" s="1">
        <v>299.51400000000001</v>
      </c>
      <c r="Q15" s="1">
        <v>299.51400000000001</v>
      </c>
      <c r="U15" s="1">
        <f t="shared" si="0"/>
        <v>166.01743824996493</v>
      </c>
      <c r="V15" s="1">
        <f t="shared" si="1"/>
        <v>215.32760739063949</v>
      </c>
      <c r="W15" s="1">
        <f t="shared" si="2"/>
        <v>277</v>
      </c>
      <c r="X15" s="1">
        <f t="shared" si="3"/>
        <v>0</v>
      </c>
      <c r="Y15" s="1">
        <f t="shared" si="4"/>
        <v>0</v>
      </c>
      <c r="Z15" s="1">
        <f t="shared" si="5"/>
        <v>0</v>
      </c>
      <c r="AA15" s="1">
        <f t="shared" si="6"/>
        <v>0</v>
      </c>
      <c r="AB15" s="1">
        <f t="shared" si="7"/>
        <v>0</v>
      </c>
      <c r="AC15" s="1">
        <f t="shared" si="8"/>
        <v>0</v>
      </c>
      <c r="AD15" s="1">
        <f t="shared" si="9"/>
        <v>0</v>
      </c>
      <c r="AE15" s="1">
        <f t="shared" si="10"/>
        <v>0</v>
      </c>
      <c r="AF15" s="1">
        <f t="shared" si="11"/>
        <v>0</v>
      </c>
    </row>
    <row r="16" spans="1:32" x14ac:dyDescent="0.25">
      <c r="A16" s="6" t="s">
        <v>21</v>
      </c>
      <c r="B16" s="7" t="s">
        <v>202</v>
      </c>
      <c r="C16" s="6" t="s">
        <v>90</v>
      </c>
      <c r="D16" s="6">
        <v>407</v>
      </c>
      <c r="E16" s="1">
        <v>225.44</v>
      </c>
      <c r="F16" s="1">
        <v>260.32499999999999</v>
      </c>
      <c r="G16" s="1">
        <v>299.11900000000003</v>
      </c>
      <c r="H16" s="1">
        <v>328.92899999999997</v>
      </c>
      <c r="I16" s="1">
        <v>358.27100000000002</v>
      </c>
      <c r="J16" s="1">
        <v>373.24299999999999</v>
      </c>
      <c r="K16" s="1">
        <v>401.99400000000003</v>
      </c>
      <c r="L16" s="1">
        <v>445.80799999999999</v>
      </c>
      <c r="M16" s="1">
        <v>463.62799999999999</v>
      </c>
      <c r="Q16" s="1">
        <v>463.62799999999999</v>
      </c>
      <c r="U16" s="1">
        <f t="shared" si="0"/>
        <v>197.90452690519123</v>
      </c>
      <c r="V16" s="1">
        <f t="shared" si="1"/>
        <v>228.52863718325898</v>
      </c>
      <c r="W16" s="1">
        <f t="shared" si="2"/>
        <v>262.58429818733987</v>
      </c>
      <c r="X16" s="1">
        <f t="shared" si="3"/>
        <v>288.75327417671059</v>
      </c>
      <c r="Y16" s="1">
        <f t="shared" si="4"/>
        <v>314.51141216665087</v>
      </c>
      <c r="Z16" s="1">
        <f t="shared" si="5"/>
        <v>327.65471671253675</v>
      </c>
      <c r="AA16" s="1">
        <f t="shared" si="6"/>
        <v>352.89404004934994</v>
      </c>
      <c r="AB16" s="1">
        <f t="shared" si="7"/>
        <v>391.35655309860493</v>
      </c>
      <c r="AC16" s="1">
        <f t="shared" si="8"/>
        <v>407</v>
      </c>
      <c r="AD16" s="1">
        <f t="shared" si="9"/>
        <v>0</v>
      </c>
      <c r="AE16" s="1">
        <f t="shared" si="10"/>
        <v>0</v>
      </c>
      <c r="AF16" s="1">
        <f t="shared" si="11"/>
        <v>0</v>
      </c>
    </row>
    <row r="17" spans="1:32" x14ac:dyDescent="0.25">
      <c r="A17" s="6" t="s">
        <v>21</v>
      </c>
      <c r="B17" s="7" t="s">
        <v>202</v>
      </c>
      <c r="C17" s="6" t="s">
        <v>91</v>
      </c>
      <c r="D17" s="6">
        <v>371</v>
      </c>
      <c r="E17" s="1">
        <v>150.29400000000001</v>
      </c>
      <c r="F17" s="1">
        <v>212.24100000000001</v>
      </c>
      <c r="G17" s="1">
        <v>269.14100000000002</v>
      </c>
      <c r="H17" s="1">
        <v>309.44200000000001</v>
      </c>
      <c r="I17" s="1">
        <v>344.00200000000001</v>
      </c>
      <c r="J17" s="1">
        <v>375.70499999999998</v>
      </c>
      <c r="K17" s="1">
        <v>400.66800000000001</v>
      </c>
      <c r="L17" s="1">
        <v>422.31400000000002</v>
      </c>
      <c r="M17" s="1">
        <v>437.75099999999998</v>
      </c>
      <c r="Q17" s="1">
        <v>437.75099999999998</v>
      </c>
      <c r="U17" s="1">
        <f t="shared" si="0"/>
        <v>127.37623443464436</v>
      </c>
      <c r="V17" s="1">
        <f t="shared" si="1"/>
        <v>179.87716989795572</v>
      </c>
      <c r="W17" s="1">
        <f t="shared" si="2"/>
        <v>228.10070336789639</v>
      </c>
      <c r="X17" s="1">
        <f t="shared" si="3"/>
        <v>262.25635578216844</v>
      </c>
      <c r="Y17" s="1">
        <f t="shared" si="4"/>
        <v>291.546431647215</v>
      </c>
      <c r="Z17" s="1">
        <f t="shared" si="5"/>
        <v>318.41516067353359</v>
      </c>
      <c r="AA17" s="1">
        <f t="shared" si="6"/>
        <v>339.57164689515275</v>
      </c>
      <c r="AB17" s="1">
        <f t="shared" si="7"/>
        <v>357.91692994419208</v>
      </c>
      <c r="AC17" s="1">
        <f t="shared" si="8"/>
        <v>371</v>
      </c>
      <c r="AD17" s="1">
        <f t="shared" si="9"/>
        <v>0</v>
      </c>
      <c r="AE17" s="1">
        <f t="shared" si="10"/>
        <v>0</v>
      </c>
      <c r="AF17" s="1">
        <f t="shared" si="11"/>
        <v>0</v>
      </c>
    </row>
    <row r="18" spans="1:32" x14ac:dyDescent="0.25">
      <c r="A18" s="6" t="s">
        <v>21</v>
      </c>
      <c r="B18" s="7" t="s">
        <v>202</v>
      </c>
      <c r="C18" s="6" t="s">
        <v>92</v>
      </c>
      <c r="D18" s="6">
        <v>404</v>
      </c>
      <c r="E18" s="1">
        <v>229.298</v>
      </c>
      <c r="F18" s="1">
        <v>278.19600000000003</v>
      </c>
      <c r="G18" s="1">
        <v>330.07799999999997</v>
      </c>
      <c r="H18" s="1">
        <v>367.791</v>
      </c>
      <c r="I18" s="1">
        <v>401.702</v>
      </c>
      <c r="J18" s="1">
        <v>427.52100000000002</v>
      </c>
      <c r="K18" s="1">
        <v>458.93400000000003</v>
      </c>
      <c r="L18" s="1">
        <v>485.70400000000001</v>
      </c>
      <c r="M18" s="1">
        <v>509.38</v>
      </c>
      <c r="N18" s="1">
        <v>533.65200000000004</v>
      </c>
      <c r="O18" s="1">
        <v>545.91999999999996</v>
      </c>
      <c r="Q18" s="1">
        <v>545.91999999999996</v>
      </c>
      <c r="U18" s="1">
        <f t="shared" si="0"/>
        <v>169.68858440797186</v>
      </c>
      <c r="V18" s="1">
        <f t="shared" si="1"/>
        <v>205.87482415005863</v>
      </c>
      <c r="W18" s="1">
        <f t="shared" si="2"/>
        <v>244.2693288393904</v>
      </c>
      <c r="X18" s="1">
        <f t="shared" si="3"/>
        <v>272.17827520515829</v>
      </c>
      <c r="Y18" s="1">
        <f t="shared" si="4"/>
        <v>297.27360785463071</v>
      </c>
      <c r="Z18" s="1">
        <f t="shared" si="5"/>
        <v>316.38057590855806</v>
      </c>
      <c r="AA18" s="1">
        <f t="shared" si="6"/>
        <v>339.62730070339978</v>
      </c>
      <c r="AB18" s="1">
        <f t="shared" si="7"/>
        <v>359.43804220398596</v>
      </c>
      <c r="AC18" s="1">
        <f t="shared" si="8"/>
        <v>376.95911488862839</v>
      </c>
      <c r="AD18" s="1">
        <f t="shared" si="9"/>
        <v>394.92124853458387</v>
      </c>
      <c r="AE18" s="1">
        <f t="shared" si="10"/>
        <v>404</v>
      </c>
      <c r="AF18" s="1">
        <f t="shared" si="11"/>
        <v>0</v>
      </c>
    </row>
    <row r="19" spans="1:32" x14ac:dyDescent="0.25">
      <c r="A19" s="6" t="s">
        <v>21</v>
      </c>
      <c r="B19" s="7" t="s">
        <v>202</v>
      </c>
      <c r="C19" s="6" t="s">
        <v>93</v>
      </c>
      <c r="D19" s="6">
        <v>402</v>
      </c>
      <c r="E19" s="1">
        <v>148.46199999999999</v>
      </c>
      <c r="F19" s="1">
        <v>212.34100000000001</v>
      </c>
      <c r="G19" s="1">
        <v>254.43299999999999</v>
      </c>
      <c r="H19" s="1">
        <v>283.82799999999997</v>
      </c>
      <c r="I19" s="1">
        <v>311.93900000000002</v>
      </c>
      <c r="J19" s="1">
        <v>337.87599999999998</v>
      </c>
      <c r="K19" s="1">
        <v>362.23200000000003</v>
      </c>
      <c r="L19" s="1">
        <v>380.06700000000001</v>
      </c>
      <c r="M19" s="1">
        <v>395.77699999999999</v>
      </c>
      <c r="Q19" s="1">
        <v>395.77699999999999</v>
      </c>
      <c r="U19" s="1">
        <f t="shared" ref="U19:U21" si="12">(E19/$Q19)*$D19</f>
        <v>150.79634238472676</v>
      </c>
      <c r="V19" s="1">
        <f t="shared" ref="V19:V21" si="13">(F19/$Q19)*$D19</f>
        <v>215.67974389618399</v>
      </c>
      <c r="W19" s="1">
        <f t="shared" ref="W19:W21" si="14">(G19/$Q19)*$D19</f>
        <v>258.43357749439707</v>
      </c>
      <c r="X19" s="1">
        <f t="shared" ref="X19:X21" si="15">(H19/$Q19)*$D19</f>
        <v>288.29076980218656</v>
      </c>
      <c r="Y19" s="1">
        <f t="shared" ref="Y19:Y21" si="16">(I19/$Q19)*$D19</f>
        <v>316.84377313487141</v>
      </c>
      <c r="Z19" s="1">
        <f t="shared" ref="Z19:Z21" si="17">(J19/$Q19)*$D19</f>
        <v>343.18859357668583</v>
      </c>
      <c r="AA19" s="1">
        <f t="shared" ref="AA19:AA21" si="18">(K19/$Q19)*$D19</f>
        <v>367.92755516364019</v>
      </c>
      <c r="AB19" s="1">
        <f t="shared" ref="AB19:AB21" si="19">(L19/$Q19)*$D19</f>
        <v>386.04298380148418</v>
      </c>
      <c r="AC19" s="1">
        <f t="shared" ref="AC19:AC21" si="20">(M19/$Q19)*$D19</f>
        <v>402</v>
      </c>
      <c r="AD19" s="1">
        <f t="shared" ref="AD19:AD21" si="21">(N19/$Q19)*$D19</f>
        <v>0</v>
      </c>
      <c r="AE19" s="1">
        <f t="shared" ref="AE19:AE21" si="22">(O19/$Q19)*$D19</f>
        <v>0</v>
      </c>
      <c r="AF19" s="1">
        <f t="shared" ref="AF19:AF21" si="23">(P19/$Q19)*$D19</f>
        <v>0</v>
      </c>
    </row>
    <row r="20" spans="1:32" x14ac:dyDescent="0.25">
      <c r="A20" s="6" t="s">
        <v>21</v>
      </c>
      <c r="B20" s="7" t="s">
        <v>202</v>
      </c>
      <c r="C20" s="6" t="s">
        <v>94</v>
      </c>
      <c r="D20" s="6">
        <v>376</v>
      </c>
      <c r="F20" s="1">
        <v>210.30500000000001</v>
      </c>
      <c r="G20" s="1">
        <v>268.42099999999999</v>
      </c>
      <c r="H20" s="1">
        <v>307.32499999999999</v>
      </c>
      <c r="I20" s="1">
        <v>347.25799999999998</v>
      </c>
      <c r="Q20" s="1">
        <v>347.25799999999998</v>
      </c>
      <c r="U20" s="1">
        <f t="shared" si="12"/>
        <v>0</v>
      </c>
      <c r="V20" s="1">
        <f t="shared" si="13"/>
        <v>227.7116149951909</v>
      </c>
      <c r="W20" s="1">
        <f t="shared" si="14"/>
        <v>290.63778516261686</v>
      </c>
      <c r="X20" s="1">
        <f t="shared" si="15"/>
        <v>332.7618082232807</v>
      </c>
      <c r="Y20" s="1">
        <f t="shared" si="16"/>
        <v>376</v>
      </c>
      <c r="Z20" s="1">
        <f t="shared" si="17"/>
        <v>0</v>
      </c>
      <c r="AA20" s="1">
        <f t="shared" si="18"/>
        <v>0</v>
      </c>
      <c r="AB20" s="1">
        <f t="shared" si="19"/>
        <v>0</v>
      </c>
      <c r="AC20" s="1">
        <f t="shared" si="20"/>
        <v>0</v>
      </c>
      <c r="AD20" s="1">
        <f t="shared" si="21"/>
        <v>0</v>
      </c>
      <c r="AE20" s="1">
        <f t="shared" si="22"/>
        <v>0</v>
      </c>
      <c r="AF20" s="1">
        <f t="shared" si="23"/>
        <v>0</v>
      </c>
    </row>
    <row r="21" spans="1:32" x14ac:dyDescent="0.25">
      <c r="A21" s="6" t="s">
        <v>21</v>
      </c>
      <c r="B21" s="7" t="s">
        <v>202</v>
      </c>
      <c r="C21" s="6" t="s">
        <v>95</v>
      </c>
      <c r="D21" s="6">
        <v>469</v>
      </c>
      <c r="E21" s="1">
        <v>220.934</v>
      </c>
      <c r="F21" s="1">
        <v>290.113</v>
      </c>
      <c r="G21" s="1">
        <v>332.584</v>
      </c>
      <c r="H21" s="1">
        <v>377.58300000000003</v>
      </c>
      <c r="I21" s="1">
        <v>418.036</v>
      </c>
      <c r="J21" s="1">
        <v>460.238</v>
      </c>
      <c r="K21" s="1">
        <v>497.88400000000001</v>
      </c>
      <c r="L21" s="1">
        <v>530.46</v>
      </c>
      <c r="Q21" s="1">
        <v>530.46</v>
      </c>
      <c r="U21" s="1">
        <f t="shared" si="12"/>
        <v>195.33621008181575</v>
      </c>
      <c r="V21" s="1">
        <f t="shared" si="13"/>
        <v>256.50001319609396</v>
      </c>
      <c r="W21" s="1">
        <f t="shared" si="14"/>
        <v>294.05025072578513</v>
      </c>
      <c r="X21" s="1">
        <f t="shared" si="15"/>
        <v>333.83558986539981</v>
      </c>
      <c r="Y21" s="1">
        <f t="shared" si="16"/>
        <v>369.60163631565052</v>
      </c>
      <c r="Z21" s="1">
        <f t="shared" si="17"/>
        <v>406.91404064396937</v>
      </c>
      <c r="AA21" s="1">
        <f t="shared" si="18"/>
        <v>440.19831089997359</v>
      </c>
      <c r="AB21" s="1">
        <f t="shared" si="19"/>
        <v>469</v>
      </c>
      <c r="AC21" s="1">
        <f t="shared" si="20"/>
        <v>0</v>
      </c>
      <c r="AD21" s="1">
        <f t="shared" si="21"/>
        <v>0</v>
      </c>
      <c r="AE21" s="1">
        <f t="shared" si="22"/>
        <v>0</v>
      </c>
      <c r="AF21" s="1">
        <f t="shared" si="23"/>
        <v>0</v>
      </c>
    </row>
    <row r="22" spans="1:32" x14ac:dyDescent="0.25">
      <c r="A22" s="6" t="s">
        <v>21</v>
      </c>
      <c r="B22" s="7" t="s">
        <v>202</v>
      </c>
      <c r="C22" s="6" t="s">
        <v>96</v>
      </c>
      <c r="D22" s="6">
        <v>416</v>
      </c>
      <c r="E22" s="1">
        <v>147.38200000000001</v>
      </c>
      <c r="F22" s="1">
        <v>192.53299999999999</v>
      </c>
      <c r="G22" s="1">
        <v>218.607</v>
      </c>
      <c r="H22" s="1">
        <v>251.83500000000001</v>
      </c>
      <c r="I22" s="1">
        <v>279.12900000000002</v>
      </c>
      <c r="J22" s="1">
        <v>302.86900000000003</v>
      </c>
      <c r="K22" s="1">
        <v>323.28899999999999</v>
      </c>
      <c r="L22" s="1">
        <v>338.322</v>
      </c>
      <c r="Q22" s="1">
        <v>338.322</v>
      </c>
      <c r="U22" s="1">
        <f t="shared" ref="U22:U50" si="24">(E22/$Q22)*$D22</f>
        <v>181.22058866996531</v>
      </c>
      <c r="V22" s="1">
        <f t="shared" ref="V22:V50" si="25">(F22/$Q22)*$D22</f>
        <v>236.73816068715601</v>
      </c>
      <c r="W22" s="1">
        <f t="shared" ref="W22:W50" si="26">(G22/$Q22)*$D22</f>
        <v>268.79869473460195</v>
      </c>
      <c r="X22" s="1">
        <f t="shared" ref="X22:X50" si="27">(H22/$Q22)*$D22</f>
        <v>309.65577172043203</v>
      </c>
      <c r="Y22" s="1">
        <f t="shared" ref="Y22:Y50" si="28">(I22/$Q22)*$D22</f>
        <v>343.21641513114724</v>
      </c>
      <c r="Z22" s="1">
        <f t="shared" ref="Z22:Z50" si="29">(J22/$Q22)*$D22</f>
        <v>372.40706782296155</v>
      </c>
      <c r="AA22" s="1">
        <f t="shared" ref="AA22:AA50" si="30">(K22/$Q22)*$D22</f>
        <v>397.51545569014132</v>
      </c>
      <c r="AB22" s="1">
        <f t="shared" ref="AB22:AB50" si="31">(L22/$Q22)*$D22</f>
        <v>416</v>
      </c>
      <c r="AC22" s="1">
        <f t="shared" ref="AC22:AC50" si="32">(M22/$Q22)*$D22</f>
        <v>0</v>
      </c>
      <c r="AD22" s="1">
        <f t="shared" ref="AD22:AD50" si="33">(N22/$Q22)*$D22</f>
        <v>0</v>
      </c>
      <c r="AE22" s="1">
        <f t="shared" ref="AE22:AE50" si="34">(O22/$Q22)*$D22</f>
        <v>0</v>
      </c>
      <c r="AF22" s="1">
        <f t="shared" ref="AF22:AF50" si="35">(P22/$Q22)*$D22</f>
        <v>0</v>
      </c>
    </row>
    <row r="23" spans="1:32" x14ac:dyDescent="0.25">
      <c r="A23" s="6" t="s">
        <v>21</v>
      </c>
      <c r="B23" s="7" t="s">
        <v>202</v>
      </c>
      <c r="C23" s="6" t="s">
        <v>97</v>
      </c>
      <c r="D23" s="6">
        <v>276</v>
      </c>
      <c r="E23" s="1">
        <v>207.267</v>
      </c>
      <c r="F23" s="1">
        <v>332.29599999999999</v>
      </c>
      <c r="G23" s="1">
        <v>375.58600000000001</v>
      </c>
      <c r="Q23" s="1">
        <v>375.58600000000001</v>
      </c>
      <c r="U23" s="1">
        <f t="shared" si="24"/>
        <v>152.3105014563908</v>
      </c>
      <c r="V23" s="1">
        <f t="shared" si="25"/>
        <v>244.18827112831681</v>
      </c>
      <c r="W23" s="1">
        <f t="shared" si="26"/>
        <v>276</v>
      </c>
      <c r="X23" s="1">
        <f t="shared" si="27"/>
        <v>0</v>
      </c>
      <c r="Y23" s="1">
        <f t="shared" si="28"/>
        <v>0</v>
      </c>
      <c r="Z23" s="1">
        <f t="shared" si="29"/>
        <v>0</v>
      </c>
      <c r="AA23" s="1">
        <f t="shared" si="30"/>
        <v>0</v>
      </c>
      <c r="AB23" s="1">
        <f t="shared" si="31"/>
        <v>0</v>
      </c>
      <c r="AC23" s="1">
        <f t="shared" si="32"/>
        <v>0</v>
      </c>
      <c r="AD23" s="1">
        <f t="shared" si="33"/>
        <v>0</v>
      </c>
      <c r="AE23" s="1">
        <f t="shared" si="34"/>
        <v>0</v>
      </c>
      <c r="AF23" s="1">
        <f t="shared" si="35"/>
        <v>0</v>
      </c>
    </row>
    <row r="24" spans="1:32" x14ac:dyDescent="0.25">
      <c r="A24" s="6" t="s">
        <v>21</v>
      </c>
      <c r="B24" s="7" t="s">
        <v>202</v>
      </c>
      <c r="C24" s="6" t="s">
        <v>98</v>
      </c>
      <c r="D24" s="6">
        <v>484</v>
      </c>
      <c r="E24" s="1">
        <v>138.262</v>
      </c>
      <c r="F24" s="1">
        <v>188.541</v>
      </c>
      <c r="G24" s="1">
        <v>220.57599999999999</v>
      </c>
      <c r="H24" s="1">
        <v>250.52500000000001</v>
      </c>
      <c r="I24" s="1">
        <v>277.84399999999999</v>
      </c>
      <c r="J24" s="1">
        <v>297.57799999999997</v>
      </c>
      <c r="K24" s="1">
        <v>324.56200000000001</v>
      </c>
      <c r="L24" s="1">
        <v>343.14299999999997</v>
      </c>
      <c r="M24" s="1">
        <v>356.14699999999999</v>
      </c>
      <c r="Q24" s="1">
        <v>356.14699999999999</v>
      </c>
      <c r="U24" s="1">
        <f t="shared" si="24"/>
        <v>187.89659326064799</v>
      </c>
      <c r="V24" s="1">
        <f t="shared" si="25"/>
        <v>256.22522160793159</v>
      </c>
      <c r="W24" s="1">
        <f t="shared" si="26"/>
        <v>299.76044723105906</v>
      </c>
      <c r="X24" s="1">
        <f t="shared" si="27"/>
        <v>340.46082095314574</v>
      </c>
      <c r="Y24" s="1">
        <f t="shared" si="28"/>
        <v>377.58705253729499</v>
      </c>
      <c r="Z24" s="1">
        <f t="shared" si="29"/>
        <v>404.40534947648018</v>
      </c>
      <c r="AA24" s="1">
        <f t="shared" si="30"/>
        <v>441.07631960959941</v>
      </c>
      <c r="AB24" s="1">
        <f t="shared" si="31"/>
        <v>466.32770176359759</v>
      </c>
      <c r="AC24" s="1">
        <f t="shared" si="32"/>
        <v>484</v>
      </c>
      <c r="AD24" s="1">
        <f t="shared" si="33"/>
        <v>0</v>
      </c>
      <c r="AE24" s="1">
        <f t="shared" si="34"/>
        <v>0</v>
      </c>
      <c r="AF24" s="1">
        <f t="shared" si="35"/>
        <v>0</v>
      </c>
    </row>
    <row r="25" spans="1:32" x14ac:dyDescent="0.25">
      <c r="A25" s="6" t="s">
        <v>21</v>
      </c>
      <c r="B25" s="7" t="s">
        <v>202</v>
      </c>
      <c r="C25" s="6" t="s">
        <v>99</v>
      </c>
      <c r="D25" s="6">
        <v>437</v>
      </c>
      <c r="E25" s="1">
        <v>153.482</v>
      </c>
      <c r="F25" s="1">
        <v>190.77600000000001</v>
      </c>
      <c r="G25" s="1">
        <v>228.554</v>
      </c>
      <c r="H25" s="1">
        <v>268.70299999999997</v>
      </c>
      <c r="I25" s="1">
        <v>308.346</v>
      </c>
      <c r="J25" s="1">
        <v>344.71899999999999</v>
      </c>
      <c r="K25" s="1">
        <v>366.428</v>
      </c>
      <c r="Q25" s="1">
        <v>366.428</v>
      </c>
      <c r="U25" s="1">
        <f t="shared" si="24"/>
        <v>183.04178174156996</v>
      </c>
      <c r="V25" s="1">
        <f t="shared" si="25"/>
        <v>227.51839924896572</v>
      </c>
      <c r="W25" s="1">
        <f t="shared" si="26"/>
        <v>272.5722324713177</v>
      </c>
      <c r="X25" s="1">
        <f t="shared" si="27"/>
        <v>320.453707140284</v>
      </c>
      <c r="Y25" s="1">
        <f t="shared" si="28"/>
        <v>367.73172901634155</v>
      </c>
      <c r="Z25" s="1">
        <f t="shared" si="29"/>
        <v>411.109967033087</v>
      </c>
      <c r="AA25" s="1">
        <f t="shared" si="30"/>
        <v>437</v>
      </c>
      <c r="AB25" s="1">
        <f t="shared" si="31"/>
        <v>0</v>
      </c>
      <c r="AC25" s="1">
        <f t="shared" si="32"/>
        <v>0</v>
      </c>
      <c r="AD25" s="1">
        <f t="shared" si="33"/>
        <v>0</v>
      </c>
      <c r="AE25" s="1">
        <f t="shared" si="34"/>
        <v>0</v>
      </c>
      <c r="AF25" s="1">
        <f t="shared" si="35"/>
        <v>0</v>
      </c>
    </row>
    <row r="26" spans="1:32" x14ac:dyDescent="0.25">
      <c r="A26" s="6" t="s">
        <v>21</v>
      </c>
      <c r="B26" s="7" t="s">
        <v>202</v>
      </c>
      <c r="C26" s="6" t="s">
        <v>100</v>
      </c>
      <c r="D26" s="6">
        <v>465</v>
      </c>
      <c r="E26" s="1">
        <v>135.85599999999999</v>
      </c>
      <c r="F26" s="1">
        <v>209.12899999999999</v>
      </c>
      <c r="G26" s="1">
        <v>249.899</v>
      </c>
      <c r="H26" s="1">
        <v>287.41699999999997</v>
      </c>
      <c r="I26" s="1">
        <v>318.64600000000002</v>
      </c>
      <c r="J26" s="1">
        <v>347.02600000000001</v>
      </c>
      <c r="K26" s="1">
        <v>367.95400000000001</v>
      </c>
      <c r="L26" s="1">
        <v>391.35700000000003</v>
      </c>
      <c r="M26" s="1">
        <v>405.78399999999999</v>
      </c>
      <c r="Q26" s="1">
        <v>405.78399999999999</v>
      </c>
      <c r="U26" s="1">
        <f t="shared" si="24"/>
        <v>155.68144628669441</v>
      </c>
      <c r="V26" s="1">
        <f t="shared" si="25"/>
        <v>239.64716450131104</v>
      </c>
      <c r="W26" s="1">
        <f t="shared" si="26"/>
        <v>286.36672466139623</v>
      </c>
      <c r="X26" s="1">
        <f t="shared" si="27"/>
        <v>329.3597209352759</v>
      </c>
      <c r="Y26" s="1">
        <f t="shared" si="28"/>
        <v>365.14596435542063</v>
      </c>
      <c r="Z26" s="1">
        <f t="shared" si="29"/>
        <v>397.66745362064552</v>
      </c>
      <c r="AA26" s="1">
        <f t="shared" si="30"/>
        <v>421.64947361157658</v>
      </c>
      <c r="AB26" s="1">
        <f t="shared" si="31"/>
        <v>448.46766999191692</v>
      </c>
      <c r="AC26" s="1">
        <f t="shared" si="32"/>
        <v>465</v>
      </c>
      <c r="AD26" s="1">
        <f t="shared" si="33"/>
        <v>0</v>
      </c>
      <c r="AE26" s="1">
        <f t="shared" si="34"/>
        <v>0</v>
      </c>
      <c r="AF26" s="1">
        <f t="shared" si="35"/>
        <v>0</v>
      </c>
    </row>
    <row r="27" spans="1:32" x14ac:dyDescent="0.25">
      <c r="A27" s="6" t="s">
        <v>21</v>
      </c>
      <c r="B27" s="7" t="s">
        <v>202</v>
      </c>
      <c r="C27" s="6" t="s">
        <v>101</v>
      </c>
      <c r="D27" s="6">
        <v>451</v>
      </c>
      <c r="E27" s="1">
        <v>174.09399999999999</v>
      </c>
      <c r="F27" s="1">
        <v>224.11699999999999</v>
      </c>
      <c r="G27" s="1">
        <v>267.55500000000001</v>
      </c>
      <c r="H27" s="1">
        <v>322.02800000000002</v>
      </c>
      <c r="I27" s="1">
        <v>357.06599999999997</v>
      </c>
      <c r="J27" s="1">
        <v>380.65199999999999</v>
      </c>
      <c r="K27" s="1">
        <v>403.57400000000001</v>
      </c>
      <c r="L27" s="1">
        <v>422.28100000000001</v>
      </c>
      <c r="M27" s="1">
        <v>437.303</v>
      </c>
      <c r="Q27" s="1">
        <v>437.303</v>
      </c>
      <c r="U27" s="1">
        <f t="shared" si="24"/>
        <v>179.54689082855595</v>
      </c>
      <c r="V27" s="1">
        <f t="shared" si="25"/>
        <v>231.13668783429335</v>
      </c>
      <c r="W27" s="1">
        <f t="shared" si="26"/>
        <v>275.93523255042845</v>
      </c>
      <c r="X27" s="1">
        <f t="shared" si="27"/>
        <v>332.1144103745001</v>
      </c>
      <c r="Y27" s="1">
        <f t="shared" si="28"/>
        <v>368.2498542200716</v>
      </c>
      <c r="Z27" s="1">
        <f t="shared" si="29"/>
        <v>392.57460387877512</v>
      </c>
      <c r="AA27" s="1">
        <f t="shared" si="30"/>
        <v>416.21455604009122</v>
      </c>
      <c r="AB27" s="1">
        <f t="shared" si="31"/>
        <v>435.50748794314239</v>
      </c>
      <c r="AC27" s="1">
        <f t="shared" si="32"/>
        <v>451</v>
      </c>
      <c r="AD27" s="1">
        <f t="shared" si="33"/>
        <v>0</v>
      </c>
      <c r="AE27" s="1">
        <f t="shared" si="34"/>
        <v>0</v>
      </c>
      <c r="AF27" s="1">
        <f t="shared" si="35"/>
        <v>0</v>
      </c>
    </row>
    <row r="28" spans="1:32" x14ac:dyDescent="0.25">
      <c r="A28" s="6" t="s">
        <v>21</v>
      </c>
      <c r="B28" s="7" t="s">
        <v>202</v>
      </c>
      <c r="C28" s="6" t="s">
        <v>102</v>
      </c>
      <c r="D28" s="6">
        <v>445</v>
      </c>
      <c r="E28" s="1">
        <v>139.94200000000001</v>
      </c>
      <c r="F28" s="1">
        <v>191.601</v>
      </c>
      <c r="G28" s="1">
        <v>224.214</v>
      </c>
      <c r="H28" s="1">
        <v>253.661</v>
      </c>
      <c r="I28" s="1">
        <v>282.154</v>
      </c>
      <c r="J28" s="1">
        <v>309.387</v>
      </c>
      <c r="K28" s="1">
        <v>334.05799999999999</v>
      </c>
      <c r="L28" s="1">
        <v>355.19900000000001</v>
      </c>
      <c r="M28" s="1">
        <v>371.5</v>
      </c>
      <c r="N28" s="1">
        <v>389.113</v>
      </c>
      <c r="O28" s="1">
        <v>403.22899999999998</v>
      </c>
      <c r="Q28" s="1">
        <v>403.22899999999998</v>
      </c>
      <c r="U28" s="1">
        <f t="shared" si="24"/>
        <v>154.4387680449571</v>
      </c>
      <c r="V28" s="1">
        <f t="shared" si="25"/>
        <v>211.44918892242373</v>
      </c>
      <c r="W28" s="1">
        <f t="shared" si="26"/>
        <v>247.44061067036353</v>
      </c>
      <c r="X28" s="1">
        <f t="shared" si="27"/>
        <v>279.93806249054506</v>
      </c>
      <c r="Y28" s="1">
        <f t="shared" si="28"/>
        <v>311.38268824910909</v>
      </c>
      <c r="Z28" s="1">
        <f t="shared" si="29"/>
        <v>341.43678902063095</v>
      </c>
      <c r="AA28" s="1">
        <f t="shared" si="30"/>
        <v>368.66348898516725</v>
      </c>
      <c r="AB28" s="1">
        <f t="shared" si="31"/>
        <v>391.99451180346654</v>
      </c>
      <c r="AC28" s="1">
        <f t="shared" si="32"/>
        <v>409.98415292550885</v>
      </c>
      <c r="AD28" s="1">
        <f t="shared" si="33"/>
        <v>429.42170578009024</v>
      </c>
      <c r="AE28" s="1">
        <f t="shared" si="34"/>
        <v>445</v>
      </c>
      <c r="AF28" s="1">
        <f t="shared" si="35"/>
        <v>0</v>
      </c>
    </row>
    <row r="29" spans="1:32" x14ac:dyDescent="0.25">
      <c r="A29" s="6" t="s">
        <v>21</v>
      </c>
      <c r="B29" s="7" t="s">
        <v>202</v>
      </c>
      <c r="C29" s="6" t="s">
        <v>103</v>
      </c>
      <c r="D29" s="6">
        <v>270</v>
      </c>
      <c r="E29" s="1">
        <v>138.136</v>
      </c>
      <c r="F29" s="1">
        <v>218.387</v>
      </c>
      <c r="G29" s="1">
        <v>251.08500000000001</v>
      </c>
      <c r="Q29" s="1">
        <v>251.08500000000001</v>
      </c>
      <c r="U29" s="1">
        <f t="shared" si="24"/>
        <v>148.54220682239082</v>
      </c>
      <c r="V29" s="1">
        <f t="shared" si="25"/>
        <v>234.83875978254375</v>
      </c>
      <c r="W29" s="1">
        <f t="shared" si="26"/>
        <v>270</v>
      </c>
      <c r="X29" s="1">
        <f t="shared" si="27"/>
        <v>0</v>
      </c>
      <c r="Y29" s="1">
        <f t="shared" si="28"/>
        <v>0</v>
      </c>
      <c r="Z29" s="1">
        <f t="shared" si="29"/>
        <v>0</v>
      </c>
      <c r="AA29" s="1">
        <f t="shared" si="30"/>
        <v>0</v>
      </c>
      <c r="AB29" s="1">
        <f t="shared" si="31"/>
        <v>0</v>
      </c>
      <c r="AC29" s="1">
        <f t="shared" si="32"/>
        <v>0</v>
      </c>
      <c r="AD29" s="1">
        <f t="shared" si="33"/>
        <v>0</v>
      </c>
      <c r="AE29" s="1">
        <f t="shared" si="34"/>
        <v>0</v>
      </c>
      <c r="AF29" s="1">
        <f t="shared" si="35"/>
        <v>0</v>
      </c>
    </row>
    <row r="30" spans="1:32" x14ac:dyDescent="0.25">
      <c r="A30" s="6" t="s">
        <v>21</v>
      </c>
      <c r="B30" s="7" t="s">
        <v>202</v>
      </c>
      <c r="C30" s="6" t="s">
        <v>104</v>
      </c>
      <c r="D30" s="6">
        <v>283</v>
      </c>
      <c r="E30" s="1">
        <v>135.054</v>
      </c>
      <c r="F30" s="1">
        <v>211.67699999999999</v>
      </c>
      <c r="G30" s="1">
        <v>274.34500000000003</v>
      </c>
      <c r="Q30" s="1">
        <v>274.34500000000003</v>
      </c>
      <c r="U30" s="1">
        <f t="shared" si="24"/>
        <v>139.31466584045634</v>
      </c>
      <c r="V30" s="1">
        <f t="shared" si="25"/>
        <v>218.35495817310317</v>
      </c>
      <c r="W30" s="1">
        <f t="shared" si="26"/>
        <v>283</v>
      </c>
      <c r="X30" s="1">
        <f t="shared" si="27"/>
        <v>0</v>
      </c>
      <c r="Y30" s="1">
        <f t="shared" si="28"/>
        <v>0</v>
      </c>
      <c r="Z30" s="1">
        <f t="shared" si="29"/>
        <v>0</v>
      </c>
      <c r="AA30" s="1">
        <f t="shared" si="30"/>
        <v>0</v>
      </c>
      <c r="AB30" s="1">
        <f t="shared" si="31"/>
        <v>0</v>
      </c>
      <c r="AC30" s="1">
        <f t="shared" si="32"/>
        <v>0</v>
      </c>
      <c r="AD30" s="1">
        <f t="shared" si="33"/>
        <v>0</v>
      </c>
      <c r="AE30" s="1">
        <f t="shared" si="34"/>
        <v>0</v>
      </c>
      <c r="AF30" s="1">
        <f t="shared" si="35"/>
        <v>0</v>
      </c>
    </row>
    <row r="31" spans="1:32" x14ac:dyDescent="0.25">
      <c r="A31" s="6" t="s">
        <v>21</v>
      </c>
      <c r="B31" s="7" t="s">
        <v>202</v>
      </c>
      <c r="C31" s="6" t="s">
        <v>105</v>
      </c>
      <c r="D31" s="6">
        <v>419</v>
      </c>
      <c r="E31" s="1">
        <v>136.68299999999999</v>
      </c>
      <c r="F31" s="1">
        <v>186.70500000000001</v>
      </c>
      <c r="G31" s="1">
        <v>228.82499999999999</v>
      </c>
      <c r="H31" s="1">
        <v>250.86699999999999</v>
      </c>
      <c r="I31" s="1">
        <v>278.98599999999999</v>
      </c>
      <c r="J31" s="1">
        <v>298.85700000000003</v>
      </c>
      <c r="K31" s="1">
        <v>312.99599999999998</v>
      </c>
      <c r="Q31" s="1">
        <v>312.99599999999998</v>
      </c>
      <c r="U31" s="1">
        <f t="shared" si="24"/>
        <v>182.9741498293908</v>
      </c>
      <c r="V31" s="1">
        <f t="shared" si="25"/>
        <v>249.9373634167849</v>
      </c>
      <c r="W31" s="1">
        <f t="shared" si="26"/>
        <v>306.32236514204658</v>
      </c>
      <c r="X31" s="1">
        <f t="shared" si="27"/>
        <v>335.82944510472976</v>
      </c>
      <c r="Y31" s="1">
        <f t="shared" si="28"/>
        <v>373.471654589835</v>
      </c>
      <c r="Z31" s="1">
        <f t="shared" si="29"/>
        <v>400.07247057470391</v>
      </c>
      <c r="AA31" s="1">
        <f t="shared" si="30"/>
        <v>419</v>
      </c>
      <c r="AB31" s="1">
        <f t="shared" si="31"/>
        <v>0</v>
      </c>
      <c r="AC31" s="1">
        <f t="shared" si="32"/>
        <v>0</v>
      </c>
      <c r="AD31" s="1">
        <f t="shared" si="33"/>
        <v>0</v>
      </c>
      <c r="AE31" s="1">
        <f t="shared" si="34"/>
        <v>0</v>
      </c>
      <c r="AF31" s="1">
        <f t="shared" si="35"/>
        <v>0</v>
      </c>
    </row>
    <row r="32" spans="1:32" x14ac:dyDescent="0.25">
      <c r="A32" s="6" t="s">
        <v>21</v>
      </c>
      <c r="B32" s="7" t="s">
        <v>202</v>
      </c>
      <c r="C32" s="6" t="s">
        <v>106</v>
      </c>
      <c r="D32" s="6">
        <v>389</v>
      </c>
      <c r="E32" s="1">
        <v>148.46600000000001</v>
      </c>
      <c r="F32" s="1">
        <v>178.23099999999999</v>
      </c>
      <c r="G32" s="1">
        <v>214.22399999999999</v>
      </c>
      <c r="H32" s="1">
        <v>236.77</v>
      </c>
      <c r="I32" s="1">
        <v>264.791</v>
      </c>
      <c r="J32" s="1">
        <v>295.68599999999998</v>
      </c>
      <c r="Q32" s="1">
        <v>295.68599999999998</v>
      </c>
      <c r="U32" s="1">
        <f t="shared" si="24"/>
        <v>195.31960931528718</v>
      </c>
      <c r="V32" s="1">
        <f t="shared" si="25"/>
        <v>234.47799016524286</v>
      </c>
      <c r="W32" s="1">
        <f t="shared" si="26"/>
        <v>281.82983299851873</v>
      </c>
      <c r="X32" s="1">
        <f t="shared" si="27"/>
        <v>311.49100735239415</v>
      </c>
      <c r="Y32" s="1">
        <f t="shared" si="28"/>
        <v>348.35500835345601</v>
      </c>
      <c r="Z32" s="1">
        <f t="shared" si="29"/>
        <v>389</v>
      </c>
      <c r="AA32" s="1">
        <f t="shared" si="30"/>
        <v>0</v>
      </c>
      <c r="AB32" s="1">
        <f t="shared" si="31"/>
        <v>0</v>
      </c>
      <c r="AC32" s="1">
        <f t="shared" si="32"/>
        <v>0</v>
      </c>
      <c r="AD32" s="1">
        <f t="shared" si="33"/>
        <v>0</v>
      </c>
      <c r="AE32" s="1">
        <f t="shared" si="34"/>
        <v>0</v>
      </c>
      <c r="AF32" s="1">
        <f t="shared" si="35"/>
        <v>0</v>
      </c>
    </row>
    <row r="33" spans="1:35" x14ac:dyDescent="0.25">
      <c r="A33" s="6" t="s">
        <v>21</v>
      </c>
      <c r="B33" s="7" t="s">
        <v>202</v>
      </c>
      <c r="C33" s="6" t="s">
        <v>107</v>
      </c>
      <c r="D33" s="6">
        <v>418</v>
      </c>
      <c r="E33" s="1">
        <v>175.59299999999999</v>
      </c>
      <c r="F33" s="1">
        <v>220.697</v>
      </c>
      <c r="G33" s="1">
        <v>249.74100000000001</v>
      </c>
      <c r="H33" s="1">
        <v>298.78199999999998</v>
      </c>
      <c r="I33" s="1">
        <v>336.44900000000001</v>
      </c>
      <c r="J33" s="1">
        <v>363.71199999999999</v>
      </c>
      <c r="K33" s="1">
        <v>391.21199999999999</v>
      </c>
      <c r="L33" s="1">
        <v>415.57100000000003</v>
      </c>
      <c r="Q33" s="1">
        <v>415.57100000000003</v>
      </c>
      <c r="U33" s="1">
        <f t="shared" si="24"/>
        <v>176.61933580543396</v>
      </c>
      <c r="V33" s="1">
        <f t="shared" si="25"/>
        <v>221.98696732928912</v>
      </c>
      <c r="W33" s="1">
        <f t="shared" si="26"/>
        <v>251.20072863602127</v>
      </c>
      <c r="X33" s="1">
        <f t="shared" si="27"/>
        <v>300.52837180650232</v>
      </c>
      <c r="Y33" s="1">
        <f t="shared" si="28"/>
        <v>338.41553428896623</v>
      </c>
      <c r="Z33" s="1">
        <f t="shared" si="29"/>
        <v>365.83788570424787</v>
      </c>
      <c r="AA33" s="1">
        <f t="shared" si="30"/>
        <v>393.49862237740359</v>
      </c>
      <c r="AB33" s="1">
        <f t="shared" si="31"/>
        <v>418</v>
      </c>
      <c r="AC33" s="1">
        <f t="shared" si="32"/>
        <v>0</v>
      </c>
      <c r="AD33" s="1">
        <f t="shared" si="33"/>
        <v>0</v>
      </c>
      <c r="AE33" s="1">
        <f t="shared" si="34"/>
        <v>0</v>
      </c>
      <c r="AF33" s="1">
        <f t="shared" si="35"/>
        <v>0</v>
      </c>
    </row>
    <row r="34" spans="1:35" x14ac:dyDescent="0.25">
      <c r="A34" s="6" t="s">
        <v>21</v>
      </c>
      <c r="B34" s="7" t="s">
        <v>202</v>
      </c>
      <c r="C34" s="6" t="s">
        <v>108</v>
      </c>
      <c r="D34" s="6">
        <v>401</v>
      </c>
      <c r="E34" s="1">
        <v>152.88900000000001</v>
      </c>
      <c r="F34" s="1">
        <v>237.75200000000001</v>
      </c>
      <c r="G34" s="1">
        <v>300.24900000000002</v>
      </c>
      <c r="H34" s="1">
        <v>333.92700000000002</v>
      </c>
      <c r="I34" s="1">
        <v>367.65600000000001</v>
      </c>
      <c r="J34" s="1">
        <v>398.35199999999998</v>
      </c>
      <c r="K34" s="1">
        <v>427.11900000000003</v>
      </c>
      <c r="L34" s="1">
        <v>450.92899999999997</v>
      </c>
      <c r="M34" s="1">
        <v>470.14400000000001</v>
      </c>
      <c r="Q34" s="1">
        <v>470.14400000000001</v>
      </c>
      <c r="U34" s="1">
        <f t="shared" si="24"/>
        <v>130.40364016131227</v>
      </c>
      <c r="V34" s="1">
        <f t="shared" si="25"/>
        <v>202.78585284508577</v>
      </c>
      <c r="W34" s="1">
        <f t="shared" si="26"/>
        <v>256.0914294343861</v>
      </c>
      <c r="X34" s="1">
        <f t="shared" si="27"/>
        <v>284.81641156751976</v>
      </c>
      <c r="Y34" s="1">
        <f t="shared" si="28"/>
        <v>313.58489313912332</v>
      </c>
      <c r="Z34" s="1">
        <f t="shared" si="29"/>
        <v>339.76643751701602</v>
      </c>
      <c r="AA34" s="1">
        <f t="shared" si="30"/>
        <v>364.30267960454671</v>
      </c>
      <c r="AB34" s="1">
        <f t="shared" si="31"/>
        <v>384.61094685883467</v>
      </c>
      <c r="AC34" s="1">
        <f t="shared" si="32"/>
        <v>401</v>
      </c>
      <c r="AD34" s="1">
        <f t="shared" si="33"/>
        <v>0</v>
      </c>
      <c r="AE34" s="1">
        <f t="shared" si="34"/>
        <v>0</v>
      </c>
      <c r="AF34" s="1">
        <f t="shared" si="35"/>
        <v>0</v>
      </c>
    </row>
    <row r="35" spans="1:35" x14ac:dyDescent="0.25">
      <c r="A35" s="6" t="s">
        <v>21</v>
      </c>
      <c r="B35" s="7" t="s">
        <v>202</v>
      </c>
      <c r="C35" s="6" t="s">
        <v>109</v>
      </c>
      <c r="D35" s="6">
        <v>365</v>
      </c>
      <c r="E35" s="1">
        <v>196.94300000000001</v>
      </c>
      <c r="F35" s="1">
        <v>265.887</v>
      </c>
      <c r="G35" s="1">
        <v>316.12099999999998</v>
      </c>
      <c r="H35" s="1">
        <v>375.37200000000001</v>
      </c>
      <c r="I35" s="1">
        <v>413.79500000000002</v>
      </c>
      <c r="Q35" s="1">
        <v>413.79500000000002</v>
      </c>
      <c r="U35" s="1">
        <f t="shared" si="24"/>
        <v>173.71934170301719</v>
      </c>
      <c r="V35" s="1">
        <f t="shared" si="25"/>
        <v>234.53341630517525</v>
      </c>
      <c r="W35" s="1">
        <f t="shared" si="26"/>
        <v>278.84378738264115</v>
      </c>
      <c r="X35" s="1">
        <f t="shared" si="27"/>
        <v>331.1078674222743</v>
      </c>
      <c r="Y35" s="1">
        <f t="shared" si="28"/>
        <v>365</v>
      </c>
      <c r="Z35" s="1">
        <f t="shared" si="29"/>
        <v>0</v>
      </c>
      <c r="AA35" s="1">
        <f t="shared" si="30"/>
        <v>0</v>
      </c>
      <c r="AB35" s="1">
        <f t="shared" si="31"/>
        <v>0</v>
      </c>
      <c r="AC35" s="1">
        <f t="shared" si="32"/>
        <v>0</v>
      </c>
      <c r="AD35" s="1">
        <f t="shared" si="33"/>
        <v>0</v>
      </c>
      <c r="AE35" s="1">
        <f t="shared" si="34"/>
        <v>0</v>
      </c>
      <c r="AF35" s="1">
        <f t="shared" si="35"/>
        <v>0</v>
      </c>
    </row>
    <row r="36" spans="1:35" x14ac:dyDescent="0.25">
      <c r="A36" s="6" t="s">
        <v>21</v>
      </c>
      <c r="B36" s="7" t="s">
        <v>202</v>
      </c>
      <c r="C36" s="6" t="s">
        <v>110</v>
      </c>
      <c r="D36" s="6">
        <v>398</v>
      </c>
      <c r="E36" s="1">
        <v>138.387</v>
      </c>
      <c r="F36" s="1">
        <v>249.05699999999999</v>
      </c>
      <c r="G36" s="1">
        <v>276.23399999999998</v>
      </c>
      <c r="H36" s="1">
        <v>303.38</v>
      </c>
      <c r="I36" s="1">
        <v>341.83499999999998</v>
      </c>
      <c r="J36" s="1">
        <v>370.90300000000002</v>
      </c>
      <c r="Q36" s="1">
        <v>370.90300000000002</v>
      </c>
      <c r="U36" s="1">
        <f t="shared" si="24"/>
        <v>148.49711649676601</v>
      </c>
      <c r="V36" s="1">
        <f t="shared" si="25"/>
        <v>267.25231664343505</v>
      </c>
      <c r="W36" s="1">
        <f t="shared" si="26"/>
        <v>296.41478230157207</v>
      </c>
      <c r="X36" s="1">
        <f t="shared" si="27"/>
        <v>325.54398319776328</v>
      </c>
      <c r="Y36" s="1">
        <f t="shared" si="28"/>
        <v>366.80838386316634</v>
      </c>
      <c r="Z36" s="1">
        <f t="shared" si="29"/>
        <v>398</v>
      </c>
      <c r="AA36" s="1">
        <f t="shared" si="30"/>
        <v>0</v>
      </c>
      <c r="AB36" s="1">
        <f t="shared" si="31"/>
        <v>0</v>
      </c>
      <c r="AC36" s="1">
        <f t="shared" si="32"/>
        <v>0</v>
      </c>
      <c r="AD36" s="1">
        <f t="shared" si="33"/>
        <v>0</v>
      </c>
      <c r="AE36" s="1">
        <f t="shared" si="34"/>
        <v>0</v>
      </c>
      <c r="AF36" s="1">
        <f t="shared" si="35"/>
        <v>0</v>
      </c>
    </row>
    <row r="37" spans="1:35" x14ac:dyDescent="0.25">
      <c r="A37" s="6" t="s">
        <v>21</v>
      </c>
      <c r="B37" s="7" t="s">
        <v>202</v>
      </c>
      <c r="C37" s="6" t="s">
        <v>111</v>
      </c>
      <c r="D37" s="6">
        <v>483</v>
      </c>
      <c r="E37" s="1">
        <v>148.50899999999999</v>
      </c>
      <c r="F37" s="1">
        <v>250.779</v>
      </c>
      <c r="G37" s="1">
        <v>320.79899999999998</v>
      </c>
      <c r="H37" s="1">
        <v>388.10500000000002</v>
      </c>
      <c r="I37" s="1">
        <v>435.86</v>
      </c>
      <c r="J37" s="1">
        <v>475.39800000000002</v>
      </c>
      <c r="K37" s="1">
        <v>515.93799999999999</v>
      </c>
      <c r="Q37" s="1">
        <v>515.93799999999999</v>
      </c>
      <c r="U37" s="1">
        <f t="shared" si="24"/>
        <v>139.02803631444087</v>
      </c>
      <c r="V37" s="1">
        <f t="shared" si="25"/>
        <v>234.76901681985046</v>
      </c>
      <c r="W37" s="1">
        <f t="shared" si="26"/>
        <v>300.3188697091511</v>
      </c>
      <c r="X37" s="1">
        <f t="shared" si="27"/>
        <v>363.32798708371939</v>
      </c>
      <c r="Y37" s="1">
        <f t="shared" si="28"/>
        <v>408.03425993045676</v>
      </c>
      <c r="Z37" s="1">
        <f t="shared" si="29"/>
        <v>445.04811430830836</v>
      </c>
      <c r="AA37" s="1">
        <f t="shared" si="30"/>
        <v>483</v>
      </c>
      <c r="AB37" s="1">
        <f t="shared" si="31"/>
        <v>0</v>
      </c>
      <c r="AC37" s="1">
        <f t="shared" si="32"/>
        <v>0</v>
      </c>
      <c r="AD37" s="1">
        <f t="shared" si="33"/>
        <v>0</v>
      </c>
      <c r="AE37" s="1">
        <f t="shared" si="34"/>
        <v>0</v>
      </c>
      <c r="AF37" s="1">
        <f t="shared" si="35"/>
        <v>0</v>
      </c>
    </row>
    <row r="38" spans="1:35" x14ac:dyDescent="0.25">
      <c r="A38" s="6" t="s">
        <v>21</v>
      </c>
      <c r="B38" s="7" t="s">
        <v>202</v>
      </c>
      <c r="C38" s="6" t="s">
        <v>112</v>
      </c>
      <c r="D38" s="6">
        <v>464</v>
      </c>
      <c r="E38" s="1">
        <v>209.1</v>
      </c>
      <c r="F38" s="1">
        <v>280.84899999999999</v>
      </c>
      <c r="G38" s="1">
        <v>350.81</v>
      </c>
      <c r="H38" s="1">
        <v>393.25</v>
      </c>
      <c r="I38" s="1">
        <v>427.97</v>
      </c>
      <c r="J38" s="1">
        <v>460.38</v>
      </c>
      <c r="K38" s="1">
        <v>486.85700000000003</v>
      </c>
      <c r="L38" s="1">
        <v>514.37699999999995</v>
      </c>
      <c r="M38" s="1">
        <v>542.149</v>
      </c>
      <c r="Q38" s="1">
        <v>542.149</v>
      </c>
      <c r="U38" s="1">
        <f t="shared" si="24"/>
        <v>178.95892088706242</v>
      </c>
      <c r="V38" s="1">
        <f t="shared" si="25"/>
        <v>240.36553788718601</v>
      </c>
      <c r="W38" s="1">
        <f t="shared" si="26"/>
        <v>300.24188922233554</v>
      </c>
      <c r="X38" s="1">
        <f t="shared" si="27"/>
        <v>336.56430243346387</v>
      </c>
      <c r="Y38" s="1">
        <f t="shared" si="28"/>
        <v>366.27952832155</v>
      </c>
      <c r="Z38" s="1">
        <f t="shared" si="29"/>
        <v>394.0177331324046</v>
      </c>
      <c r="AA38" s="1">
        <f t="shared" si="30"/>
        <v>416.67816043191078</v>
      </c>
      <c r="AB38" s="1">
        <f t="shared" si="31"/>
        <v>440.2312427026518</v>
      </c>
      <c r="AC38" s="1">
        <f t="shared" si="32"/>
        <v>464</v>
      </c>
      <c r="AD38" s="1">
        <f t="shared" si="33"/>
        <v>0</v>
      </c>
      <c r="AE38" s="1">
        <f t="shared" si="34"/>
        <v>0</v>
      </c>
      <c r="AF38" s="1">
        <f t="shared" si="35"/>
        <v>0</v>
      </c>
    </row>
    <row r="39" spans="1:35" x14ac:dyDescent="0.25">
      <c r="A39" s="6" t="s">
        <v>21</v>
      </c>
      <c r="B39" s="7" t="s">
        <v>202</v>
      </c>
      <c r="C39" s="6" t="s">
        <v>113</v>
      </c>
      <c r="D39" s="6">
        <v>493</v>
      </c>
      <c r="E39" s="1">
        <v>122.348</v>
      </c>
      <c r="F39" s="1">
        <v>185.80600000000001</v>
      </c>
      <c r="G39" s="1">
        <v>228.52699999999999</v>
      </c>
      <c r="H39" s="1">
        <v>258.44600000000003</v>
      </c>
      <c r="I39" s="1">
        <v>286.89299999999997</v>
      </c>
      <c r="J39" s="1">
        <v>329.71600000000001</v>
      </c>
      <c r="K39" s="1">
        <v>369.59500000000003</v>
      </c>
      <c r="L39" s="1">
        <v>397.26400000000001</v>
      </c>
      <c r="M39" s="1">
        <v>437.83800000000002</v>
      </c>
      <c r="N39" s="1">
        <v>462.971</v>
      </c>
      <c r="Q39" s="1">
        <v>462.971</v>
      </c>
      <c r="U39" s="1">
        <f t="shared" si="24"/>
        <v>130.2836765153757</v>
      </c>
      <c r="V39" s="1">
        <f t="shared" si="25"/>
        <v>197.85765847104898</v>
      </c>
      <c r="W39" s="1">
        <f t="shared" si="26"/>
        <v>243.34960721081882</v>
      </c>
      <c r="X39" s="1">
        <f t="shared" si="27"/>
        <v>275.20919884830801</v>
      </c>
      <c r="Y39" s="1">
        <f t="shared" si="28"/>
        <v>305.50131433718309</v>
      </c>
      <c r="Z39" s="1">
        <f t="shared" si="29"/>
        <v>351.10187895138142</v>
      </c>
      <c r="AA39" s="1">
        <f t="shared" si="30"/>
        <v>393.5674912683516</v>
      </c>
      <c r="AB39" s="1">
        <f t="shared" si="31"/>
        <v>423.0311444993315</v>
      </c>
      <c r="AC39" s="1">
        <f t="shared" si="32"/>
        <v>466.23683556853456</v>
      </c>
      <c r="AD39" s="1">
        <f t="shared" si="33"/>
        <v>493</v>
      </c>
      <c r="AE39" s="1">
        <f t="shared" si="34"/>
        <v>0</v>
      </c>
      <c r="AF39" s="1">
        <f t="shared" si="35"/>
        <v>0</v>
      </c>
    </row>
    <row r="40" spans="1:35" x14ac:dyDescent="0.25">
      <c r="A40" s="6" t="s">
        <v>21</v>
      </c>
      <c r="B40" s="7" t="s">
        <v>202</v>
      </c>
      <c r="C40" s="6" t="s">
        <v>114</v>
      </c>
      <c r="D40" s="6">
        <v>451</v>
      </c>
      <c r="E40" s="1">
        <v>142.48500000000001</v>
      </c>
      <c r="F40" s="1">
        <v>214.74799999999999</v>
      </c>
      <c r="G40" s="1">
        <v>286.17</v>
      </c>
      <c r="H40" s="1">
        <v>348.68299999999999</v>
      </c>
      <c r="I40" s="1">
        <v>395.98500000000001</v>
      </c>
      <c r="J40" s="1">
        <v>425.92399999999998</v>
      </c>
      <c r="K40" s="1">
        <v>456.59399999999999</v>
      </c>
      <c r="L40" s="1">
        <v>476.798</v>
      </c>
      <c r="Q40" s="1">
        <v>476.798</v>
      </c>
      <c r="U40" s="1">
        <f t="shared" si="24"/>
        <v>134.77559679361073</v>
      </c>
      <c r="V40" s="1">
        <f t="shared" si="25"/>
        <v>203.12867923103701</v>
      </c>
      <c r="W40" s="1">
        <f t="shared" si="26"/>
        <v>270.6862654625229</v>
      </c>
      <c r="X40" s="1">
        <f t="shared" si="27"/>
        <v>329.81688891312461</v>
      </c>
      <c r="Y40" s="1">
        <f t="shared" si="28"/>
        <v>374.55953045105053</v>
      </c>
      <c r="Z40" s="1">
        <f t="shared" si="29"/>
        <v>402.8786278465933</v>
      </c>
      <c r="AA40" s="1">
        <f t="shared" si="30"/>
        <v>431.88917319284053</v>
      </c>
      <c r="AB40" s="1">
        <f t="shared" si="31"/>
        <v>451</v>
      </c>
      <c r="AC40" s="1">
        <f t="shared" si="32"/>
        <v>0</v>
      </c>
      <c r="AD40" s="1">
        <f t="shared" si="33"/>
        <v>0</v>
      </c>
      <c r="AE40" s="1">
        <f t="shared" si="34"/>
        <v>0</v>
      </c>
      <c r="AF40" s="1">
        <f t="shared" si="35"/>
        <v>0</v>
      </c>
    </row>
    <row r="41" spans="1:35" x14ac:dyDescent="0.25">
      <c r="A41" s="6" t="s">
        <v>21</v>
      </c>
      <c r="B41" s="7" t="s">
        <v>202</v>
      </c>
      <c r="C41" s="6" t="s">
        <v>115</v>
      </c>
      <c r="D41" s="6">
        <v>372</v>
      </c>
      <c r="E41" s="1">
        <v>195.67599999999999</v>
      </c>
      <c r="F41" s="1">
        <v>276.858</v>
      </c>
      <c r="G41" s="1">
        <v>322.46699999999998</v>
      </c>
      <c r="H41" s="1">
        <v>375.05399999999997</v>
      </c>
      <c r="I41" s="1">
        <v>415.745</v>
      </c>
      <c r="Q41" s="1">
        <v>415.745</v>
      </c>
      <c r="U41" s="1">
        <f t="shared" si="24"/>
        <v>175.08682485658275</v>
      </c>
      <c r="V41" s="1">
        <f t="shared" si="25"/>
        <v>247.72679406847948</v>
      </c>
      <c r="W41" s="1">
        <f t="shared" si="26"/>
        <v>288.53678095948231</v>
      </c>
      <c r="X41" s="1">
        <f t="shared" si="27"/>
        <v>335.59053746888111</v>
      </c>
      <c r="Y41" s="1">
        <f t="shared" si="28"/>
        <v>372</v>
      </c>
      <c r="Z41" s="1">
        <f t="shared" si="29"/>
        <v>0</v>
      </c>
      <c r="AA41" s="1">
        <f t="shared" si="30"/>
        <v>0</v>
      </c>
      <c r="AB41" s="1">
        <f t="shared" si="31"/>
        <v>0</v>
      </c>
      <c r="AC41" s="1">
        <f t="shared" si="32"/>
        <v>0</v>
      </c>
      <c r="AD41" s="1">
        <f t="shared" si="33"/>
        <v>0</v>
      </c>
      <c r="AE41" s="1">
        <f t="shared" si="34"/>
        <v>0</v>
      </c>
      <c r="AF41" s="1">
        <f t="shared" si="35"/>
        <v>0</v>
      </c>
    </row>
    <row r="42" spans="1:35" x14ac:dyDescent="0.25">
      <c r="A42" s="6" t="s">
        <v>21</v>
      </c>
      <c r="B42" s="7" t="s">
        <v>202</v>
      </c>
      <c r="C42" s="6" t="s">
        <v>116</v>
      </c>
      <c r="D42" s="6">
        <v>411</v>
      </c>
      <c r="E42" s="1">
        <v>139.13900000000001</v>
      </c>
      <c r="F42" s="1">
        <v>326.19200000000001</v>
      </c>
      <c r="G42" s="1">
        <v>379.30599999999998</v>
      </c>
      <c r="H42" s="1">
        <v>418.98399999999998</v>
      </c>
      <c r="I42" s="1">
        <v>446.74400000000003</v>
      </c>
      <c r="Q42" s="1">
        <v>446.74400000000003</v>
      </c>
      <c r="U42" s="1">
        <f t="shared" si="24"/>
        <v>128.00648469817165</v>
      </c>
      <c r="V42" s="1">
        <f t="shared" si="25"/>
        <v>300.09336890926346</v>
      </c>
      <c r="W42" s="1">
        <f t="shared" si="26"/>
        <v>348.95771627598799</v>
      </c>
      <c r="X42" s="1">
        <f t="shared" si="27"/>
        <v>385.46107838045947</v>
      </c>
      <c r="Y42" s="1">
        <f t="shared" si="28"/>
        <v>411</v>
      </c>
      <c r="Z42" s="1">
        <f t="shared" si="29"/>
        <v>0</v>
      </c>
      <c r="AA42" s="1">
        <f t="shared" si="30"/>
        <v>0</v>
      </c>
      <c r="AB42" s="1">
        <f t="shared" si="31"/>
        <v>0</v>
      </c>
      <c r="AC42" s="1">
        <f t="shared" si="32"/>
        <v>0</v>
      </c>
      <c r="AD42" s="1">
        <f t="shared" si="33"/>
        <v>0</v>
      </c>
      <c r="AE42" s="1">
        <f t="shared" si="34"/>
        <v>0</v>
      </c>
      <c r="AF42" s="1">
        <f t="shared" si="35"/>
        <v>0</v>
      </c>
    </row>
    <row r="43" spans="1:35" x14ac:dyDescent="0.25">
      <c r="A43" s="6" t="s">
        <v>21</v>
      </c>
      <c r="B43" s="7" t="s">
        <v>202</v>
      </c>
      <c r="C43" s="6" t="s">
        <v>117</v>
      </c>
      <c r="D43" s="6">
        <v>528</v>
      </c>
      <c r="E43" s="1">
        <v>185.01499999999999</v>
      </c>
      <c r="F43" s="1">
        <v>255.24</v>
      </c>
      <c r="G43" s="1">
        <v>313.67399999999998</v>
      </c>
      <c r="H43" s="1">
        <v>355.24599999999998</v>
      </c>
      <c r="I43" s="1">
        <v>398.471</v>
      </c>
      <c r="J43" s="1">
        <v>430.255</v>
      </c>
      <c r="K43" s="1">
        <v>457.86099999999999</v>
      </c>
      <c r="L43" s="1">
        <v>492.279</v>
      </c>
      <c r="M43" s="1">
        <v>526.85799999999995</v>
      </c>
      <c r="N43" s="1">
        <v>559.16999999999996</v>
      </c>
      <c r="O43" s="1">
        <v>588.59100000000001</v>
      </c>
      <c r="P43" s="1">
        <v>604.28300000000002</v>
      </c>
      <c r="Q43" s="1">
        <v>604.28300000000002</v>
      </c>
      <c r="U43" s="1">
        <f t="shared" si="24"/>
        <v>161.65922258279647</v>
      </c>
      <c r="V43" s="1">
        <f t="shared" si="25"/>
        <v>223.01921450711009</v>
      </c>
      <c r="W43" s="1">
        <f t="shared" si="26"/>
        <v>274.07666937511067</v>
      </c>
      <c r="X43" s="1">
        <f t="shared" si="27"/>
        <v>310.40073607895636</v>
      </c>
      <c r="Y43" s="1">
        <f t="shared" si="28"/>
        <v>348.1691326745912</v>
      </c>
      <c r="Z43" s="1">
        <f t="shared" si="29"/>
        <v>375.9408091903959</v>
      </c>
      <c r="AA43" s="1">
        <f t="shared" si="30"/>
        <v>400.06190476978503</v>
      </c>
      <c r="AB43" s="1">
        <f t="shared" si="31"/>
        <v>430.13507247432079</v>
      </c>
      <c r="AC43" s="1">
        <f t="shared" si="32"/>
        <v>460.34891598803864</v>
      </c>
      <c r="AD43" s="1">
        <f t="shared" si="33"/>
        <v>488.58193925693752</v>
      </c>
      <c r="AE43" s="1">
        <f t="shared" si="34"/>
        <v>514.28891430008787</v>
      </c>
      <c r="AF43" s="1">
        <f t="shared" si="35"/>
        <v>528</v>
      </c>
      <c r="AG43" s="1"/>
      <c r="AH43" s="1"/>
      <c r="AI43" s="1"/>
    </row>
    <row r="44" spans="1:35" x14ac:dyDescent="0.25">
      <c r="A44" s="6" t="s">
        <v>21</v>
      </c>
      <c r="B44" s="7" t="s">
        <v>202</v>
      </c>
      <c r="C44" s="6" t="s">
        <v>118</v>
      </c>
      <c r="D44" s="6">
        <v>369</v>
      </c>
      <c r="E44" s="1">
        <v>148.09200000000001</v>
      </c>
      <c r="F44" s="1">
        <v>195.99100000000001</v>
      </c>
      <c r="G44" s="1">
        <v>228.06</v>
      </c>
      <c r="H44" s="1">
        <v>253.279</v>
      </c>
      <c r="I44" s="1">
        <v>275.69200000000001</v>
      </c>
      <c r="Q44" s="1">
        <v>275.69200000000001</v>
      </c>
      <c r="U44" s="1">
        <f t="shared" si="24"/>
        <v>198.21376028321461</v>
      </c>
      <c r="V44" s="1">
        <f t="shared" si="25"/>
        <v>262.32418423458063</v>
      </c>
      <c r="W44" s="1">
        <f t="shared" si="26"/>
        <v>305.24694223989087</v>
      </c>
      <c r="X44" s="1">
        <f t="shared" si="27"/>
        <v>339.00131668673737</v>
      </c>
      <c r="Y44" s="1">
        <f t="shared" si="28"/>
        <v>369</v>
      </c>
      <c r="Z44" s="1">
        <f t="shared" si="29"/>
        <v>0</v>
      </c>
      <c r="AA44" s="1">
        <f t="shared" si="30"/>
        <v>0</v>
      </c>
      <c r="AB44" s="1">
        <f t="shared" si="31"/>
        <v>0</v>
      </c>
      <c r="AC44" s="1">
        <f t="shared" si="32"/>
        <v>0</v>
      </c>
      <c r="AD44" s="1">
        <f t="shared" si="33"/>
        <v>0</v>
      </c>
      <c r="AE44" s="1">
        <f t="shared" si="34"/>
        <v>0</v>
      </c>
      <c r="AF44" s="1">
        <f t="shared" si="35"/>
        <v>0</v>
      </c>
    </row>
    <row r="45" spans="1:35" x14ac:dyDescent="0.25">
      <c r="A45" s="6" t="s">
        <v>21</v>
      </c>
      <c r="B45" s="7" t="s">
        <v>202</v>
      </c>
      <c r="C45" s="6" t="s">
        <v>119</v>
      </c>
      <c r="D45" s="6">
        <v>252</v>
      </c>
      <c r="E45" s="1">
        <v>207.20599999999999</v>
      </c>
      <c r="F45" s="1">
        <v>364.54599999999999</v>
      </c>
      <c r="G45" s="1">
        <v>441.18900000000002</v>
      </c>
      <c r="Q45" s="1">
        <v>441.18900000000002</v>
      </c>
      <c r="U45" s="1">
        <f t="shared" si="24"/>
        <v>118.35270598315006</v>
      </c>
      <c r="V45" s="1">
        <f t="shared" si="25"/>
        <v>208.22276167356844</v>
      </c>
      <c r="W45" s="1">
        <f t="shared" si="26"/>
        <v>252</v>
      </c>
      <c r="X45" s="1">
        <f t="shared" si="27"/>
        <v>0</v>
      </c>
      <c r="Y45" s="1">
        <f t="shared" si="28"/>
        <v>0</v>
      </c>
      <c r="Z45" s="1">
        <f t="shared" si="29"/>
        <v>0</v>
      </c>
      <c r="AA45" s="1">
        <f t="shared" si="30"/>
        <v>0</v>
      </c>
      <c r="AB45" s="1">
        <f t="shared" si="31"/>
        <v>0</v>
      </c>
      <c r="AC45" s="1">
        <f t="shared" si="32"/>
        <v>0</v>
      </c>
      <c r="AD45" s="1">
        <f t="shared" si="33"/>
        <v>0</v>
      </c>
      <c r="AE45" s="1">
        <f t="shared" si="34"/>
        <v>0</v>
      </c>
      <c r="AF45" s="1">
        <f t="shared" si="35"/>
        <v>0</v>
      </c>
    </row>
    <row r="46" spans="1:35" x14ac:dyDescent="0.25">
      <c r="A46" s="6" t="s">
        <v>21</v>
      </c>
      <c r="B46" s="7" t="s">
        <v>202</v>
      </c>
      <c r="C46" s="6" t="s">
        <v>120</v>
      </c>
      <c r="D46" s="6">
        <v>257</v>
      </c>
      <c r="E46" s="1">
        <v>285.303</v>
      </c>
      <c r="F46" s="1">
        <v>449.029</v>
      </c>
      <c r="G46" s="1">
        <v>523.58900000000006</v>
      </c>
      <c r="Q46" s="1">
        <v>523.58900000000006</v>
      </c>
      <c r="U46" s="1">
        <f t="shared" si="24"/>
        <v>140.03898286633216</v>
      </c>
      <c r="V46" s="1">
        <f t="shared" si="25"/>
        <v>220.40274528303686</v>
      </c>
      <c r="W46" s="1">
        <f t="shared" si="26"/>
        <v>257</v>
      </c>
      <c r="X46" s="1">
        <f t="shared" si="27"/>
        <v>0</v>
      </c>
      <c r="Y46" s="1">
        <f t="shared" si="28"/>
        <v>0</v>
      </c>
      <c r="Z46" s="1">
        <f t="shared" si="29"/>
        <v>0</v>
      </c>
      <c r="AA46" s="1">
        <f t="shared" si="30"/>
        <v>0</v>
      </c>
      <c r="AB46" s="1">
        <f t="shared" si="31"/>
        <v>0</v>
      </c>
      <c r="AC46" s="1">
        <f t="shared" si="32"/>
        <v>0</v>
      </c>
      <c r="AD46" s="1">
        <f t="shared" si="33"/>
        <v>0</v>
      </c>
      <c r="AE46" s="1">
        <f t="shared" si="34"/>
        <v>0</v>
      </c>
      <c r="AF46" s="1">
        <f t="shared" si="35"/>
        <v>0</v>
      </c>
    </row>
    <row r="47" spans="1:35" x14ac:dyDescent="0.25">
      <c r="A47" s="6" t="s">
        <v>21</v>
      </c>
      <c r="B47" s="7" t="s">
        <v>202</v>
      </c>
      <c r="C47" s="6" t="s">
        <v>121</v>
      </c>
      <c r="D47" s="6">
        <v>309</v>
      </c>
      <c r="E47" s="1">
        <v>203.31399999999999</v>
      </c>
      <c r="F47" s="1">
        <v>287.11799999999999</v>
      </c>
      <c r="G47" s="1">
        <v>342.82100000000003</v>
      </c>
      <c r="H47" s="1">
        <v>384.04599999999999</v>
      </c>
      <c r="Q47" s="1">
        <v>384.04599999999999</v>
      </c>
      <c r="U47" s="1">
        <f t="shared" si="24"/>
        <v>163.58463829853713</v>
      </c>
      <c r="V47" s="1">
        <f t="shared" si="25"/>
        <v>231.01259224155442</v>
      </c>
      <c r="W47" s="1">
        <f t="shared" si="26"/>
        <v>275.83073121448996</v>
      </c>
      <c r="X47" s="1">
        <f t="shared" si="27"/>
        <v>309</v>
      </c>
      <c r="Y47" s="1">
        <f t="shared" si="28"/>
        <v>0</v>
      </c>
      <c r="Z47" s="1">
        <f t="shared" si="29"/>
        <v>0</v>
      </c>
      <c r="AA47" s="1">
        <f t="shared" si="30"/>
        <v>0</v>
      </c>
      <c r="AB47" s="1">
        <f t="shared" si="31"/>
        <v>0</v>
      </c>
      <c r="AC47" s="1">
        <f t="shared" si="32"/>
        <v>0</v>
      </c>
      <c r="AD47" s="1">
        <f t="shared" si="33"/>
        <v>0</v>
      </c>
      <c r="AE47" s="1">
        <f t="shared" si="34"/>
        <v>0</v>
      </c>
      <c r="AF47" s="1">
        <f t="shared" si="35"/>
        <v>0</v>
      </c>
    </row>
    <row r="48" spans="1:35" x14ac:dyDescent="0.25">
      <c r="A48" s="6" t="s">
        <v>21</v>
      </c>
      <c r="B48" s="7" t="s">
        <v>202</v>
      </c>
      <c r="C48" s="6" t="s">
        <v>122</v>
      </c>
      <c r="D48" s="6">
        <v>286</v>
      </c>
      <c r="E48" s="1">
        <v>140.89500000000001</v>
      </c>
      <c r="F48" s="1">
        <v>280.404</v>
      </c>
      <c r="G48" s="1">
        <v>327.87900000000002</v>
      </c>
      <c r="Q48" s="1">
        <v>327.87900000000002</v>
      </c>
      <c r="U48" s="1">
        <f t="shared" si="24"/>
        <v>122.89890477889709</v>
      </c>
      <c r="V48" s="1">
        <f t="shared" si="25"/>
        <v>244.58883917542752</v>
      </c>
      <c r="W48" s="1">
        <f t="shared" si="26"/>
        <v>286</v>
      </c>
      <c r="X48" s="1">
        <f t="shared" si="27"/>
        <v>0</v>
      </c>
      <c r="Y48" s="1">
        <f t="shared" si="28"/>
        <v>0</v>
      </c>
      <c r="Z48" s="1">
        <f t="shared" si="29"/>
        <v>0</v>
      </c>
      <c r="AA48" s="1">
        <f t="shared" si="30"/>
        <v>0</v>
      </c>
      <c r="AB48" s="1">
        <f t="shared" si="31"/>
        <v>0</v>
      </c>
      <c r="AC48" s="1">
        <f t="shared" si="32"/>
        <v>0</v>
      </c>
      <c r="AD48" s="1">
        <f t="shared" si="33"/>
        <v>0</v>
      </c>
      <c r="AE48" s="1">
        <f t="shared" si="34"/>
        <v>0</v>
      </c>
      <c r="AF48" s="1">
        <f t="shared" si="35"/>
        <v>0</v>
      </c>
    </row>
    <row r="49" spans="1:32" x14ac:dyDescent="0.25">
      <c r="A49" s="6" t="s">
        <v>21</v>
      </c>
      <c r="B49" s="7" t="s">
        <v>202</v>
      </c>
      <c r="C49" s="6" t="s">
        <v>123</v>
      </c>
      <c r="D49" s="6">
        <v>308</v>
      </c>
      <c r="E49" s="1">
        <v>156.589</v>
      </c>
      <c r="F49" s="1">
        <v>250.90100000000001</v>
      </c>
      <c r="G49" s="1">
        <v>343.476</v>
      </c>
      <c r="H49" s="1">
        <v>395.07499999999999</v>
      </c>
      <c r="Q49" s="1">
        <v>395.07499999999999</v>
      </c>
      <c r="U49" s="1">
        <f t="shared" si="24"/>
        <v>122.07659811428209</v>
      </c>
      <c r="V49" s="1">
        <f t="shared" si="25"/>
        <v>195.60212111624375</v>
      </c>
      <c r="W49" s="1">
        <f t="shared" si="26"/>
        <v>267.77348098462318</v>
      </c>
      <c r="X49" s="1">
        <f t="shared" si="27"/>
        <v>308</v>
      </c>
      <c r="Y49" s="1">
        <f t="shared" si="28"/>
        <v>0</v>
      </c>
      <c r="Z49" s="1">
        <f t="shared" si="29"/>
        <v>0</v>
      </c>
      <c r="AA49" s="1">
        <f t="shared" si="30"/>
        <v>0</v>
      </c>
      <c r="AB49" s="1">
        <f t="shared" si="31"/>
        <v>0</v>
      </c>
      <c r="AC49" s="1">
        <f t="shared" si="32"/>
        <v>0</v>
      </c>
      <c r="AD49" s="1">
        <f t="shared" si="33"/>
        <v>0</v>
      </c>
      <c r="AE49" s="1">
        <f t="shared" si="34"/>
        <v>0</v>
      </c>
      <c r="AF49" s="1">
        <f t="shared" si="35"/>
        <v>0</v>
      </c>
    </row>
    <row r="50" spans="1:32" x14ac:dyDescent="0.25">
      <c r="A50" s="6" t="s">
        <v>21</v>
      </c>
      <c r="B50" s="7" t="s">
        <v>202</v>
      </c>
      <c r="C50" s="6" t="s">
        <v>124</v>
      </c>
      <c r="D50" s="6">
        <v>530</v>
      </c>
      <c r="E50" s="1">
        <v>212.13200000000001</v>
      </c>
      <c r="F50" s="1">
        <v>266.209</v>
      </c>
      <c r="G50" s="1">
        <v>321.86799999999999</v>
      </c>
      <c r="H50" s="1">
        <v>357.92099999999999</v>
      </c>
      <c r="I50" s="1">
        <v>399.45400000000001</v>
      </c>
      <c r="J50" s="1">
        <v>431.90100000000001</v>
      </c>
      <c r="K50" s="1">
        <v>459.91899999999998</v>
      </c>
      <c r="L50" s="1">
        <v>488.88200000000001</v>
      </c>
      <c r="M50" s="1">
        <v>518.13599999999997</v>
      </c>
      <c r="N50" s="1">
        <v>545.50599999999997</v>
      </c>
      <c r="O50" s="1">
        <v>560.77499999999998</v>
      </c>
      <c r="P50" s="1">
        <v>574.50800000000004</v>
      </c>
      <c r="Q50" s="1">
        <v>574.50800000000004</v>
      </c>
      <c r="U50" s="1">
        <f t="shared" si="24"/>
        <v>195.69781447777922</v>
      </c>
      <c r="V50" s="1">
        <f t="shared" si="25"/>
        <v>245.58538784490381</v>
      </c>
      <c r="W50" s="1">
        <f t="shared" si="26"/>
        <v>296.93240128945109</v>
      </c>
      <c r="X50" s="1">
        <f t="shared" si="27"/>
        <v>330.19232108169069</v>
      </c>
      <c r="Y50" s="1">
        <f t="shared" si="28"/>
        <v>368.50769702075513</v>
      </c>
      <c r="Z50" s="1">
        <f t="shared" si="29"/>
        <v>398.44097906382501</v>
      </c>
      <c r="AA50" s="1">
        <f t="shared" si="30"/>
        <v>424.28838240720751</v>
      </c>
      <c r="AB50" s="1">
        <f t="shared" si="31"/>
        <v>451.00757517736912</v>
      </c>
      <c r="AC50" s="1">
        <f t="shared" si="32"/>
        <v>477.99522373926902</v>
      </c>
      <c r="AD50" s="1">
        <f t="shared" si="33"/>
        <v>503.24482861857445</v>
      </c>
      <c r="AE50" s="1">
        <f t="shared" si="34"/>
        <v>517.3309161926378</v>
      </c>
      <c r="AF50" s="1">
        <f t="shared" si="35"/>
        <v>530</v>
      </c>
    </row>
    <row r="51" spans="1:32" x14ac:dyDescent="0.25"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3" spans="1:32" x14ac:dyDescent="0.25">
      <c r="A53" s="9" t="s">
        <v>209</v>
      </c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32" x14ac:dyDescent="0.25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32" x14ac:dyDescent="0.25">
      <c r="A55" s="9" t="s">
        <v>203</v>
      </c>
      <c r="B55" s="9" t="s">
        <v>204</v>
      </c>
      <c r="C55" s="9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  <c r="K55" s="8">
        <v>9</v>
      </c>
      <c r="L55" s="8">
        <v>10</v>
      </c>
      <c r="M55" s="8">
        <v>11</v>
      </c>
      <c r="N55" s="8">
        <v>12</v>
      </c>
    </row>
    <row r="56" spans="1:32" x14ac:dyDescent="0.25">
      <c r="A56" s="9">
        <v>2019</v>
      </c>
      <c r="B56" s="11">
        <v>10</v>
      </c>
      <c r="C56" s="10">
        <f>SUM(U2:U11)/10</f>
        <v>126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32" x14ac:dyDescent="0.25">
      <c r="A57" s="9">
        <v>2018</v>
      </c>
      <c r="B57" s="11">
        <v>2</v>
      </c>
      <c r="C57" s="10">
        <f>SUM(U12:U13)/2</f>
        <v>185.19890061529077</v>
      </c>
      <c r="D57" s="10">
        <f>SUM(V12:V13)/2</f>
        <v>300.5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32" x14ac:dyDescent="0.25">
      <c r="A58" s="9">
        <v>2017</v>
      </c>
      <c r="B58" s="11">
        <v>8</v>
      </c>
      <c r="C58" s="10">
        <f t="shared" ref="C58:D58" si="36">SUM(U14:U15,U23,U29:U30,U45:U46,U48)/8</f>
        <v>139.65178435378922</v>
      </c>
      <c r="D58" s="10">
        <f t="shared" si="36"/>
        <v>221.11289062950013</v>
      </c>
      <c r="E58" s="10">
        <f>SUM(W14:W15,W23,W29:W30,W45:W46,W48)/8</f>
        <v>270.375</v>
      </c>
      <c r="F58" s="10"/>
      <c r="G58" s="10"/>
      <c r="H58" s="10"/>
      <c r="I58" s="10"/>
      <c r="J58" s="10"/>
      <c r="K58" s="10"/>
      <c r="L58" s="10"/>
      <c r="M58" s="10"/>
      <c r="N58" s="10"/>
    </row>
    <row r="59" spans="1:32" x14ac:dyDescent="0.25">
      <c r="A59" s="9">
        <v>2016</v>
      </c>
      <c r="B59" s="11">
        <v>2</v>
      </c>
      <c r="C59" s="10">
        <f t="shared" ref="C59:E59" si="37">SUM(U47,U49)/2</f>
        <v>142.83061820640961</v>
      </c>
      <c r="D59" s="10">
        <f t="shared" si="37"/>
        <v>213.30735667889908</v>
      </c>
      <c r="E59" s="10">
        <f t="shared" si="37"/>
        <v>271.80210609955657</v>
      </c>
      <c r="F59" s="10">
        <f>SUM(X47,X49)/2</f>
        <v>308.5</v>
      </c>
      <c r="G59" s="10"/>
      <c r="H59" s="10"/>
      <c r="I59" s="10"/>
      <c r="J59" s="10"/>
      <c r="K59" s="10"/>
      <c r="L59" s="10"/>
      <c r="M59" s="10"/>
      <c r="N59" s="10"/>
    </row>
    <row r="60" spans="1:32" x14ac:dyDescent="0.25">
      <c r="A60" s="9">
        <v>2015</v>
      </c>
      <c r="B60" s="11">
        <v>5</v>
      </c>
      <c r="C60" s="10">
        <f t="shared" ref="C60:F60" si="38">SUM(U20,U35,U41:U42,U44)/5</f>
        <v>135.00528230819722</v>
      </c>
      <c r="D60" s="10">
        <f t="shared" si="38"/>
        <v>254.47787570253794</v>
      </c>
      <c r="E60" s="10">
        <f t="shared" si="38"/>
        <v>302.44460240412383</v>
      </c>
      <c r="F60" s="10">
        <f t="shared" si="38"/>
        <v>344.78452163632653</v>
      </c>
      <c r="G60" s="10">
        <f>SUM(Y20,Y35,Y41:Y42,Y44)/5</f>
        <v>378.6</v>
      </c>
      <c r="H60" s="10"/>
      <c r="I60" s="10"/>
      <c r="J60" s="10"/>
      <c r="K60" s="10"/>
      <c r="L60" s="10"/>
      <c r="M60" s="10"/>
      <c r="N60" s="10"/>
    </row>
    <row r="61" spans="1:32" x14ac:dyDescent="0.25">
      <c r="A61" s="9">
        <v>2014</v>
      </c>
      <c r="B61" s="11">
        <v>2</v>
      </c>
      <c r="C61" s="10">
        <f t="shared" ref="C61:G61" si="39">SUM(U32,U36)/2</f>
        <v>171.90836290602658</v>
      </c>
      <c r="D61" s="10">
        <f t="shared" si="39"/>
        <v>250.86515340433897</v>
      </c>
      <c r="E61" s="10">
        <f t="shared" si="39"/>
        <v>289.1223076500454</v>
      </c>
      <c r="F61" s="10">
        <f t="shared" si="39"/>
        <v>318.51749527507872</v>
      </c>
      <c r="G61" s="10">
        <f t="shared" si="39"/>
        <v>357.58169610831118</v>
      </c>
      <c r="H61" s="10">
        <f>SUM(Z32,Z36)/2</f>
        <v>393.5</v>
      </c>
      <c r="I61" s="10"/>
      <c r="J61" s="10"/>
      <c r="K61" s="10"/>
      <c r="L61" s="10"/>
      <c r="M61" s="10"/>
      <c r="N61" s="10"/>
    </row>
    <row r="62" spans="1:32" x14ac:dyDescent="0.25">
      <c r="A62" s="9">
        <v>2013</v>
      </c>
      <c r="B62" s="11">
        <v>3</v>
      </c>
      <c r="C62" s="10">
        <f t="shared" ref="C62:H62" si="40">SUM(U25,U31,U37)/3</f>
        <v>168.34798929513389</v>
      </c>
      <c r="D62" s="10">
        <f t="shared" si="40"/>
        <v>237.40825982853369</v>
      </c>
      <c r="E62" s="10">
        <f t="shared" si="40"/>
        <v>293.07115577417181</v>
      </c>
      <c r="F62" s="10">
        <f t="shared" si="40"/>
        <v>339.87037977624436</v>
      </c>
      <c r="G62" s="10">
        <f t="shared" si="40"/>
        <v>383.07921451221108</v>
      </c>
      <c r="H62" s="10">
        <f t="shared" si="40"/>
        <v>418.74351730536642</v>
      </c>
      <c r="I62" s="10">
        <f>SUM(AA25,AA31,AA37)/3</f>
        <v>446.33333333333331</v>
      </c>
      <c r="J62" s="10"/>
      <c r="K62" s="10"/>
      <c r="L62" s="10"/>
      <c r="M62" s="10"/>
      <c r="N62" s="10"/>
    </row>
    <row r="63" spans="1:32" x14ac:dyDescent="0.25">
      <c r="A63" s="9">
        <v>2012</v>
      </c>
      <c r="B63" s="11">
        <v>4</v>
      </c>
      <c r="C63" s="10">
        <f t="shared" ref="C63:I63" si="41">SUM(U21:U22,U33,U40)/4</f>
        <v>171.98793283770644</v>
      </c>
      <c r="D63" s="10">
        <f t="shared" si="41"/>
        <v>229.58845511089402</v>
      </c>
      <c r="E63" s="10">
        <f t="shared" si="41"/>
        <v>271.18398488973281</v>
      </c>
      <c r="F63" s="10">
        <f t="shared" si="41"/>
        <v>318.45915557636465</v>
      </c>
      <c r="G63" s="10">
        <f t="shared" si="41"/>
        <v>356.44827904670359</v>
      </c>
      <c r="H63" s="10">
        <f t="shared" si="41"/>
        <v>387.00940550444307</v>
      </c>
      <c r="I63" s="10">
        <f t="shared" si="41"/>
        <v>415.7753905400898</v>
      </c>
      <c r="J63" s="10">
        <f>SUM(AB21:AB22,AB33,AB40)/4</f>
        <v>438.5</v>
      </c>
      <c r="K63" s="10"/>
      <c r="L63" s="10"/>
      <c r="M63" s="10"/>
      <c r="N63" s="10"/>
    </row>
    <row r="64" spans="1:32" x14ac:dyDescent="0.25">
      <c r="A64" s="9">
        <v>2011</v>
      </c>
      <c r="B64" s="11">
        <v>8</v>
      </c>
      <c r="C64" s="10">
        <f t="shared" ref="C64:J64" si="42">SUM(U16:U17,U19,U24,U26:U27,U34,U38)/8</f>
        <v>163.57057439360443</v>
      </c>
      <c r="D64" s="10">
        <f t="shared" si="42"/>
        <v>224.28075195665082</v>
      </c>
      <c r="E64" s="10">
        <f t="shared" si="42"/>
        <v>270.93928776865488</v>
      </c>
      <c r="F64" s="10">
        <f t="shared" si="42"/>
        <v>307.82700825312139</v>
      </c>
      <c r="G64" s="10">
        <f t="shared" si="42"/>
        <v>339.21861369027476</v>
      </c>
      <c r="H64" s="10">
        <f t="shared" si="42"/>
        <v>364.71125607350973</v>
      </c>
      <c r="I64" s="10">
        <f t="shared" si="42"/>
        <v>390.03930392573346</v>
      </c>
      <c r="J64" s="10">
        <f t="shared" si="42"/>
        <v>413.80768951305305</v>
      </c>
      <c r="K64" s="10">
        <f>SUM(AC16:AC17,AC19,AC24,AC26:AC27,AC34,AC38)/8</f>
        <v>430.625</v>
      </c>
      <c r="L64" s="10"/>
      <c r="M64" s="10"/>
      <c r="N64" s="10"/>
    </row>
    <row r="65" spans="1:14" x14ac:dyDescent="0.25">
      <c r="A65" s="9">
        <v>2010</v>
      </c>
      <c r="B65" s="11">
        <v>1</v>
      </c>
      <c r="C65" s="10">
        <f t="shared" ref="C65:K65" si="43">SUM(U39)/1</f>
        <v>130.2836765153757</v>
      </c>
      <c r="D65" s="10">
        <f t="shared" si="43"/>
        <v>197.85765847104898</v>
      </c>
      <c r="E65" s="10">
        <f t="shared" si="43"/>
        <v>243.34960721081882</v>
      </c>
      <c r="F65" s="10">
        <f t="shared" si="43"/>
        <v>275.20919884830801</v>
      </c>
      <c r="G65" s="10">
        <f t="shared" si="43"/>
        <v>305.50131433718309</v>
      </c>
      <c r="H65" s="10">
        <f t="shared" si="43"/>
        <v>351.10187895138142</v>
      </c>
      <c r="I65" s="10">
        <f t="shared" si="43"/>
        <v>393.5674912683516</v>
      </c>
      <c r="J65" s="10">
        <f t="shared" si="43"/>
        <v>423.0311444993315</v>
      </c>
      <c r="K65" s="10">
        <f t="shared" si="43"/>
        <v>466.23683556853456</v>
      </c>
      <c r="L65" s="10">
        <f>SUM(AD39)/1</f>
        <v>493</v>
      </c>
      <c r="M65" s="10"/>
      <c r="N65" s="10"/>
    </row>
    <row r="66" spans="1:14" x14ac:dyDescent="0.25">
      <c r="A66" s="9">
        <v>2009</v>
      </c>
      <c r="B66" s="11">
        <v>2</v>
      </c>
      <c r="C66" s="10">
        <f t="shared" ref="C66:L66" si="44">SUM(U18,U28)/2</f>
        <v>162.06367622646448</v>
      </c>
      <c r="D66" s="10">
        <f t="shared" si="44"/>
        <v>208.66200653624117</v>
      </c>
      <c r="E66" s="10">
        <f t="shared" si="44"/>
        <v>245.85496975487695</v>
      </c>
      <c r="F66" s="10">
        <f t="shared" si="44"/>
        <v>276.05816884785168</v>
      </c>
      <c r="G66" s="10">
        <f t="shared" si="44"/>
        <v>304.3281480518699</v>
      </c>
      <c r="H66" s="10">
        <f t="shared" si="44"/>
        <v>328.90868246459451</v>
      </c>
      <c r="I66" s="10">
        <f t="shared" si="44"/>
        <v>354.14539484428349</v>
      </c>
      <c r="J66" s="10">
        <f t="shared" si="44"/>
        <v>375.71627700372625</v>
      </c>
      <c r="K66" s="10">
        <f t="shared" si="44"/>
        <v>393.47163390706862</v>
      </c>
      <c r="L66" s="10">
        <f t="shared" si="44"/>
        <v>412.17147715733705</v>
      </c>
      <c r="M66" s="10">
        <f>SUM(AE18,AE28)/2</f>
        <v>424.5</v>
      </c>
      <c r="N66" s="10"/>
    </row>
    <row r="67" spans="1:14" x14ac:dyDescent="0.25">
      <c r="A67" s="9">
        <v>2008</v>
      </c>
      <c r="B67" s="11">
        <v>2</v>
      </c>
      <c r="C67" s="10">
        <f t="shared" ref="C67:M67" si="45">SUM(U43,U50)/2</f>
        <v>178.67851853028785</v>
      </c>
      <c r="D67" s="10">
        <f t="shared" si="45"/>
        <v>234.30230117600695</v>
      </c>
      <c r="E67" s="10">
        <f t="shared" si="45"/>
        <v>285.50453533228085</v>
      </c>
      <c r="F67" s="10">
        <f t="shared" si="45"/>
        <v>320.29652858032352</v>
      </c>
      <c r="G67" s="10">
        <f t="shared" si="45"/>
        <v>358.33841484767316</v>
      </c>
      <c r="H67" s="10">
        <f t="shared" si="45"/>
        <v>387.19089412711048</v>
      </c>
      <c r="I67" s="10">
        <f t="shared" si="45"/>
        <v>412.17514358849627</v>
      </c>
      <c r="J67" s="10">
        <f t="shared" si="45"/>
        <v>440.57132382584496</v>
      </c>
      <c r="K67" s="10">
        <f t="shared" si="45"/>
        <v>469.17206986365386</v>
      </c>
      <c r="L67" s="10">
        <f t="shared" ref="L67" si="46">SUM(AD43,AD50)/2</f>
        <v>495.91338393775595</v>
      </c>
      <c r="M67" s="10">
        <f>SUM(AE43,AE50)/2</f>
        <v>515.80991524636283</v>
      </c>
      <c r="N67" s="10">
        <f>SUM(AF43,AF50)/2</f>
        <v>529</v>
      </c>
    </row>
    <row r="68" spans="1:14" s="7" customFormat="1" x14ac:dyDescent="0.25">
      <c r="A68" s="8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8" t="s">
        <v>205</v>
      </c>
      <c r="B69" s="11"/>
      <c r="C69" s="10">
        <f>SUM(C56:C67)/12</f>
        <v>156.2939430156905</v>
      </c>
      <c r="D69" s="10">
        <f>SUM(D57:D67)/11</f>
        <v>233.85115540860471</v>
      </c>
      <c r="E69" s="10">
        <f>SUM(E58:E67)/10</f>
        <v>274.36475568842616</v>
      </c>
      <c r="F69" s="10">
        <f>SUM(F59:F67)/9</f>
        <v>312.16916186595768</v>
      </c>
      <c r="G69" s="10">
        <f>SUM(G60:G67)/8</f>
        <v>347.88696007427831</v>
      </c>
      <c r="H69" s="10">
        <f>SUM(H61:H67)/7</f>
        <v>375.88080491805795</v>
      </c>
      <c r="I69" s="10">
        <f>SUM(I62:I67)/6</f>
        <v>402.00600958338129</v>
      </c>
      <c r="J69" s="10">
        <f>SUM(J63:J67)/5</f>
        <v>418.32528696839108</v>
      </c>
      <c r="K69" s="10">
        <f>SUM(K64:K67)/4</f>
        <v>439.87638483481425</v>
      </c>
      <c r="L69" s="10">
        <f>SUM(L65:L67)/3</f>
        <v>467.02828703169763</v>
      </c>
      <c r="M69" s="10">
        <f>SUM(M66:M67)/2</f>
        <v>470.15495762318142</v>
      </c>
      <c r="N69" s="10">
        <f>SUM(AF43,AF50)/2</f>
        <v>529</v>
      </c>
    </row>
    <row r="70" spans="1:14" x14ac:dyDescent="0.25">
      <c r="A70" s="8" t="s">
        <v>204</v>
      </c>
      <c r="B70" s="11">
        <f>SUM(B56:B67)</f>
        <v>49</v>
      </c>
      <c r="C70" s="7">
        <v>48</v>
      </c>
      <c r="D70" s="5">
        <v>39</v>
      </c>
      <c r="E70">
        <v>37</v>
      </c>
      <c r="F70">
        <v>29</v>
      </c>
      <c r="G70">
        <v>27</v>
      </c>
      <c r="H70">
        <v>22</v>
      </c>
      <c r="I70">
        <v>20</v>
      </c>
      <c r="J70">
        <v>17</v>
      </c>
      <c r="K70">
        <v>13</v>
      </c>
      <c r="L70">
        <v>5</v>
      </c>
      <c r="M70">
        <v>4</v>
      </c>
      <c r="N70" s="6">
        <v>2</v>
      </c>
    </row>
    <row r="73" spans="1:14" x14ac:dyDescent="0.25">
      <c r="A73" s="9" t="s">
        <v>210</v>
      </c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5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25">
      <c r="A75" s="9" t="s">
        <v>203</v>
      </c>
      <c r="B75" s="9" t="s">
        <v>204</v>
      </c>
      <c r="C75" s="9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  <c r="K75" s="8">
        <v>9</v>
      </c>
      <c r="L75" s="8">
        <v>10</v>
      </c>
      <c r="M75" s="8">
        <v>11</v>
      </c>
      <c r="N75" s="8">
        <v>12</v>
      </c>
    </row>
    <row r="76" spans="1:14" x14ac:dyDescent="0.25">
      <c r="A76" s="9">
        <v>2019</v>
      </c>
      <c r="B76" s="11">
        <v>10</v>
      </c>
      <c r="C76" s="10">
        <f>SUM(U2:U11)/10/25.4</f>
        <v>4.9606299212598426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9">
        <v>2018</v>
      </c>
      <c r="B77" s="11">
        <v>2</v>
      </c>
      <c r="C77" s="10">
        <f>SUM(U12:U13)/2/25.4</f>
        <v>7.2912952998145979</v>
      </c>
      <c r="D77" s="10">
        <f>SUM(V12:V13)/2/25.4</f>
        <v>11.830708661417324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9">
        <v>2017</v>
      </c>
      <c r="B78" s="11">
        <v>8</v>
      </c>
      <c r="C78" s="10">
        <f t="shared" ref="C78:D78" si="47">SUM(U14:U15,U23,U29:U30,U45:U46,U48)/8/25.4</f>
        <v>5.4981017462121748</v>
      </c>
      <c r="D78" s="10">
        <f t="shared" si="47"/>
        <v>8.7052319145472499</v>
      </c>
      <c r="E78" s="10">
        <f>SUM(W14:W15,W23,W29:W30,W45:W46,W48)/8/25.4</f>
        <v>10.64468503937008</v>
      </c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9">
        <v>2016</v>
      </c>
      <c r="B79" s="11">
        <v>2</v>
      </c>
      <c r="C79" s="10">
        <f t="shared" ref="C79:E79" si="48">SUM(U47,U49)/2/25.4</f>
        <v>5.6232526852917175</v>
      </c>
      <c r="D79" s="10">
        <f t="shared" si="48"/>
        <v>8.3979274283031131</v>
      </c>
      <c r="E79" s="10">
        <f t="shared" si="48"/>
        <v>10.700870318880181</v>
      </c>
      <c r="F79" s="10">
        <f>SUM(X47,X49)/2/25.4</f>
        <v>12.145669291338583</v>
      </c>
      <c r="G79" s="10"/>
      <c r="H79" s="10"/>
      <c r="I79" s="10"/>
      <c r="J79" s="10"/>
      <c r="K79" s="10"/>
      <c r="L79" s="10"/>
      <c r="M79" s="10"/>
      <c r="N79" s="10"/>
    </row>
    <row r="80" spans="1:14" x14ac:dyDescent="0.25">
      <c r="A80" s="9">
        <v>2015</v>
      </c>
      <c r="B80" s="11">
        <v>5</v>
      </c>
      <c r="C80" s="10">
        <f t="shared" ref="C80:F80" si="49">SUM(U20,U35,U41:U42,U44)/5/25.4</f>
        <v>5.3151685948109142</v>
      </c>
      <c r="D80" s="10">
        <f t="shared" si="49"/>
        <v>10.018814004036928</v>
      </c>
      <c r="E80" s="10">
        <f t="shared" si="49"/>
        <v>11.907267811185978</v>
      </c>
      <c r="F80" s="10">
        <f t="shared" si="49"/>
        <v>13.574193765209706</v>
      </c>
      <c r="G80" s="10">
        <f>SUM(Y20,Y35,Y41:Y42,Y44)/5/25.4</f>
        <v>14.905511811023624</v>
      </c>
      <c r="H80" s="10"/>
      <c r="I80" s="10"/>
      <c r="J80" s="10"/>
      <c r="K80" s="10"/>
      <c r="L80" s="10"/>
      <c r="M80" s="10"/>
      <c r="N80" s="10"/>
    </row>
    <row r="81" spans="1:14" x14ac:dyDescent="0.25">
      <c r="A81" s="9">
        <v>2014</v>
      </c>
      <c r="B81" s="11">
        <v>2</v>
      </c>
      <c r="C81" s="10">
        <f t="shared" ref="C81:G81" si="50">SUM(U32,U36)/2/25.4</f>
        <v>6.768045783701834</v>
      </c>
      <c r="D81" s="10">
        <f t="shared" si="50"/>
        <v>9.8765808426905117</v>
      </c>
      <c r="E81" s="10">
        <f t="shared" si="50"/>
        <v>11.382768017718323</v>
      </c>
      <c r="F81" s="10">
        <f t="shared" si="50"/>
        <v>12.540058869097589</v>
      </c>
      <c r="G81" s="10">
        <f t="shared" si="50"/>
        <v>14.078019531823276</v>
      </c>
      <c r="H81" s="10">
        <f>SUM(Z32,Z36)/2/25.4</f>
        <v>15.492125984251969</v>
      </c>
      <c r="I81" s="10"/>
      <c r="J81" s="10"/>
      <c r="K81" s="10"/>
      <c r="L81" s="10"/>
      <c r="M81" s="10"/>
      <c r="N81" s="10"/>
    </row>
    <row r="82" spans="1:14" x14ac:dyDescent="0.25">
      <c r="A82" s="9">
        <v>2013</v>
      </c>
      <c r="B82" s="11">
        <v>3</v>
      </c>
      <c r="C82" s="10">
        <f t="shared" ref="C82:H82" si="51">SUM(U25,U31,U37)/3/25.4</f>
        <v>6.6278735942966103</v>
      </c>
      <c r="D82" s="10">
        <f t="shared" si="51"/>
        <v>9.3467818830131382</v>
      </c>
      <c r="E82" s="10">
        <f t="shared" si="51"/>
        <v>11.538234479298104</v>
      </c>
      <c r="F82" s="10">
        <f t="shared" si="51"/>
        <v>13.380723613237969</v>
      </c>
      <c r="G82" s="10">
        <f t="shared" si="51"/>
        <v>15.081858839063429</v>
      </c>
      <c r="H82" s="10">
        <f t="shared" si="51"/>
        <v>16.485965248242774</v>
      </c>
      <c r="I82" s="10">
        <f>SUM(AA25,AA31,AA37)/3/25.4</f>
        <v>17.57217847769029</v>
      </c>
      <c r="J82" s="10"/>
      <c r="K82" s="10"/>
      <c r="L82" s="10"/>
      <c r="M82" s="10"/>
      <c r="N82" s="10"/>
    </row>
    <row r="83" spans="1:14" x14ac:dyDescent="0.25">
      <c r="A83" s="9">
        <v>2012</v>
      </c>
      <c r="B83" s="11">
        <v>4</v>
      </c>
      <c r="C83" s="10">
        <f t="shared" ref="C83:I83" si="52">SUM(U21:U22,U33,U40)/4/25.4</f>
        <v>6.7711784581774195</v>
      </c>
      <c r="D83" s="10">
        <f t="shared" si="52"/>
        <v>9.0389155555470087</v>
      </c>
      <c r="E83" s="10">
        <f t="shared" si="52"/>
        <v>10.676534838178458</v>
      </c>
      <c r="F83" s="10">
        <f t="shared" si="52"/>
        <v>12.537762030565538</v>
      </c>
      <c r="G83" s="10">
        <f t="shared" si="52"/>
        <v>14.033396812862346</v>
      </c>
      <c r="H83" s="10">
        <f t="shared" si="52"/>
        <v>15.23659076789146</v>
      </c>
      <c r="I83" s="10">
        <f t="shared" si="52"/>
        <v>16.369109863783063</v>
      </c>
      <c r="J83" s="10">
        <f>SUM(AB21:AB22,AB33,AB40)/4/25.4</f>
        <v>17.263779527559056</v>
      </c>
      <c r="K83" s="10"/>
      <c r="L83" s="10"/>
      <c r="M83" s="10"/>
      <c r="N83" s="10"/>
    </row>
    <row r="84" spans="1:14" x14ac:dyDescent="0.25">
      <c r="A84" s="9">
        <v>2011</v>
      </c>
      <c r="B84" s="11">
        <v>8</v>
      </c>
      <c r="C84" s="10">
        <f t="shared" ref="C84:J84" si="53">SUM(U16:U17,U19,U24,U26,U26:U27,U34,U38)/8/25.4</f>
        <v>7.2059352432850883</v>
      </c>
      <c r="D84" s="10">
        <f t="shared" si="53"/>
        <v>10.009316831469082</v>
      </c>
      <c r="E84" s="10">
        <f t="shared" si="53"/>
        <v>12.076186155564148</v>
      </c>
      <c r="F84" s="10">
        <f t="shared" si="53"/>
        <v>13.74003832165476</v>
      </c>
      <c r="G84" s="10">
        <f t="shared" si="53"/>
        <v>15.152041702153635</v>
      </c>
      <c r="H84" s="10">
        <f t="shared" si="53"/>
        <v>16.315735739216159</v>
      </c>
      <c r="I84" s="10">
        <f t="shared" si="53"/>
        <v>17.430924729416557</v>
      </c>
      <c r="J84" s="10">
        <f t="shared" si="53"/>
        <v>18.498667254411128</v>
      </c>
      <c r="K84" s="10">
        <f>SUM(AC16:AC17,AC19,AC24,AC26,AC26:AC27,AC34,AC38)/8/25.4</f>
        <v>19.24212598425197</v>
      </c>
      <c r="L84" s="10"/>
      <c r="M84" s="10"/>
      <c r="N84" s="10"/>
    </row>
    <row r="85" spans="1:14" x14ac:dyDescent="0.25">
      <c r="A85" s="9">
        <v>2010</v>
      </c>
      <c r="B85" s="11">
        <v>1</v>
      </c>
      <c r="C85" s="10">
        <f t="shared" ref="C85:K85" si="54">SUM(U39)/1/25.4</f>
        <v>5.1292786029675472</v>
      </c>
      <c r="D85" s="10">
        <f t="shared" si="54"/>
        <v>7.7896715933483858</v>
      </c>
      <c r="E85" s="10">
        <f t="shared" si="54"/>
        <v>9.5806931972763323</v>
      </c>
      <c r="F85" s="10">
        <f t="shared" si="54"/>
        <v>10.835007828673545</v>
      </c>
      <c r="G85" s="10">
        <f t="shared" si="54"/>
        <v>12.0276108006765</v>
      </c>
      <c r="H85" s="10">
        <f t="shared" si="54"/>
        <v>13.822908620133127</v>
      </c>
      <c r="I85" s="10">
        <f t="shared" si="54"/>
        <v>15.494783120801245</v>
      </c>
      <c r="J85" s="10">
        <f t="shared" si="54"/>
        <v>16.654769468477618</v>
      </c>
      <c r="K85" s="10">
        <f t="shared" si="54"/>
        <v>18.355780927895061</v>
      </c>
      <c r="L85" s="10">
        <f>SUM(AD39)/1/25.4</f>
        <v>19.409448818897641</v>
      </c>
      <c r="M85" s="10"/>
      <c r="N85" s="10"/>
    </row>
    <row r="86" spans="1:14" x14ac:dyDescent="0.25">
      <c r="A86" s="9">
        <v>2009</v>
      </c>
      <c r="B86" s="11">
        <v>2</v>
      </c>
      <c r="C86" s="10">
        <f t="shared" ref="C86:L86" si="55">SUM(U18,U28)/2/25.4</f>
        <v>6.3804596939552951</v>
      </c>
      <c r="D86" s="10">
        <f t="shared" si="55"/>
        <v>8.2150396274110697</v>
      </c>
      <c r="E86" s="10">
        <f t="shared" si="55"/>
        <v>9.6793295179085419</v>
      </c>
      <c r="F86" s="10">
        <f t="shared" si="55"/>
        <v>10.868431844403609</v>
      </c>
      <c r="G86" s="10">
        <f t="shared" si="55"/>
        <v>11.981423151648421</v>
      </c>
      <c r="H86" s="10">
        <f t="shared" si="55"/>
        <v>12.94916072695254</v>
      </c>
      <c r="I86" s="10">
        <f t="shared" si="55"/>
        <v>13.942732080483603</v>
      </c>
      <c r="J86" s="10">
        <f t="shared" si="55"/>
        <v>14.791979409595523</v>
      </c>
      <c r="K86" s="10">
        <f t="shared" si="55"/>
        <v>15.49100920893971</v>
      </c>
      <c r="L86" s="10">
        <f t="shared" si="55"/>
        <v>16.227223510131381</v>
      </c>
      <c r="M86" s="10">
        <f>SUM(AE18,AE28)/2/25.4</f>
        <v>16.712598425196852</v>
      </c>
      <c r="N86" s="10"/>
    </row>
    <row r="87" spans="1:14" x14ac:dyDescent="0.25">
      <c r="A87" s="9">
        <v>2008</v>
      </c>
      <c r="B87" s="11">
        <v>2</v>
      </c>
      <c r="C87" s="10">
        <f t="shared" ref="C87:M87" si="56">SUM(U43,U50)/2/25.4</f>
        <v>7.0345873437121202</v>
      </c>
      <c r="D87" s="10">
        <f t="shared" si="56"/>
        <v>9.2245000462994859</v>
      </c>
      <c r="E87" s="10">
        <f t="shared" si="56"/>
        <v>11.240336036703971</v>
      </c>
      <c r="F87" s="10">
        <f t="shared" si="56"/>
        <v>12.610099550406439</v>
      </c>
      <c r="G87" s="10">
        <f t="shared" si="56"/>
        <v>14.10781160817611</v>
      </c>
      <c r="H87" s="10">
        <f t="shared" si="56"/>
        <v>15.243735989256319</v>
      </c>
      <c r="I87" s="10">
        <f t="shared" si="56"/>
        <v>16.227367857814816</v>
      </c>
      <c r="J87" s="10">
        <f t="shared" si="56"/>
        <v>17.345327709678937</v>
      </c>
      <c r="K87" s="10">
        <f t="shared" si="56"/>
        <v>18.47134133321472</v>
      </c>
      <c r="L87" s="10">
        <f t="shared" si="56"/>
        <v>19.524148973927399</v>
      </c>
      <c r="M87" s="10">
        <f t="shared" si="56"/>
        <v>20.307476978203262</v>
      </c>
      <c r="N87" s="10">
        <f>SUM(AF43,AF50)/2/25.4</f>
        <v>20.826771653543307</v>
      </c>
    </row>
    <row r="88" spans="1:14" s="7" customFormat="1" x14ac:dyDescent="0.25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x14ac:dyDescent="0.25">
      <c r="A89" s="8" t="s">
        <v>205</v>
      </c>
      <c r="B89" s="11"/>
      <c r="C89" s="10">
        <f>SUM(C76:C87)/12</f>
        <v>6.2171505806237626</v>
      </c>
      <c r="D89" s="10">
        <f>SUM(D77:D87)/11</f>
        <v>9.313953489825753</v>
      </c>
      <c r="E89" s="10">
        <f>SUM(E78:E87)/10</f>
        <v>10.94269054120841</v>
      </c>
      <c r="F89" s="10">
        <f>SUM(F79:F87)/9</f>
        <v>12.470220568287525</v>
      </c>
      <c r="G89" s="10">
        <f>SUM(G80:G87)/8</f>
        <v>13.920959282178417</v>
      </c>
      <c r="H89" s="10">
        <f>SUM(H81:H87)/7</f>
        <v>15.078031867992051</v>
      </c>
      <c r="I89" s="10">
        <f>SUM(I82:I87)/6</f>
        <v>16.172849354998263</v>
      </c>
      <c r="J89" s="10">
        <f>SUM(J83:J87)/5</f>
        <v>16.910904673944451</v>
      </c>
      <c r="K89" s="10">
        <f>SUM(K84:K87)/4</f>
        <v>17.890064363575366</v>
      </c>
      <c r="L89" s="10">
        <f>SUM(L85:L87)/3</f>
        <v>18.386940434318806</v>
      </c>
      <c r="M89" s="10">
        <f>SUM(M86:M87)/2</f>
        <v>18.510037701700057</v>
      </c>
      <c r="N89" s="10">
        <f>SUM(N87)/1</f>
        <v>20.826771653543307</v>
      </c>
    </row>
    <row r="90" spans="1:14" x14ac:dyDescent="0.25">
      <c r="A90" s="8" t="s">
        <v>204</v>
      </c>
      <c r="B90" s="11">
        <f>SUM(B76:B87)</f>
        <v>49</v>
      </c>
      <c r="C90" s="7">
        <v>48</v>
      </c>
      <c r="D90" s="7">
        <v>39</v>
      </c>
      <c r="E90" s="7">
        <v>37</v>
      </c>
      <c r="F90" s="7">
        <v>29</v>
      </c>
      <c r="G90" s="7">
        <v>27</v>
      </c>
      <c r="H90" s="7">
        <v>22</v>
      </c>
      <c r="I90" s="7">
        <v>20</v>
      </c>
      <c r="J90" s="7">
        <v>17</v>
      </c>
      <c r="K90" s="7">
        <v>13</v>
      </c>
      <c r="L90" s="7">
        <v>5</v>
      </c>
      <c r="M90" s="7">
        <v>4</v>
      </c>
      <c r="N90" s="7">
        <v>2</v>
      </c>
    </row>
    <row r="94" spans="1:14" x14ac:dyDescent="0.25">
      <c r="A94" s="1"/>
      <c r="B94" s="1"/>
      <c r="C94" s="1"/>
      <c r="D94" s="1"/>
    </row>
    <row r="95" spans="1:14" x14ac:dyDescent="0.25">
      <c r="A95" s="1"/>
      <c r="B95" s="1"/>
      <c r="C95" s="1"/>
      <c r="D95" s="1"/>
    </row>
    <row r="96" spans="1:14" x14ac:dyDescent="0.25">
      <c r="A96" s="1"/>
      <c r="B96" s="1"/>
      <c r="C96" s="1"/>
      <c r="D96" s="1"/>
      <c r="E96" s="1"/>
    </row>
    <row r="97" spans="1:13" x14ac:dyDescent="0.25">
      <c r="A97" s="1"/>
      <c r="B97" s="1"/>
      <c r="C97" s="1"/>
      <c r="D97" s="1"/>
      <c r="E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3" x14ac:dyDescent="0.25">
      <c r="A102" s="1"/>
      <c r="B102" s="1"/>
      <c r="C102" s="1"/>
      <c r="D102" s="1"/>
    </row>
    <row r="103" spans="1:13" x14ac:dyDescent="0.25">
      <c r="A103" s="1"/>
      <c r="B103" s="1"/>
      <c r="C103" s="1"/>
      <c r="D103" s="1"/>
      <c r="E103" s="1"/>
      <c r="F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</row>
    <row r="108" spans="1:13" x14ac:dyDescent="0.25">
      <c r="A108" s="1"/>
      <c r="B108" s="1"/>
      <c r="C108" s="1"/>
      <c r="D108" s="1"/>
      <c r="E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3" x14ac:dyDescent="0.25">
      <c r="A116" s="1"/>
      <c r="B116" s="1"/>
      <c r="C116" s="1"/>
      <c r="D116" s="1"/>
    </row>
    <row r="117" spans="1:13" x14ac:dyDescent="0.25">
      <c r="A117" s="1"/>
      <c r="B117" s="1"/>
      <c r="C117" s="1"/>
      <c r="D117" s="1"/>
      <c r="E117" s="1"/>
    </row>
    <row r="118" spans="1:13" x14ac:dyDescent="0.25">
      <c r="A118" s="1"/>
      <c r="B118" s="1"/>
      <c r="C118" s="1"/>
      <c r="D118" s="1"/>
      <c r="E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50" spans="1:12" x14ac:dyDescent="0.25">
      <c r="A150" s="1"/>
      <c r="B150" s="1"/>
      <c r="C150" s="1"/>
      <c r="D150" s="1"/>
      <c r="E150" s="1"/>
      <c r="F150" s="1"/>
    </row>
    <row r="151" spans="1:12" x14ac:dyDescent="0.25">
      <c r="A151" s="1"/>
      <c r="B151" s="1"/>
      <c r="C151" s="1"/>
      <c r="D151" s="1"/>
      <c r="E151" s="1"/>
      <c r="F151" s="1"/>
      <c r="G151" s="1"/>
    </row>
    <row r="152" spans="1:12" x14ac:dyDescent="0.25">
      <c r="A152" s="1"/>
      <c r="B152" s="1"/>
      <c r="C152" s="1"/>
      <c r="D152" s="1"/>
      <c r="E152" s="1"/>
      <c r="F152" s="1"/>
      <c r="G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2" x14ac:dyDescent="0.25">
      <c r="A158" s="1"/>
      <c r="B158" s="1"/>
      <c r="C158" s="1"/>
      <c r="D158" s="1"/>
      <c r="E158" s="1"/>
      <c r="F158" s="1"/>
      <c r="G158" s="1"/>
    </row>
    <row r="159" spans="1:12" x14ac:dyDescent="0.25">
      <c r="A159" s="1"/>
      <c r="B159" s="1"/>
      <c r="C159" s="1"/>
      <c r="D159" s="1"/>
      <c r="E159" s="1"/>
      <c r="F159" s="1"/>
      <c r="G159" s="1"/>
    </row>
    <row r="160" spans="1:12" x14ac:dyDescent="0.25">
      <c r="A160" s="1"/>
      <c r="B160" s="1"/>
      <c r="C160" s="1"/>
      <c r="D160" s="1"/>
      <c r="E160" s="1"/>
      <c r="F160" s="1"/>
      <c r="G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5" x14ac:dyDescent="0.25">
      <c r="A164" s="1"/>
      <c r="B164" s="1"/>
      <c r="C164" s="1"/>
      <c r="D164" s="1"/>
      <c r="E164" s="1"/>
      <c r="F164" s="1"/>
    </row>
    <row r="165" spans="1:15" x14ac:dyDescent="0.25">
      <c r="A165" s="1"/>
      <c r="B165" s="1"/>
      <c r="C165" s="1"/>
      <c r="D165" s="1"/>
      <c r="E165" s="1"/>
      <c r="F165" s="1"/>
      <c r="G165" s="1"/>
    </row>
    <row r="166" spans="1:15" x14ac:dyDescent="0.25">
      <c r="A166" s="1"/>
      <c r="B166" s="1"/>
      <c r="C166" s="1"/>
      <c r="D166" s="1"/>
      <c r="E166" s="1"/>
    </row>
    <row r="167" spans="1:15" x14ac:dyDescent="0.25">
      <c r="A167" s="1"/>
      <c r="B167" s="1"/>
      <c r="C167" s="1"/>
      <c r="D167" s="1"/>
      <c r="E167" s="1"/>
    </row>
    <row r="168" spans="1:15" x14ac:dyDescent="0.25">
      <c r="A168" s="1"/>
      <c r="B168" s="1"/>
      <c r="C168" s="1"/>
      <c r="D168" s="1"/>
      <c r="E168" s="1"/>
      <c r="F168" s="1"/>
    </row>
    <row r="169" spans="1:15" x14ac:dyDescent="0.25">
      <c r="A169" s="1"/>
      <c r="B169" s="1"/>
      <c r="C169" s="1"/>
      <c r="D169" s="1"/>
      <c r="E169" s="1"/>
    </row>
    <row r="170" spans="1:15" x14ac:dyDescent="0.25">
      <c r="A170" s="1"/>
      <c r="B170" s="1"/>
      <c r="C170" s="1"/>
      <c r="D170" s="1"/>
      <c r="E170" s="1"/>
      <c r="F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Hole 2020</vt:lpstr>
      <vt:lpstr>Beaverhead 2020</vt:lpstr>
      <vt:lpstr>Ruby 2020</vt:lpstr>
    </vt:vector>
  </TitlesOfParts>
  <Company>USFWS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AGilham</dc:creator>
  <cp:lastModifiedBy>Bateman, Lucas</cp:lastModifiedBy>
  <dcterms:created xsi:type="dcterms:W3CDTF">2019-02-25T16:59:37Z</dcterms:created>
  <dcterms:modified xsi:type="dcterms:W3CDTF">2023-02-03T22:45:18Z</dcterms:modified>
</cp:coreProperties>
</file>