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nikki/Documents/Data Analytics/Excel/"/>
    </mc:Choice>
  </mc:AlternateContent>
  <bookViews>
    <workbookView xWindow="0" yWindow="440" windowWidth="28800" windowHeight="17560"/>
  </bookViews>
  <sheets>
    <sheet name="Data" sheetId="1" r:id="rId1"/>
    <sheet name="Pivot" sheetId="2" r:id="rId2"/>
    <sheet name="Pivot2" sheetId="4" r:id="rId3"/>
    <sheet name="Pivot3" sheetId="5" r:id="rId4"/>
    <sheet name="Bonus" sheetId="6" r:id="rId5"/>
  </sheets>
  <definedNames>
    <definedName name="_xlnm._FilterDatabase" localSheetId="0" hidden="1">Data!$A$1:$V$4115</definedName>
    <definedName name="_xlchart.v1.0" hidden="1">Bonus!$A$2:$A$13</definedName>
    <definedName name="_xlchart.v1.1" hidden="1">Bonus!$B$1</definedName>
    <definedName name="_xlchart.v1.10" hidden="1">Bonus!$F$2:$F$13</definedName>
    <definedName name="_xlchart.v1.11" hidden="1">Bonus!$G$1</definedName>
    <definedName name="_xlchart.v1.12" hidden="1">Bonus!$G$2:$G$13</definedName>
    <definedName name="_xlchart.v1.13" hidden="1">Bonus!$H$1</definedName>
    <definedName name="_xlchart.v1.14" hidden="1">Bonus!$H$2:$H$13</definedName>
    <definedName name="_xlchart.v1.2" hidden="1">Bonus!$B$2:$B$13</definedName>
    <definedName name="_xlchart.v1.3" hidden="1">Bonus!$C$1</definedName>
    <definedName name="_xlchart.v1.4" hidden="1">Bonus!$C$2:$C$13</definedName>
    <definedName name="_xlchart.v1.5" hidden="1">Bonus!$D$1</definedName>
    <definedName name="_xlchart.v1.6" hidden="1">Bonus!$D$2:$D$13</definedName>
    <definedName name="_xlchart.v1.7" hidden="1">Bonus!$E$1</definedName>
    <definedName name="_xlchart.v1.8" hidden="1">Bonus!$E$2:$E$13</definedName>
    <definedName name="_xlchart.v1.9" hidden="1">Bonus!$F$1</definedName>
    <definedName name="Slicer_category">#N/A</definedName>
    <definedName name="Slicer_category1">#N/A</definedName>
    <definedName name="Slicer_country">#N/A</definedName>
    <definedName name="Slicer_country1">#N/A</definedName>
    <definedName name="Slicer_year_created">#N/A</definedName>
  </definedNames>
  <calcPr calcId="162913" concurrentCalc="0"/>
  <pivotCaches>
    <pivotCache cacheId="4" r:id="rId6"/>
    <pivotCache cacheId="5" r:id="rId7"/>
    <pivotCache cacheId="6"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13" i="6" l="1"/>
  <c r="C13" i="6"/>
  <c r="B13" i="6"/>
  <c r="D3" i="6"/>
  <c r="B3" i="6"/>
  <c r="C3" i="6"/>
  <c r="E3" i="6"/>
  <c r="H3" i="6"/>
  <c r="D4" i="6"/>
  <c r="B4" i="6"/>
  <c r="C4" i="6"/>
  <c r="E4" i="6"/>
  <c r="H4" i="6"/>
  <c r="D5" i="6"/>
  <c r="B5" i="6"/>
  <c r="C5" i="6"/>
  <c r="E5" i="6"/>
  <c r="H5" i="6"/>
  <c r="D6" i="6"/>
  <c r="B6" i="6"/>
  <c r="C6" i="6"/>
  <c r="E6" i="6"/>
  <c r="H6" i="6"/>
  <c r="D7" i="6"/>
  <c r="B7" i="6"/>
  <c r="C7" i="6"/>
  <c r="E7" i="6"/>
  <c r="H7" i="6"/>
  <c r="D8" i="6"/>
  <c r="B8" i="6"/>
  <c r="C8" i="6"/>
  <c r="E8" i="6"/>
  <c r="H8" i="6"/>
  <c r="D9" i="6"/>
  <c r="B9" i="6"/>
  <c r="C9" i="6"/>
  <c r="E9" i="6"/>
  <c r="H9" i="6"/>
  <c r="D10" i="6"/>
  <c r="B10" i="6"/>
  <c r="C10" i="6"/>
  <c r="E10" i="6"/>
  <c r="H10" i="6"/>
  <c r="D11" i="6"/>
  <c r="B11" i="6"/>
  <c r="C11" i="6"/>
  <c r="E11" i="6"/>
  <c r="H11" i="6"/>
  <c r="D12" i="6"/>
  <c r="B12" i="6"/>
  <c r="C12" i="6"/>
  <c r="E12" i="6"/>
  <c r="H12" i="6"/>
  <c r="E13" i="6"/>
  <c r="H13" i="6"/>
  <c r="D2" i="6"/>
  <c r="B2" i="6"/>
  <c r="C2" i="6"/>
  <c r="E2" i="6"/>
  <c r="H2" i="6"/>
  <c r="G3" i="6"/>
  <c r="G4" i="6"/>
  <c r="G5" i="6"/>
  <c r="G6" i="6"/>
  <c r="G7" i="6"/>
  <c r="G8" i="6"/>
  <c r="G9" i="6"/>
  <c r="G10" i="6"/>
  <c r="G11" i="6"/>
  <c r="G12" i="6"/>
  <c r="G13" i="6"/>
  <c r="G2" i="6"/>
  <c r="F3" i="6"/>
  <c r="F4" i="6"/>
  <c r="F5" i="6"/>
  <c r="F6" i="6"/>
  <c r="F7" i="6"/>
  <c r="F8" i="6"/>
  <c r="F9" i="6"/>
  <c r="F10" i="6"/>
  <c r="F11" i="6"/>
  <c r="F12" i="6"/>
  <c r="F13" i="6"/>
  <c r="F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U3" i="1"/>
  <c r="V3" i="1"/>
  <c r="U4" i="1"/>
  <c r="V4" i="1"/>
  <c r="U5" i="1"/>
  <c r="V5" i="1"/>
  <c r="U6" i="1"/>
  <c r="V6" i="1"/>
  <c r="U7" i="1"/>
  <c r="V7" i="1"/>
  <c r="U8" i="1"/>
  <c r="V8" i="1"/>
  <c r="U9" i="1"/>
  <c r="V9" i="1"/>
  <c r="U10" i="1"/>
  <c r="V10" i="1"/>
  <c r="U11" i="1"/>
  <c r="V11" i="1"/>
  <c r="U12" i="1"/>
  <c r="V12" i="1"/>
  <c r="U13" i="1"/>
  <c r="V13" i="1"/>
  <c r="U14" i="1"/>
  <c r="V14" i="1"/>
  <c r="U15" i="1"/>
  <c r="V15" i="1"/>
  <c r="U16" i="1"/>
  <c r="V16" i="1"/>
  <c r="U17" i="1"/>
  <c r="V17" i="1"/>
  <c r="U18" i="1"/>
  <c r="V18" i="1"/>
  <c r="U19" i="1"/>
  <c r="V19" i="1"/>
  <c r="U20" i="1"/>
  <c r="V20" i="1"/>
  <c r="U21" i="1"/>
  <c r="V21" i="1"/>
  <c r="U22" i="1"/>
  <c r="V22" i="1"/>
  <c r="U23" i="1"/>
  <c r="V23" i="1"/>
  <c r="U24" i="1"/>
  <c r="V24" i="1"/>
  <c r="U25" i="1"/>
  <c r="V25" i="1"/>
  <c r="U26" i="1"/>
  <c r="V26" i="1"/>
  <c r="U27" i="1"/>
  <c r="V27" i="1"/>
  <c r="U28" i="1"/>
  <c r="V28" i="1"/>
  <c r="U29" i="1"/>
  <c r="V29" i="1"/>
  <c r="U30" i="1"/>
  <c r="V30" i="1"/>
  <c r="U31" i="1"/>
  <c r="V31" i="1"/>
  <c r="U32" i="1"/>
  <c r="V32" i="1"/>
  <c r="U33" i="1"/>
  <c r="V33" i="1"/>
  <c r="U34" i="1"/>
  <c r="V34" i="1"/>
  <c r="U35" i="1"/>
  <c r="V35" i="1"/>
  <c r="U36" i="1"/>
  <c r="V36" i="1"/>
  <c r="U37" i="1"/>
  <c r="V37" i="1"/>
  <c r="U38" i="1"/>
  <c r="V38" i="1"/>
  <c r="U39" i="1"/>
  <c r="V39" i="1"/>
  <c r="U40" i="1"/>
  <c r="V40" i="1"/>
  <c r="U41" i="1"/>
  <c r="V41" i="1"/>
  <c r="U42" i="1"/>
  <c r="V42" i="1"/>
  <c r="U43" i="1"/>
  <c r="V43" i="1"/>
  <c r="U44" i="1"/>
  <c r="V44" i="1"/>
  <c r="U45" i="1"/>
  <c r="V45" i="1"/>
  <c r="U46" i="1"/>
  <c r="V46" i="1"/>
  <c r="U47" i="1"/>
  <c r="V47" i="1"/>
  <c r="U48" i="1"/>
  <c r="V48" i="1"/>
  <c r="U49" i="1"/>
  <c r="V49" i="1"/>
  <c r="U50" i="1"/>
  <c r="V50" i="1"/>
  <c r="U51" i="1"/>
  <c r="V51" i="1"/>
  <c r="U52" i="1"/>
  <c r="V52" i="1"/>
  <c r="U53" i="1"/>
  <c r="V53" i="1"/>
  <c r="U54" i="1"/>
  <c r="V54" i="1"/>
  <c r="U55" i="1"/>
  <c r="V55" i="1"/>
  <c r="U56" i="1"/>
  <c r="V56" i="1"/>
  <c r="U57" i="1"/>
  <c r="V57" i="1"/>
  <c r="U58" i="1"/>
  <c r="V58" i="1"/>
  <c r="U59" i="1"/>
  <c r="V59" i="1"/>
  <c r="U60" i="1"/>
  <c r="V60" i="1"/>
  <c r="U61" i="1"/>
  <c r="V61" i="1"/>
  <c r="U62" i="1"/>
  <c r="V62" i="1"/>
  <c r="U63" i="1"/>
  <c r="V63" i="1"/>
  <c r="U64" i="1"/>
  <c r="V64" i="1"/>
  <c r="U65" i="1"/>
  <c r="V65" i="1"/>
  <c r="U66" i="1"/>
  <c r="V66" i="1"/>
  <c r="U67" i="1"/>
  <c r="V67" i="1"/>
  <c r="U68" i="1"/>
  <c r="V68" i="1"/>
  <c r="U69" i="1"/>
  <c r="V69" i="1"/>
  <c r="U70" i="1"/>
  <c r="V70" i="1"/>
  <c r="U71" i="1"/>
  <c r="V71" i="1"/>
  <c r="U72" i="1"/>
  <c r="V72" i="1"/>
  <c r="U73" i="1"/>
  <c r="V73" i="1"/>
  <c r="U74" i="1"/>
  <c r="V74" i="1"/>
  <c r="U75" i="1"/>
  <c r="V75" i="1"/>
  <c r="U76" i="1"/>
  <c r="V76" i="1"/>
  <c r="U77" i="1"/>
  <c r="V77" i="1"/>
  <c r="U78" i="1"/>
  <c r="V78" i="1"/>
  <c r="U79" i="1"/>
  <c r="V79" i="1"/>
  <c r="U80" i="1"/>
  <c r="V80" i="1"/>
  <c r="U81" i="1"/>
  <c r="V81" i="1"/>
  <c r="U82" i="1"/>
  <c r="V82" i="1"/>
  <c r="U83" i="1"/>
  <c r="V83" i="1"/>
  <c r="U84" i="1"/>
  <c r="V84" i="1"/>
  <c r="U85" i="1"/>
  <c r="V85" i="1"/>
  <c r="U86" i="1"/>
  <c r="V86" i="1"/>
  <c r="U87" i="1"/>
  <c r="V87" i="1"/>
  <c r="U88" i="1"/>
  <c r="V88" i="1"/>
  <c r="U89" i="1"/>
  <c r="V89" i="1"/>
  <c r="U90" i="1"/>
  <c r="V90" i="1"/>
  <c r="U91" i="1"/>
  <c r="V91" i="1"/>
  <c r="U92" i="1"/>
  <c r="V92" i="1"/>
  <c r="U93" i="1"/>
  <c r="V93" i="1"/>
  <c r="U94" i="1"/>
  <c r="V94" i="1"/>
  <c r="U95" i="1"/>
  <c r="V95" i="1"/>
  <c r="U96" i="1"/>
  <c r="V96" i="1"/>
  <c r="U97" i="1"/>
  <c r="V97" i="1"/>
  <c r="U98" i="1"/>
  <c r="V98" i="1"/>
  <c r="U99" i="1"/>
  <c r="V99" i="1"/>
  <c r="U100" i="1"/>
  <c r="V100" i="1"/>
  <c r="U101" i="1"/>
  <c r="V101" i="1"/>
  <c r="U102" i="1"/>
  <c r="V102" i="1"/>
  <c r="U103" i="1"/>
  <c r="V103" i="1"/>
  <c r="U104" i="1"/>
  <c r="V104" i="1"/>
  <c r="U105" i="1"/>
  <c r="V105" i="1"/>
  <c r="U106" i="1"/>
  <c r="V106" i="1"/>
  <c r="U107" i="1"/>
  <c r="V107" i="1"/>
  <c r="U108" i="1"/>
  <c r="V108" i="1"/>
  <c r="U109" i="1"/>
  <c r="V109" i="1"/>
  <c r="U110" i="1"/>
  <c r="V110" i="1"/>
  <c r="U111" i="1"/>
  <c r="V111" i="1"/>
  <c r="U112" i="1"/>
  <c r="V112" i="1"/>
  <c r="U113" i="1"/>
  <c r="V113" i="1"/>
  <c r="U114" i="1"/>
  <c r="V114" i="1"/>
  <c r="U115" i="1"/>
  <c r="V115" i="1"/>
  <c r="U116" i="1"/>
  <c r="V116" i="1"/>
  <c r="U117" i="1"/>
  <c r="V117" i="1"/>
  <c r="U118" i="1"/>
  <c r="V118" i="1"/>
  <c r="U119" i="1"/>
  <c r="V119" i="1"/>
  <c r="U120" i="1"/>
  <c r="V120" i="1"/>
  <c r="U121" i="1"/>
  <c r="V121" i="1"/>
  <c r="U122" i="1"/>
  <c r="V122" i="1"/>
  <c r="U123" i="1"/>
  <c r="V123" i="1"/>
  <c r="U124" i="1"/>
  <c r="V124" i="1"/>
  <c r="U125" i="1"/>
  <c r="V125" i="1"/>
  <c r="U126" i="1"/>
  <c r="V126" i="1"/>
  <c r="U127" i="1"/>
  <c r="V127" i="1"/>
  <c r="U128" i="1"/>
  <c r="V128" i="1"/>
  <c r="U129" i="1"/>
  <c r="V129" i="1"/>
  <c r="U130" i="1"/>
  <c r="V130" i="1"/>
  <c r="U131" i="1"/>
  <c r="V131" i="1"/>
  <c r="U132" i="1"/>
  <c r="V132" i="1"/>
  <c r="U133" i="1"/>
  <c r="V133" i="1"/>
  <c r="U134" i="1"/>
  <c r="V134" i="1"/>
  <c r="U135" i="1"/>
  <c r="V135" i="1"/>
  <c r="U136" i="1"/>
  <c r="V136" i="1"/>
  <c r="U137" i="1"/>
  <c r="V137" i="1"/>
  <c r="U138" i="1"/>
  <c r="V138" i="1"/>
  <c r="U139" i="1"/>
  <c r="V139" i="1"/>
  <c r="U140" i="1"/>
  <c r="V140" i="1"/>
  <c r="U141" i="1"/>
  <c r="V141" i="1"/>
  <c r="U142" i="1"/>
  <c r="V142" i="1"/>
  <c r="U143" i="1"/>
  <c r="V143" i="1"/>
  <c r="U144" i="1"/>
  <c r="V144" i="1"/>
  <c r="U145" i="1"/>
  <c r="V145" i="1"/>
  <c r="U146" i="1"/>
  <c r="V146" i="1"/>
  <c r="U147" i="1"/>
  <c r="V147" i="1"/>
  <c r="U148" i="1"/>
  <c r="V148" i="1"/>
  <c r="U149" i="1"/>
  <c r="V149" i="1"/>
  <c r="U150" i="1"/>
  <c r="V150" i="1"/>
  <c r="U151" i="1"/>
  <c r="V151" i="1"/>
  <c r="U152" i="1"/>
  <c r="V152" i="1"/>
  <c r="U153" i="1"/>
  <c r="V153" i="1"/>
  <c r="U154" i="1"/>
  <c r="V154" i="1"/>
  <c r="U155" i="1"/>
  <c r="V155" i="1"/>
  <c r="U156" i="1"/>
  <c r="V156" i="1"/>
  <c r="U157" i="1"/>
  <c r="V157" i="1"/>
  <c r="U158" i="1"/>
  <c r="V158" i="1"/>
  <c r="U159" i="1"/>
  <c r="V159" i="1"/>
  <c r="U160" i="1"/>
  <c r="V160" i="1"/>
  <c r="U161" i="1"/>
  <c r="V161" i="1"/>
  <c r="U162" i="1"/>
  <c r="V162" i="1"/>
  <c r="U163" i="1"/>
  <c r="V163" i="1"/>
  <c r="U164" i="1"/>
  <c r="V164" i="1"/>
  <c r="U165" i="1"/>
  <c r="V165" i="1"/>
  <c r="U166" i="1"/>
  <c r="V166" i="1"/>
  <c r="U167" i="1"/>
  <c r="V167" i="1"/>
  <c r="U168" i="1"/>
  <c r="V168" i="1"/>
  <c r="U169" i="1"/>
  <c r="V169" i="1"/>
  <c r="U170" i="1"/>
  <c r="V170" i="1"/>
  <c r="U171" i="1"/>
  <c r="V171" i="1"/>
  <c r="U172" i="1"/>
  <c r="V172" i="1"/>
  <c r="U173" i="1"/>
  <c r="V173" i="1"/>
  <c r="U174" i="1"/>
  <c r="V174" i="1"/>
  <c r="U175" i="1"/>
  <c r="V175" i="1"/>
  <c r="U176" i="1"/>
  <c r="V176" i="1"/>
  <c r="U177" i="1"/>
  <c r="V177" i="1"/>
  <c r="U178" i="1"/>
  <c r="V178" i="1"/>
  <c r="U179" i="1"/>
  <c r="V179" i="1"/>
  <c r="U180" i="1"/>
  <c r="V180" i="1"/>
  <c r="U181" i="1"/>
  <c r="V181" i="1"/>
  <c r="U182" i="1"/>
  <c r="V182" i="1"/>
  <c r="U183" i="1"/>
  <c r="V183" i="1"/>
  <c r="U184" i="1"/>
  <c r="V184" i="1"/>
  <c r="U185" i="1"/>
  <c r="V185" i="1"/>
  <c r="U186" i="1"/>
  <c r="V186" i="1"/>
  <c r="U187" i="1"/>
  <c r="V187" i="1"/>
  <c r="U188" i="1"/>
  <c r="V188" i="1"/>
  <c r="U189" i="1"/>
  <c r="V189" i="1"/>
  <c r="U190" i="1"/>
  <c r="V190" i="1"/>
  <c r="U191" i="1"/>
  <c r="V191" i="1"/>
  <c r="U192" i="1"/>
  <c r="V192" i="1"/>
  <c r="U193" i="1"/>
  <c r="V193" i="1"/>
  <c r="U194" i="1"/>
  <c r="V194" i="1"/>
  <c r="U195" i="1"/>
  <c r="V195" i="1"/>
  <c r="U196" i="1"/>
  <c r="V196" i="1"/>
  <c r="U197" i="1"/>
  <c r="V197" i="1"/>
  <c r="U198" i="1"/>
  <c r="V198" i="1"/>
  <c r="U199" i="1"/>
  <c r="V199" i="1"/>
  <c r="U200" i="1"/>
  <c r="V200" i="1"/>
  <c r="U201" i="1"/>
  <c r="V201" i="1"/>
  <c r="U202" i="1"/>
  <c r="V202" i="1"/>
  <c r="U203" i="1"/>
  <c r="V203" i="1"/>
  <c r="U204" i="1"/>
  <c r="V204" i="1"/>
  <c r="U205" i="1"/>
  <c r="V205" i="1"/>
  <c r="U206" i="1"/>
  <c r="V206" i="1"/>
  <c r="U207" i="1"/>
  <c r="V207" i="1"/>
  <c r="U208" i="1"/>
  <c r="V208" i="1"/>
  <c r="U209" i="1"/>
  <c r="V209" i="1"/>
  <c r="U210" i="1"/>
  <c r="V210" i="1"/>
  <c r="U211" i="1"/>
  <c r="V211" i="1"/>
  <c r="U212" i="1"/>
  <c r="V212" i="1"/>
  <c r="U213" i="1"/>
  <c r="V213" i="1"/>
  <c r="U214" i="1"/>
  <c r="V214" i="1"/>
  <c r="U215" i="1"/>
  <c r="V215" i="1"/>
  <c r="U216" i="1"/>
  <c r="V216" i="1"/>
  <c r="U217" i="1"/>
  <c r="V217" i="1"/>
  <c r="U218" i="1"/>
  <c r="V218" i="1"/>
  <c r="U219" i="1"/>
  <c r="V219" i="1"/>
  <c r="U220" i="1"/>
  <c r="V220" i="1"/>
  <c r="U221" i="1"/>
  <c r="V221" i="1"/>
  <c r="U222" i="1"/>
  <c r="V222" i="1"/>
  <c r="U223" i="1"/>
  <c r="V223" i="1"/>
  <c r="U224" i="1"/>
  <c r="V224" i="1"/>
  <c r="U225" i="1"/>
  <c r="V225" i="1"/>
  <c r="U226" i="1"/>
  <c r="V226" i="1"/>
  <c r="U227" i="1"/>
  <c r="V227" i="1"/>
  <c r="U228" i="1"/>
  <c r="V228" i="1"/>
  <c r="U229" i="1"/>
  <c r="V229" i="1"/>
  <c r="U230" i="1"/>
  <c r="V230" i="1"/>
  <c r="U231" i="1"/>
  <c r="V231" i="1"/>
  <c r="U232" i="1"/>
  <c r="V232" i="1"/>
  <c r="U233" i="1"/>
  <c r="V233" i="1"/>
  <c r="U234" i="1"/>
  <c r="V234" i="1"/>
  <c r="U235" i="1"/>
  <c r="V235" i="1"/>
  <c r="U236" i="1"/>
  <c r="V236" i="1"/>
  <c r="U237" i="1"/>
  <c r="V237" i="1"/>
  <c r="U238" i="1"/>
  <c r="V238" i="1"/>
  <c r="U239" i="1"/>
  <c r="V239" i="1"/>
  <c r="U240" i="1"/>
  <c r="V240" i="1"/>
  <c r="U241" i="1"/>
  <c r="V241" i="1"/>
  <c r="U242" i="1"/>
  <c r="V242" i="1"/>
  <c r="U243" i="1"/>
  <c r="V243" i="1"/>
  <c r="U244" i="1"/>
  <c r="V244" i="1"/>
  <c r="U245" i="1"/>
  <c r="V245" i="1"/>
  <c r="U246" i="1"/>
  <c r="V246" i="1"/>
  <c r="U247" i="1"/>
  <c r="V247" i="1"/>
  <c r="U248" i="1"/>
  <c r="V248" i="1"/>
  <c r="U249" i="1"/>
  <c r="V249" i="1"/>
  <c r="U250" i="1"/>
  <c r="V250" i="1"/>
  <c r="U251" i="1"/>
  <c r="V251" i="1"/>
  <c r="U252" i="1"/>
  <c r="V252" i="1"/>
  <c r="U253" i="1"/>
  <c r="V253" i="1"/>
  <c r="U254" i="1"/>
  <c r="V254" i="1"/>
  <c r="U255" i="1"/>
  <c r="V255" i="1"/>
  <c r="U256" i="1"/>
  <c r="V256" i="1"/>
  <c r="U257" i="1"/>
  <c r="V257" i="1"/>
  <c r="U258" i="1"/>
  <c r="V258" i="1"/>
  <c r="U259" i="1"/>
  <c r="V259" i="1"/>
  <c r="U260" i="1"/>
  <c r="V260" i="1"/>
  <c r="U261" i="1"/>
  <c r="V261" i="1"/>
  <c r="U262" i="1"/>
  <c r="V262" i="1"/>
  <c r="U263" i="1"/>
  <c r="V263" i="1"/>
  <c r="U264" i="1"/>
  <c r="V264" i="1"/>
  <c r="U265" i="1"/>
  <c r="V265" i="1"/>
  <c r="U266" i="1"/>
  <c r="V266" i="1"/>
  <c r="U267" i="1"/>
  <c r="V267" i="1"/>
  <c r="U268" i="1"/>
  <c r="V268" i="1"/>
  <c r="U269" i="1"/>
  <c r="V269" i="1"/>
  <c r="U270" i="1"/>
  <c r="V270" i="1"/>
  <c r="U271" i="1"/>
  <c r="V271" i="1"/>
  <c r="U272" i="1"/>
  <c r="V272" i="1"/>
  <c r="U273" i="1"/>
  <c r="V273" i="1"/>
  <c r="U274" i="1"/>
  <c r="V274" i="1"/>
  <c r="U275" i="1"/>
  <c r="V275" i="1"/>
  <c r="U276" i="1"/>
  <c r="V276" i="1"/>
  <c r="U277" i="1"/>
  <c r="V277" i="1"/>
  <c r="U278" i="1"/>
  <c r="V278" i="1"/>
  <c r="U279" i="1"/>
  <c r="V279" i="1"/>
  <c r="U280" i="1"/>
  <c r="V280" i="1"/>
  <c r="U281" i="1"/>
  <c r="V281" i="1"/>
  <c r="U282" i="1"/>
  <c r="V282" i="1"/>
  <c r="U283" i="1"/>
  <c r="V283" i="1"/>
  <c r="U284" i="1"/>
  <c r="V284" i="1"/>
  <c r="U285" i="1"/>
  <c r="V285" i="1"/>
  <c r="U286" i="1"/>
  <c r="V286" i="1"/>
  <c r="U287" i="1"/>
  <c r="V287" i="1"/>
  <c r="U288" i="1"/>
  <c r="V288" i="1"/>
  <c r="U289" i="1"/>
  <c r="V289" i="1"/>
  <c r="U290" i="1"/>
  <c r="V290" i="1"/>
  <c r="U291" i="1"/>
  <c r="V291" i="1"/>
  <c r="U292" i="1"/>
  <c r="V292" i="1"/>
  <c r="U293" i="1"/>
  <c r="V293" i="1"/>
  <c r="U294" i="1"/>
  <c r="V294" i="1"/>
  <c r="U295" i="1"/>
  <c r="V295" i="1"/>
  <c r="U296" i="1"/>
  <c r="V296" i="1"/>
  <c r="U297" i="1"/>
  <c r="V297" i="1"/>
  <c r="U298" i="1"/>
  <c r="V298" i="1"/>
  <c r="U299" i="1"/>
  <c r="V299" i="1"/>
  <c r="U300" i="1"/>
  <c r="V300" i="1"/>
  <c r="U301" i="1"/>
  <c r="V301" i="1"/>
  <c r="U302" i="1"/>
  <c r="V302" i="1"/>
  <c r="U303" i="1"/>
  <c r="V303" i="1"/>
  <c r="U304" i="1"/>
  <c r="V304" i="1"/>
  <c r="U305" i="1"/>
  <c r="V305" i="1"/>
  <c r="U306" i="1"/>
  <c r="V306" i="1"/>
  <c r="U307" i="1"/>
  <c r="V307" i="1"/>
  <c r="U308" i="1"/>
  <c r="V308" i="1"/>
  <c r="U309" i="1"/>
  <c r="V309" i="1"/>
  <c r="U310" i="1"/>
  <c r="V310" i="1"/>
  <c r="U311" i="1"/>
  <c r="V311" i="1"/>
  <c r="U312" i="1"/>
  <c r="V312" i="1"/>
  <c r="U313" i="1"/>
  <c r="V313" i="1"/>
  <c r="U314" i="1"/>
  <c r="V314" i="1"/>
  <c r="U315" i="1"/>
  <c r="V315" i="1"/>
  <c r="U316" i="1"/>
  <c r="V316" i="1"/>
  <c r="U317" i="1"/>
  <c r="V317" i="1"/>
  <c r="U318" i="1"/>
  <c r="V318" i="1"/>
  <c r="U319" i="1"/>
  <c r="V319" i="1"/>
  <c r="U320" i="1"/>
  <c r="V320" i="1"/>
  <c r="U321" i="1"/>
  <c r="V321" i="1"/>
  <c r="U322" i="1"/>
  <c r="V322" i="1"/>
  <c r="U323" i="1"/>
  <c r="V323" i="1"/>
  <c r="U324" i="1"/>
  <c r="V324" i="1"/>
  <c r="U325" i="1"/>
  <c r="V325" i="1"/>
  <c r="U326" i="1"/>
  <c r="V326" i="1"/>
  <c r="U327" i="1"/>
  <c r="V327" i="1"/>
  <c r="U328" i="1"/>
  <c r="V328" i="1"/>
  <c r="U329" i="1"/>
  <c r="V329" i="1"/>
  <c r="U330" i="1"/>
  <c r="V330" i="1"/>
  <c r="U331" i="1"/>
  <c r="V331" i="1"/>
  <c r="U332" i="1"/>
  <c r="V332" i="1"/>
  <c r="U333" i="1"/>
  <c r="V333" i="1"/>
  <c r="U334" i="1"/>
  <c r="V334" i="1"/>
  <c r="U335" i="1"/>
  <c r="V335" i="1"/>
  <c r="U336" i="1"/>
  <c r="V336" i="1"/>
  <c r="U337" i="1"/>
  <c r="V337" i="1"/>
  <c r="U338" i="1"/>
  <c r="V338" i="1"/>
  <c r="U339" i="1"/>
  <c r="V339" i="1"/>
  <c r="U340" i="1"/>
  <c r="V340" i="1"/>
  <c r="U341" i="1"/>
  <c r="V341" i="1"/>
  <c r="U342" i="1"/>
  <c r="V342" i="1"/>
  <c r="U343" i="1"/>
  <c r="V343" i="1"/>
  <c r="U344" i="1"/>
  <c r="V344" i="1"/>
  <c r="U345" i="1"/>
  <c r="V345" i="1"/>
  <c r="U346" i="1"/>
  <c r="V346" i="1"/>
  <c r="U347" i="1"/>
  <c r="V347" i="1"/>
  <c r="U348" i="1"/>
  <c r="V348" i="1"/>
  <c r="U349" i="1"/>
  <c r="V349" i="1"/>
  <c r="U350" i="1"/>
  <c r="V350" i="1"/>
  <c r="U351" i="1"/>
  <c r="V351" i="1"/>
  <c r="U352" i="1"/>
  <c r="V352" i="1"/>
  <c r="U353" i="1"/>
  <c r="V353" i="1"/>
  <c r="U354" i="1"/>
  <c r="V354" i="1"/>
  <c r="U355" i="1"/>
  <c r="V355" i="1"/>
  <c r="U356" i="1"/>
  <c r="V356" i="1"/>
  <c r="U357" i="1"/>
  <c r="V357" i="1"/>
  <c r="U358" i="1"/>
  <c r="V358" i="1"/>
  <c r="U359" i="1"/>
  <c r="V359" i="1"/>
  <c r="U360" i="1"/>
  <c r="V360" i="1"/>
  <c r="U361" i="1"/>
  <c r="V361" i="1"/>
  <c r="U362" i="1"/>
  <c r="V362" i="1"/>
  <c r="U363" i="1"/>
  <c r="V363" i="1"/>
  <c r="U364" i="1"/>
  <c r="V364" i="1"/>
  <c r="U365" i="1"/>
  <c r="V365" i="1"/>
  <c r="U366" i="1"/>
  <c r="V366" i="1"/>
  <c r="U367" i="1"/>
  <c r="V367" i="1"/>
  <c r="U368" i="1"/>
  <c r="V368" i="1"/>
  <c r="U369" i="1"/>
  <c r="V369" i="1"/>
  <c r="U370" i="1"/>
  <c r="V370" i="1"/>
  <c r="U371" i="1"/>
  <c r="V371" i="1"/>
  <c r="U372" i="1"/>
  <c r="V372" i="1"/>
  <c r="U373" i="1"/>
  <c r="V373" i="1"/>
  <c r="U374" i="1"/>
  <c r="V374" i="1"/>
  <c r="U375" i="1"/>
  <c r="V375" i="1"/>
  <c r="U376" i="1"/>
  <c r="V376" i="1"/>
  <c r="U377" i="1"/>
  <c r="V377" i="1"/>
  <c r="U378" i="1"/>
  <c r="V378" i="1"/>
  <c r="U379" i="1"/>
  <c r="V379" i="1"/>
  <c r="U380" i="1"/>
  <c r="V380" i="1"/>
  <c r="U381" i="1"/>
  <c r="V381" i="1"/>
  <c r="U382" i="1"/>
  <c r="V382" i="1"/>
  <c r="U383" i="1"/>
  <c r="V383" i="1"/>
  <c r="U384" i="1"/>
  <c r="V384" i="1"/>
  <c r="U385" i="1"/>
  <c r="V385" i="1"/>
  <c r="U386" i="1"/>
  <c r="V386" i="1"/>
  <c r="U387" i="1"/>
  <c r="V387" i="1"/>
  <c r="U388" i="1"/>
  <c r="V388" i="1"/>
  <c r="U389" i="1"/>
  <c r="V389" i="1"/>
  <c r="U390" i="1"/>
  <c r="V390" i="1"/>
  <c r="U391" i="1"/>
  <c r="V391" i="1"/>
  <c r="U392" i="1"/>
  <c r="V392" i="1"/>
  <c r="U393" i="1"/>
  <c r="V393" i="1"/>
  <c r="U394" i="1"/>
  <c r="V394" i="1"/>
  <c r="U395" i="1"/>
  <c r="V395" i="1"/>
  <c r="U396" i="1"/>
  <c r="V396" i="1"/>
  <c r="U397" i="1"/>
  <c r="V397" i="1"/>
  <c r="U398" i="1"/>
  <c r="V398" i="1"/>
  <c r="U399" i="1"/>
  <c r="V399" i="1"/>
  <c r="U400" i="1"/>
  <c r="V400" i="1"/>
  <c r="U401" i="1"/>
  <c r="V401" i="1"/>
  <c r="U402" i="1"/>
  <c r="V402" i="1"/>
  <c r="U403" i="1"/>
  <c r="V403" i="1"/>
  <c r="U404" i="1"/>
  <c r="V404" i="1"/>
  <c r="U405" i="1"/>
  <c r="V405" i="1"/>
  <c r="U406" i="1"/>
  <c r="V406" i="1"/>
  <c r="U407" i="1"/>
  <c r="V407" i="1"/>
  <c r="U408" i="1"/>
  <c r="V408" i="1"/>
  <c r="U409" i="1"/>
  <c r="V409" i="1"/>
  <c r="U410" i="1"/>
  <c r="V410" i="1"/>
  <c r="U411" i="1"/>
  <c r="V411" i="1"/>
  <c r="U412" i="1"/>
  <c r="V412" i="1"/>
  <c r="U413" i="1"/>
  <c r="V413" i="1"/>
  <c r="U414" i="1"/>
  <c r="V414" i="1"/>
  <c r="U415" i="1"/>
  <c r="V415" i="1"/>
  <c r="U416" i="1"/>
  <c r="V416" i="1"/>
  <c r="U417" i="1"/>
  <c r="V417" i="1"/>
  <c r="U418" i="1"/>
  <c r="V418" i="1"/>
  <c r="U419" i="1"/>
  <c r="V419" i="1"/>
  <c r="U420" i="1"/>
  <c r="V420" i="1"/>
  <c r="U421" i="1"/>
  <c r="V421" i="1"/>
  <c r="U422" i="1"/>
  <c r="V422" i="1"/>
  <c r="U423" i="1"/>
  <c r="V423" i="1"/>
  <c r="U424" i="1"/>
  <c r="V424" i="1"/>
  <c r="U425" i="1"/>
  <c r="V425" i="1"/>
  <c r="U426" i="1"/>
  <c r="V426" i="1"/>
  <c r="U427" i="1"/>
  <c r="V427" i="1"/>
  <c r="U428" i="1"/>
  <c r="V428" i="1"/>
  <c r="U429" i="1"/>
  <c r="V429" i="1"/>
  <c r="U430" i="1"/>
  <c r="V430" i="1"/>
  <c r="U431" i="1"/>
  <c r="V431" i="1"/>
  <c r="U432" i="1"/>
  <c r="V432" i="1"/>
  <c r="U433" i="1"/>
  <c r="V433" i="1"/>
  <c r="U434" i="1"/>
  <c r="V434" i="1"/>
  <c r="U435" i="1"/>
  <c r="V435" i="1"/>
  <c r="U436" i="1"/>
  <c r="V436" i="1"/>
  <c r="U437" i="1"/>
  <c r="V437" i="1"/>
  <c r="U438" i="1"/>
  <c r="V438" i="1"/>
  <c r="U439" i="1"/>
  <c r="V439" i="1"/>
  <c r="U440" i="1"/>
  <c r="V440" i="1"/>
  <c r="U441" i="1"/>
  <c r="V441" i="1"/>
  <c r="U442" i="1"/>
  <c r="V442" i="1"/>
  <c r="U443" i="1"/>
  <c r="V443" i="1"/>
  <c r="U444" i="1"/>
  <c r="V444" i="1"/>
  <c r="U445" i="1"/>
  <c r="V445" i="1"/>
  <c r="U446" i="1"/>
  <c r="V446" i="1"/>
  <c r="U447" i="1"/>
  <c r="V447" i="1"/>
  <c r="U448" i="1"/>
  <c r="V448" i="1"/>
  <c r="U449" i="1"/>
  <c r="V449" i="1"/>
  <c r="U450" i="1"/>
  <c r="V450" i="1"/>
  <c r="U451" i="1"/>
  <c r="V451" i="1"/>
  <c r="U452" i="1"/>
  <c r="V452" i="1"/>
  <c r="U453" i="1"/>
  <c r="V453" i="1"/>
  <c r="U454" i="1"/>
  <c r="V454" i="1"/>
  <c r="U455" i="1"/>
  <c r="V455" i="1"/>
  <c r="U456" i="1"/>
  <c r="V456" i="1"/>
  <c r="U457" i="1"/>
  <c r="V457" i="1"/>
  <c r="U458" i="1"/>
  <c r="V458" i="1"/>
  <c r="U459" i="1"/>
  <c r="V459" i="1"/>
  <c r="U460" i="1"/>
  <c r="V460" i="1"/>
  <c r="U461" i="1"/>
  <c r="V461" i="1"/>
  <c r="U462" i="1"/>
  <c r="V462" i="1"/>
  <c r="U463" i="1"/>
  <c r="V463" i="1"/>
  <c r="U464" i="1"/>
  <c r="V464" i="1"/>
  <c r="U465" i="1"/>
  <c r="V465" i="1"/>
  <c r="U466" i="1"/>
  <c r="V466" i="1"/>
  <c r="U467" i="1"/>
  <c r="V467" i="1"/>
  <c r="U468" i="1"/>
  <c r="V468" i="1"/>
  <c r="U469" i="1"/>
  <c r="V469" i="1"/>
  <c r="U470" i="1"/>
  <c r="V470" i="1"/>
  <c r="U471" i="1"/>
  <c r="V471" i="1"/>
  <c r="U472" i="1"/>
  <c r="V472" i="1"/>
  <c r="U473" i="1"/>
  <c r="V473" i="1"/>
  <c r="U474" i="1"/>
  <c r="V474" i="1"/>
  <c r="U475" i="1"/>
  <c r="V475" i="1"/>
  <c r="U476" i="1"/>
  <c r="V476" i="1"/>
  <c r="U477" i="1"/>
  <c r="V477" i="1"/>
  <c r="U478" i="1"/>
  <c r="V478" i="1"/>
  <c r="U479" i="1"/>
  <c r="V479" i="1"/>
  <c r="U480" i="1"/>
  <c r="V480" i="1"/>
  <c r="U481" i="1"/>
  <c r="V481" i="1"/>
  <c r="U482" i="1"/>
  <c r="V482" i="1"/>
  <c r="U483" i="1"/>
  <c r="V483" i="1"/>
  <c r="U484" i="1"/>
  <c r="V484" i="1"/>
  <c r="U485" i="1"/>
  <c r="V485" i="1"/>
  <c r="U486" i="1"/>
  <c r="V486" i="1"/>
  <c r="U487" i="1"/>
  <c r="V487" i="1"/>
  <c r="U488" i="1"/>
  <c r="V488" i="1"/>
  <c r="U489" i="1"/>
  <c r="V489" i="1"/>
  <c r="U490" i="1"/>
  <c r="V490" i="1"/>
  <c r="U491" i="1"/>
  <c r="V491" i="1"/>
  <c r="U492" i="1"/>
  <c r="V492" i="1"/>
  <c r="U493" i="1"/>
  <c r="V493" i="1"/>
  <c r="U494" i="1"/>
  <c r="V494" i="1"/>
  <c r="U495" i="1"/>
  <c r="V495" i="1"/>
  <c r="U496" i="1"/>
  <c r="V496" i="1"/>
  <c r="U497" i="1"/>
  <c r="V497" i="1"/>
  <c r="U498" i="1"/>
  <c r="V498" i="1"/>
  <c r="U499" i="1"/>
  <c r="V499" i="1"/>
  <c r="U500" i="1"/>
  <c r="V500" i="1"/>
  <c r="U501" i="1"/>
  <c r="V501" i="1"/>
  <c r="U502" i="1"/>
  <c r="V502" i="1"/>
  <c r="U503" i="1"/>
  <c r="V503" i="1"/>
  <c r="U504" i="1"/>
  <c r="V504" i="1"/>
  <c r="U505" i="1"/>
  <c r="V505" i="1"/>
  <c r="U506" i="1"/>
  <c r="V506" i="1"/>
  <c r="U507" i="1"/>
  <c r="V507" i="1"/>
  <c r="U508" i="1"/>
  <c r="V508" i="1"/>
  <c r="U509" i="1"/>
  <c r="V509" i="1"/>
  <c r="U510" i="1"/>
  <c r="V510" i="1"/>
  <c r="U511" i="1"/>
  <c r="V511" i="1"/>
  <c r="U512" i="1"/>
  <c r="V512" i="1"/>
  <c r="U513" i="1"/>
  <c r="V513" i="1"/>
  <c r="U514" i="1"/>
  <c r="V514" i="1"/>
  <c r="U515" i="1"/>
  <c r="V515" i="1"/>
  <c r="U516" i="1"/>
  <c r="V516" i="1"/>
  <c r="U517" i="1"/>
  <c r="V517" i="1"/>
  <c r="U518" i="1"/>
  <c r="V518" i="1"/>
  <c r="U519" i="1"/>
  <c r="V519" i="1"/>
  <c r="U520" i="1"/>
  <c r="V520" i="1"/>
  <c r="U521" i="1"/>
  <c r="V521" i="1"/>
  <c r="U522" i="1"/>
  <c r="V522" i="1"/>
  <c r="U523" i="1"/>
  <c r="V523" i="1"/>
  <c r="U524" i="1"/>
  <c r="V524" i="1"/>
  <c r="U525" i="1"/>
  <c r="V525" i="1"/>
  <c r="U526" i="1"/>
  <c r="V526" i="1"/>
  <c r="U527" i="1"/>
  <c r="V527" i="1"/>
  <c r="U528" i="1"/>
  <c r="V528" i="1"/>
  <c r="U529" i="1"/>
  <c r="V529" i="1"/>
  <c r="U530" i="1"/>
  <c r="V530" i="1"/>
  <c r="U531" i="1"/>
  <c r="V531" i="1"/>
  <c r="U532" i="1"/>
  <c r="V532" i="1"/>
  <c r="U533" i="1"/>
  <c r="V533" i="1"/>
  <c r="U534" i="1"/>
  <c r="V534" i="1"/>
  <c r="U535" i="1"/>
  <c r="V535" i="1"/>
  <c r="U536" i="1"/>
  <c r="V536" i="1"/>
  <c r="U537" i="1"/>
  <c r="V537" i="1"/>
  <c r="U538" i="1"/>
  <c r="V538" i="1"/>
  <c r="U539" i="1"/>
  <c r="V539" i="1"/>
  <c r="U540" i="1"/>
  <c r="V540" i="1"/>
  <c r="U541" i="1"/>
  <c r="V541" i="1"/>
  <c r="U542" i="1"/>
  <c r="V542" i="1"/>
  <c r="U543" i="1"/>
  <c r="V543" i="1"/>
  <c r="U544" i="1"/>
  <c r="V544" i="1"/>
  <c r="U545" i="1"/>
  <c r="V545" i="1"/>
  <c r="U546" i="1"/>
  <c r="V546" i="1"/>
  <c r="U547" i="1"/>
  <c r="V547" i="1"/>
  <c r="U548" i="1"/>
  <c r="V548" i="1"/>
  <c r="U549" i="1"/>
  <c r="V549" i="1"/>
  <c r="U550" i="1"/>
  <c r="V550" i="1"/>
  <c r="U551" i="1"/>
  <c r="V551" i="1"/>
  <c r="U552" i="1"/>
  <c r="V552" i="1"/>
  <c r="U553" i="1"/>
  <c r="V553" i="1"/>
  <c r="U554" i="1"/>
  <c r="V554" i="1"/>
  <c r="U555" i="1"/>
  <c r="V555" i="1"/>
  <c r="U556" i="1"/>
  <c r="V556" i="1"/>
  <c r="U557" i="1"/>
  <c r="V557" i="1"/>
  <c r="U558" i="1"/>
  <c r="V558" i="1"/>
  <c r="U559" i="1"/>
  <c r="V559" i="1"/>
  <c r="U560" i="1"/>
  <c r="V560" i="1"/>
  <c r="U561" i="1"/>
  <c r="V561" i="1"/>
  <c r="U562" i="1"/>
  <c r="V562" i="1"/>
  <c r="U563" i="1"/>
  <c r="V563" i="1"/>
  <c r="U564" i="1"/>
  <c r="V564" i="1"/>
  <c r="U565" i="1"/>
  <c r="V565" i="1"/>
  <c r="U566" i="1"/>
  <c r="V566" i="1"/>
  <c r="U567" i="1"/>
  <c r="V567" i="1"/>
  <c r="U568" i="1"/>
  <c r="V568" i="1"/>
  <c r="U569" i="1"/>
  <c r="V569" i="1"/>
  <c r="U570" i="1"/>
  <c r="V570" i="1"/>
  <c r="U571" i="1"/>
  <c r="V571" i="1"/>
  <c r="U572" i="1"/>
  <c r="V572" i="1"/>
  <c r="U573" i="1"/>
  <c r="V573" i="1"/>
  <c r="U574" i="1"/>
  <c r="V574" i="1"/>
  <c r="U575" i="1"/>
  <c r="V575" i="1"/>
  <c r="U576" i="1"/>
  <c r="V576" i="1"/>
  <c r="U577" i="1"/>
  <c r="V577" i="1"/>
  <c r="U578" i="1"/>
  <c r="V578" i="1"/>
  <c r="U579" i="1"/>
  <c r="V579" i="1"/>
  <c r="U580" i="1"/>
  <c r="V580" i="1"/>
  <c r="U581" i="1"/>
  <c r="V581" i="1"/>
  <c r="U582" i="1"/>
  <c r="V582" i="1"/>
  <c r="U583" i="1"/>
  <c r="V583" i="1"/>
  <c r="U584" i="1"/>
  <c r="V584" i="1"/>
  <c r="U585" i="1"/>
  <c r="V585" i="1"/>
  <c r="U586" i="1"/>
  <c r="V586" i="1"/>
  <c r="U587" i="1"/>
  <c r="V587" i="1"/>
  <c r="U588" i="1"/>
  <c r="V588" i="1"/>
  <c r="U589" i="1"/>
  <c r="V589" i="1"/>
  <c r="U590" i="1"/>
  <c r="V590" i="1"/>
  <c r="U591" i="1"/>
  <c r="V591" i="1"/>
  <c r="U592" i="1"/>
  <c r="V592" i="1"/>
  <c r="U593" i="1"/>
  <c r="V593" i="1"/>
  <c r="U594" i="1"/>
  <c r="V594" i="1"/>
  <c r="U595" i="1"/>
  <c r="V595" i="1"/>
  <c r="U596" i="1"/>
  <c r="V596" i="1"/>
  <c r="U597" i="1"/>
  <c r="V597" i="1"/>
  <c r="U598" i="1"/>
  <c r="V598" i="1"/>
  <c r="U599" i="1"/>
  <c r="V599" i="1"/>
  <c r="U600" i="1"/>
  <c r="V600" i="1"/>
  <c r="U601" i="1"/>
  <c r="V601" i="1"/>
  <c r="U602" i="1"/>
  <c r="V602" i="1"/>
  <c r="U603" i="1"/>
  <c r="V603" i="1"/>
  <c r="U604" i="1"/>
  <c r="V604" i="1"/>
  <c r="U605" i="1"/>
  <c r="V605" i="1"/>
  <c r="U606" i="1"/>
  <c r="V606" i="1"/>
  <c r="U607" i="1"/>
  <c r="V607" i="1"/>
  <c r="U608" i="1"/>
  <c r="V608" i="1"/>
  <c r="U609" i="1"/>
  <c r="V609" i="1"/>
  <c r="U610" i="1"/>
  <c r="V610" i="1"/>
  <c r="U611" i="1"/>
  <c r="V611" i="1"/>
  <c r="U612" i="1"/>
  <c r="V612" i="1"/>
  <c r="U613" i="1"/>
  <c r="V613" i="1"/>
  <c r="U614" i="1"/>
  <c r="V614" i="1"/>
  <c r="U615" i="1"/>
  <c r="V615" i="1"/>
  <c r="U616" i="1"/>
  <c r="V616" i="1"/>
  <c r="U617" i="1"/>
  <c r="V617" i="1"/>
  <c r="U618" i="1"/>
  <c r="V618" i="1"/>
  <c r="U619" i="1"/>
  <c r="V619" i="1"/>
  <c r="U620" i="1"/>
  <c r="V620" i="1"/>
  <c r="U621" i="1"/>
  <c r="V621" i="1"/>
  <c r="U622" i="1"/>
  <c r="V622" i="1"/>
  <c r="U623" i="1"/>
  <c r="V623" i="1"/>
  <c r="U624" i="1"/>
  <c r="V624" i="1"/>
  <c r="U625" i="1"/>
  <c r="V625" i="1"/>
  <c r="U626" i="1"/>
  <c r="V626" i="1"/>
  <c r="U627" i="1"/>
  <c r="V627" i="1"/>
  <c r="U628" i="1"/>
  <c r="V628" i="1"/>
  <c r="U629" i="1"/>
  <c r="V629" i="1"/>
  <c r="U630" i="1"/>
  <c r="V630" i="1"/>
  <c r="U631" i="1"/>
  <c r="V631" i="1"/>
  <c r="U632" i="1"/>
  <c r="V632" i="1"/>
  <c r="U633" i="1"/>
  <c r="V633" i="1"/>
  <c r="U634" i="1"/>
  <c r="V634" i="1"/>
  <c r="U635" i="1"/>
  <c r="V635" i="1"/>
  <c r="U636" i="1"/>
  <c r="V636" i="1"/>
  <c r="U637" i="1"/>
  <c r="V637" i="1"/>
  <c r="U638" i="1"/>
  <c r="V638" i="1"/>
  <c r="U639" i="1"/>
  <c r="V639" i="1"/>
  <c r="U640" i="1"/>
  <c r="V640" i="1"/>
  <c r="U641" i="1"/>
  <c r="V641" i="1"/>
  <c r="U642" i="1"/>
  <c r="V642" i="1"/>
  <c r="U643" i="1"/>
  <c r="V643" i="1"/>
  <c r="U644" i="1"/>
  <c r="V644" i="1"/>
  <c r="U645" i="1"/>
  <c r="V645" i="1"/>
  <c r="U646" i="1"/>
  <c r="V646" i="1"/>
  <c r="U647" i="1"/>
  <c r="V647" i="1"/>
  <c r="U648" i="1"/>
  <c r="V648" i="1"/>
  <c r="U649" i="1"/>
  <c r="V649" i="1"/>
  <c r="U650" i="1"/>
  <c r="V650" i="1"/>
  <c r="U651" i="1"/>
  <c r="V651" i="1"/>
  <c r="U652" i="1"/>
  <c r="V652" i="1"/>
  <c r="U653" i="1"/>
  <c r="V653" i="1"/>
  <c r="U654" i="1"/>
  <c r="V654" i="1"/>
  <c r="U655" i="1"/>
  <c r="V655" i="1"/>
  <c r="U656" i="1"/>
  <c r="V656" i="1"/>
  <c r="U657" i="1"/>
  <c r="V657" i="1"/>
  <c r="U658" i="1"/>
  <c r="V658" i="1"/>
  <c r="U659" i="1"/>
  <c r="V659" i="1"/>
  <c r="U660" i="1"/>
  <c r="V660" i="1"/>
  <c r="U661" i="1"/>
  <c r="V661" i="1"/>
  <c r="U662" i="1"/>
  <c r="V662" i="1"/>
  <c r="U663" i="1"/>
  <c r="V663" i="1"/>
  <c r="U664" i="1"/>
  <c r="V664" i="1"/>
  <c r="U665" i="1"/>
  <c r="V665" i="1"/>
  <c r="U666" i="1"/>
  <c r="V666" i="1"/>
  <c r="U667" i="1"/>
  <c r="V667" i="1"/>
  <c r="U668" i="1"/>
  <c r="V668" i="1"/>
  <c r="U669" i="1"/>
  <c r="V669" i="1"/>
  <c r="U670" i="1"/>
  <c r="V670" i="1"/>
  <c r="U671" i="1"/>
  <c r="V671" i="1"/>
  <c r="U672" i="1"/>
  <c r="V672" i="1"/>
  <c r="U673" i="1"/>
  <c r="V673" i="1"/>
  <c r="U674" i="1"/>
  <c r="V674" i="1"/>
  <c r="U675" i="1"/>
  <c r="V675" i="1"/>
  <c r="U676" i="1"/>
  <c r="V676" i="1"/>
  <c r="U677" i="1"/>
  <c r="V677" i="1"/>
  <c r="U678" i="1"/>
  <c r="V678" i="1"/>
  <c r="U679" i="1"/>
  <c r="V679" i="1"/>
  <c r="U680" i="1"/>
  <c r="V680" i="1"/>
  <c r="U681" i="1"/>
  <c r="V681" i="1"/>
  <c r="U682" i="1"/>
  <c r="V682" i="1"/>
  <c r="U683" i="1"/>
  <c r="V683" i="1"/>
  <c r="U684" i="1"/>
  <c r="V684" i="1"/>
  <c r="U685" i="1"/>
  <c r="V685" i="1"/>
  <c r="U686" i="1"/>
  <c r="V686" i="1"/>
  <c r="U687" i="1"/>
  <c r="V687" i="1"/>
  <c r="U688" i="1"/>
  <c r="V688" i="1"/>
  <c r="U689" i="1"/>
  <c r="V689" i="1"/>
  <c r="U690" i="1"/>
  <c r="V690" i="1"/>
  <c r="U691" i="1"/>
  <c r="V691" i="1"/>
  <c r="U692" i="1"/>
  <c r="V692" i="1"/>
  <c r="U693" i="1"/>
  <c r="V693" i="1"/>
  <c r="U694" i="1"/>
  <c r="V694" i="1"/>
  <c r="U695" i="1"/>
  <c r="V695" i="1"/>
  <c r="U696" i="1"/>
  <c r="V696" i="1"/>
  <c r="U697" i="1"/>
  <c r="V697" i="1"/>
  <c r="U698" i="1"/>
  <c r="V698" i="1"/>
  <c r="U699" i="1"/>
  <c r="V699" i="1"/>
  <c r="U700" i="1"/>
  <c r="V700" i="1"/>
  <c r="U701" i="1"/>
  <c r="V701" i="1"/>
  <c r="U702" i="1"/>
  <c r="V702" i="1"/>
  <c r="U703" i="1"/>
  <c r="V703" i="1"/>
  <c r="U704" i="1"/>
  <c r="V704" i="1"/>
  <c r="U705" i="1"/>
  <c r="V705" i="1"/>
  <c r="U706" i="1"/>
  <c r="V706" i="1"/>
  <c r="U707" i="1"/>
  <c r="V707" i="1"/>
  <c r="U708" i="1"/>
  <c r="V708" i="1"/>
  <c r="U709" i="1"/>
  <c r="V709" i="1"/>
  <c r="U710" i="1"/>
  <c r="V710" i="1"/>
  <c r="U711" i="1"/>
  <c r="V711" i="1"/>
  <c r="U712" i="1"/>
  <c r="V712" i="1"/>
  <c r="U713" i="1"/>
  <c r="V713" i="1"/>
  <c r="U714" i="1"/>
  <c r="V714" i="1"/>
  <c r="U715" i="1"/>
  <c r="V715" i="1"/>
  <c r="U716" i="1"/>
  <c r="V716" i="1"/>
  <c r="U717" i="1"/>
  <c r="V717" i="1"/>
  <c r="U718" i="1"/>
  <c r="V718" i="1"/>
  <c r="U719" i="1"/>
  <c r="V719" i="1"/>
  <c r="U720" i="1"/>
  <c r="V720" i="1"/>
  <c r="U721" i="1"/>
  <c r="V721" i="1"/>
  <c r="U722" i="1"/>
  <c r="V722" i="1"/>
  <c r="U723" i="1"/>
  <c r="V723" i="1"/>
  <c r="U724" i="1"/>
  <c r="V724" i="1"/>
  <c r="U725" i="1"/>
  <c r="V725" i="1"/>
  <c r="U726" i="1"/>
  <c r="V726" i="1"/>
  <c r="U727" i="1"/>
  <c r="V727" i="1"/>
  <c r="U728" i="1"/>
  <c r="V728" i="1"/>
  <c r="U729" i="1"/>
  <c r="V729" i="1"/>
  <c r="U730" i="1"/>
  <c r="V730" i="1"/>
  <c r="U731" i="1"/>
  <c r="V731" i="1"/>
  <c r="U732" i="1"/>
  <c r="V732" i="1"/>
  <c r="U733" i="1"/>
  <c r="V733" i="1"/>
  <c r="U734" i="1"/>
  <c r="V734" i="1"/>
  <c r="U735" i="1"/>
  <c r="V735" i="1"/>
  <c r="U736" i="1"/>
  <c r="V736" i="1"/>
  <c r="U737" i="1"/>
  <c r="V737" i="1"/>
  <c r="U738" i="1"/>
  <c r="V738" i="1"/>
  <c r="U739" i="1"/>
  <c r="V739" i="1"/>
  <c r="U740" i="1"/>
  <c r="V740" i="1"/>
  <c r="U741" i="1"/>
  <c r="V741" i="1"/>
  <c r="U742" i="1"/>
  <c r="V742" i="1"/>
  <c r="U743" i="1"/>
  <c r="V743" i="1"/>
  <c r="U744" i="1"/>
  <c r="V744" i="1"/>
  <c r="U745" i="1"/>
  <c r="V745" i="1"/>
  <c r="U746" i="1"/>
  <c r="V746" i="1"/>
  <c r="U747" i="1"/>
  <c r="V747" i="1"/>
  <c r="U748" i="1"/>
  <c r="V748" i="1"/>
  <c r="U749" i="1"/>
  <c r="V749" i="1"/>
  <c r="U750" i="1"/>
  <c r="V750" i="1"/>
  <c r="U751" i="1"/>
  <c r="V751" i="1"/>
  <c r="U752" i="1"/>
  <c r="V752" i="1"/>
  <c r="U753" i="1"/>
  <c r="V753" i="1"/>
  <c r="U754" i="1"/>
  <c r="V754" i="1"/>
  <c r="U755" i="1"/>
  <c r="V755" i="1"/>
  <c r="U756" i="1"/>
  <c r="V756" i="1"/>
  <c r="U757" i="1"/>
  <c r="V757" i="1"/>
  <c r="U758" i="1"/>
  <c r="V758" i="1"/>
  <c r="U759" i="1"/>
  <c r="V759" i="1"/>
  <c r="U760" i="1"/>
  <c r="V760" i="1"/>
  <c r="U761" i="1"/>
  <c r="V761" i="1"/>
  <c r="U762" i="1"/>
  <c r="V762" i="1"/>
  <c r="U763" i="1"/>
  <c r="V763" i="1"/>
  <c r="U764" i="1"/>
  <c r="V764" i="1"/>
  <c r="U765" i="1"/>
  <c r="V765" i="1"/>
  <c r="U766" i="1"/>
  <c r="V766" i="1"/>
  <c r="U767" i="1"/>
  <c r="V767" i="1"/>
  <c r="U768" i="1"/>
  <c r="V768" i="1"/>
  <c r="U769" i="1"/>
  <c r="V769" i="1"/>
  <c r="U770" i="1"/>
  <c r="V770" i="1"/>
  <c r="U771" i="1"/>
  <c r="V771" i="1"/>
  <c r="U772" i="1"/>
  <c r="V772" i="1"/>
  <c r="U773" i="1"/>
  <c r="V773" i="1"/>
  <c r="U774" i="1"/>
  <c r="V774" i="1"/>
  <c r="U775" i="1"/>
  <c r="V775" i="1"/>
  <c r="U776" i="1"/>
  <c r="V776" i="1"/>
  <c r="U777" i="1"/>
  <c r="V777" i="1"/>
  <c r="U778" i="1"/>
  <c r="V778" i="1"/>
  <c r="U779" i="1"/>
  <c r="V779" i="1"/>
  <c r="U780" i="1"/>
  <c r="V780" i="1"/>
  <c r="U781" i="1"/>
  <c r="V781" i="1"/>
  <c r="U782" i="1"/>
  <c r="V782" i="1"/>
  <c r="U783" i="1"/>
  <c r="V783" i="1"/>
  <c r="U784" i="1"/>
  <c r="V784" i="1"/>
  <c r="U785" i="1"/>
  <c r="V785" i="1"/>
  <c r="U786" i="1"/>
  <c r="V786" i="1"/>
  <c r="U787" i="1"/>
  <c r="V787" i="1"/>
  <c r="U788" i="1"/>
  <c r="V788" i="1"/>
  <c r="U789" i="1"/>
  <c r="V789" i="1"/>
  <c r="U790" i="1"/>
  <c r="V790" i="1"/>
  <c r="U791" i="1"/>
  <c r="V791" i="1"/>
  <c r="U792" i="1"/>
  <c r="V792" i="1"/>
  <c r="U793" i="1"/>
  <c r="V793" i="1"/>
  <c r="U794" i="1"/>
  <c r="V794" i="1"/>
  <c r="U795" i="1"/>
  <c r="V795" i="1"/>
  <c r="U796" i="1"/>
  <c r="V796" i="1"/>
  <c r="U797" i="1"/>
  <c r="V797" i="1"/>
  <c r="U798" i="1"/>
  <c r="V798" i="1"/>
  <c r="U799" i="1"/>
  <c r="V799" i="1"/>
  <c r="U800" i="1"/>
  <c r="V800" i="1"/>
  <c r="U801" i="1"/>
  <c r="V801" i="1"/>
  <c r="U802" i="1"/>
  <c r="V802" i="1"/>
  <c r="U803" i="1"/>
  <c r="V803" i="1"/>
  <c r="U804" i="1"/>
  <c r="V804" i="1"/>
  <c r="U805" i="1"/>
  <c r="V805" i="1"/>
  <c r="U806" i="1"/>
  <c r="V806" i="1"/>
  <c r="U807" i="1"/>
  <c r="V807" i="1"/>
  <c r="U808" i="1"/>
  <c r="V808" i="1"/>
  <c r="U809" i="1"/>
  <c r="V809" i="1"/>
  <c r="U810" i="1"/>
  <c r="V810" i="1"/>
  <c r="U811" i="1"/>
  <c r="V811" i="1"/>
  <c r="U812" i="1"/>
  <c r="V812" i="1"/>
  <c r="U813" i="1"/>
  <c r="V813" i="1"/>
  <c r="U814" i="1"/>
  <c r="V814" i="1"/>
  <c r="U815" i="1"/>
  <c r="V815" i="1"/>
  <c r="U816" i="1"/>
  <c r="V816" i="1"/>
  <c r="U817" i="1"/>
  <c r="V817" i="1"/>
  <c r="U818" i="1"/>
  <c r="V818" i="1"/>
  <c r="U819" i="1"/>
  <c r="V819" i="1"/>
  <c r="U820" i="1"/>
  <c r="V820" i="1"/>
  <c r="U821" i="1"/>
  <c r="V821" i="1"/>
  <c r="U822" i="1"/>
  <c r="V822" i="1"/>
  <c r="U823" i="1"/>
  <c r="V823" i="1"/>
  <c r="U824" i="1"/>
  <c r="V824" i="1"/>
  <c r="U825" i="1"/>
  <c r="V825" i="1"/>
  <c r="U826" i="1"/>
  <c r="V826" i="1"/>
  <c r="U827" i="1"/>
  <c r="V827" i="1"/>
  <c r="U828" i="1"/>
  <c r="V828" i="1"/>
  <c r="U829" i="1"/>
  <c r="V829" i="1"/>
  <c r="U830" i="1"/>
  <c r="V830" i="1"/>
  <c r="U831" i="1"/>
  <c r="V831" i="1"/>
  <c r="U832" i="1"/>
  <c r="V832" i="1"/>
  <c r="U833" i="1"/>
  <c r="V833" i="1"/>
  <c r="U834" i="1"/>
  <c r="V834" i="1"/>
  <c r="U835" i="1"/>
  <c r="V835" i="1"/>
  <c r="U836" i="1"/>
  <c r="V836" i="1"/>
  <c r="U837" i="1"/>
  <c r="V837" i="1"/>
  <c r="U838" i="1"/>
  <c r="V838" i="1"/>
  <c r="U839" i="1"/>
  <c r="V839" i="1"/>
  <c r="U840" i="1"/>
  <c r="V840" i="1"/>
  <c r="U841" i="1"/>
  <c r="V841" i="1"/>
  <c r="U842" i="1"/>
  <c r="V842" i="1"/>
  <c r="U843" i="1"/>
  <c r="V843" i="1"/>
  <c r="U844" i="1"/>
  <c r="V844" i="1"/>
  <c r="U845" i="1"/>
  <c r="V845" i="1"/>
  <c r="U846" i="1"/>
  <c r="V846" i="1"/>
  <c r="U847" i="1"/>
  <c r="V847" i="1"/>
  <c r="U848" i="1"/>
  <c r="V848" i="1"/>
  <c r="U849" i="1"/>
  <c r="V849" i="1"/>
  <c r="U850" i="1"/>
  <c r="V850" i="1"/>
  <c r="U851" i="1"/>
  <c r="V851" i="1"/>
  <c r="U852" i="1"/>
  <c r="V852" i="1"/>
  <c r="U853" i="1"/>
  <c r="V853" i="1"/>
  <c r="U854" i="1"/>
  <c r="V854" i="1"/>
  <c r="U855" i="1"/>
  <c r="V855" i="1"/>
  <c r="U856" i="1"/>
  <c r="V856" i="1"/>
  <c r="U857" i="1"/>
  <c r="V857" i="1"/>
  <c r="U858" i="1"/>
  <c r="V858" i="1"/>
  <c r="U859" i="1"/>
  <c r="V859" i="1"/>
  <c r="U860" i="1"/>
  <c r="V860" i="1"/>
  <c r="U861" i="1"/>
  <c r="V861" i="1"/>
  <c r="U862" i="1"/>
  <c r="V862" i="1"/>
  <c r="U863" i="1"/>
  <c r="V863" i="1"/>
  <c r="U864" i="1"/>
  <c r="V864" i="1"/>
  <c r="U865" i="1"/>
  <c r="V865" i="1"/>
  <c r="U866" i="1"/>
  <c r="V866" i="1"/>
  <c r="U867" i="1"/>
  <c r="V867" i="1"/>
  <c r="U868" i="1"/>
  <c r="V868" i="1"/>
  <c r="U869" i="1"/>
  <c r="V869" i="1"/>
  <c r="U870" i="1"/>
  <c r="V870" i="1"/>
  <c r="U871" i="1"/>
  <c r="V871" i="1"/>
  <c r="U872" i="1"/>
  <c r="V872" i="1"/>
  <c r="U873" i="1"/>
  <c r="V873" i="1"/>
  <c r="U874" i="1"/>
  <c r="V874" i="1"/>
  <c r="U875" i="1"/>
  <c r="V875" i="1"/>
  <c r="U876" i="1"/>
  <c r="V876" i="1"/>
  <c r="U877" i="1"/>
  <c r="V877" i="1"/>
  <c r="U878" i="1"/>
  <c r="V878" i="1"/>
  <c r="U879" i="1"/>
  <c r="V879" i="1"/>
  <c r="U880" i="1"/>
  <c r="V880" i="1"/>
  <c r="U881" i="1"/>
  <c r="V881" i="1"/>
  <c r="U882" i="1"/>
  <c r="V882" i="1"/>
  <c r="U883" i="1"/>
  <c r="V883" i="1"/>
  <c r="U884" i="1"/>
  <c r="V884" i="1"/>
  <c r="U885" i="1"/>
  <c r="V885" i="1"/>
  <c r="U886" i="1"/>
  <c r="V886" i="1"/>
  <c r="U887" i="1"/>
  <c r="V887" i="1"/>
  <c r="U888" i="1"/>
  <c r="V888" i="1"/>
  <c r="U889" i="1"/>
  <c r="V889" i="1"/>
  <c r="U890" i="1"/>
  <c r="V890" i="1"/>
  <c r="U891" i="1"/>
  <c r="V891" i="1"/>
  <c r="U892" i="1"/>
  <c r="V892" i="1"/>
  <c r="U893" i="1"/>
  <c r="V893" i="1"/>
  <c r="U894" i="1"/>
  <c r="V894" i="1"/>
  <c r="U895" i="1"/>
  <c r="V895" i="1"/>
  <c r="U896" i="1"/>
  <c r="V896" i="1"/>
  <c r="U897" i="1"/>
  <c r="V897" i="1"/>
  <c r="U898" i="1"/>
  <c r="V898" i="1"/>
  <c r="U899" i="1"/>
  <c r="V899" i="1"/>
  <c r="U900" i="1"/>
  <c r="V900" i="1"/>
  <c r="U901" i="1"/>
  <c r="V901" i="1"/>
  <c r="U902" i="1"/>
  <c r="V902" i="1"/>
  <c r="U903" i="1"/>
  <c r="V903" i="1"/>
  <c r="U904" i="1"/>
  <c r="V904" i="1"/>
  <c r="U905" i="1"/>
  <c r="V905" i="1"/>
  <c r="U906" i="1"/>
  <c r="V906" i="1"/>
  <c r="U907" i="1"/>
  <c r="V907" i="1"/>
  <c r="U908" i="1"/>
  <c r="V908" i="1"/>
  <c r="U909" i="1"/>
  <c r="V909" i="1"/>
  <c r="U910" i="1"/>
  <c r="V910" i="1"/>
  <c r="U911" i="1"/>
  <c r="V911" i="1"/>
  <c r="U912" i="1"/>
  <c r="V912" i="1"/>
  <c r="U913" i="1"/>
  <c r="V913" i="1"/>
  <c r="U914" i="1"/>
  <c r="V914" i="1"/>
  <c r="U915" i="1"/>
  <c r="V915" i="1"/>
  <c r="U916" i="1"/>
  <c r="V916" i="1"/>
  <c r="U917" i="1"/>
  <c r="V917" i="1"/>
  <c r="U918" i="1"/>
  <c r="V918" i="1"/>
  <c r="U919" i="1"/>
  <c r="V919" i="1"/>
  <c r="U920" i="1"/>
  <c r="V920" i="1"/>
  <c r="U921" i="1"/>
  <c r="V921" i="1"/>
  <c r="U922" i="1"/>
  <c r="V922" i="1"/>
  <c r="U923" i="1"/>
  <c r="V923" i="1"/>
  <c r="U924" i="1"/>
  <c r="V924" i="1"/>
  <c r="U925" i="1"/>
  <c r="V925" i="1"/>
  <c r="U926" i="1"/>
  <c r="V926" i="1"/>
  <c r="U927" i="1"/>
  <c r="V927" i="1"/>
  <c r="U928" i="1"/>
  <c r="V928" i="1"/>
  <c r="U929" i="1"/>
  <c r="V929" i="1"/>
  <c r="U930" i="1"/>
  <c r="V930" i="1"/>
  <c r="U931" i="1"/>
  <c r="V931" i="1"/>
  <c r="U932" i="1"/>
  <c r="V932" i="1"/>
  <c r="U933" i="1"/>
  <c r="V933" i="1"/>
  <c r="U934" i="1"/>
  <c r="V934" i="1"/>
  <c r="U935" i="1"/>
  <c r="V935" i="1"/>
  <c r="U936" i="1"/>
  <c r="V936" i="1"/>
  <c r="U937" i="1"/>
  <c r="V937" i="1"/>
  <c r="U938" i="1"/>
  <c r="V938" i="1"/>
  <c r="U939" i="1"/>
  <c r="V939" i="1"/>
  <c r="U940" i="1"/>
  <c r="V940" i="1"/>
  <c r="U941" i="1"/>
  <c r="V941" i="1"/>
  <c r="U942" i="1"/>
  <c r="V942" i="1"/>
  <c r="U943" i="1"/>
  <c r="V943" i="1"/>
  <c r="U944" i="1"/>
  <c r="V944" i="1"/>
  <c r="U945" i="1"/>
  <c r="V945" i="1"/>
  <c r="U946" i="1"/>
  <c r="V946" i="1"/>
  <c r="U947" i="1"/>
  <c r="V947" i="1"/>
  <c r="U948" i="1"/>
  <c r="V948" i="1"/>
  <c r="U949" i="1"/>
  <c r="V949" i="1"/>
  <c r="U950" i="1"/>
  <c r="V950" i="1"/>
  <c r="U951" i="1"/>
  <c r="V951" i="1"/>
  <c r="U952" i="1"/>
  <c r="V952" i="1"/>
  <c r="U953" i="1"/>
  <c r="V953" i="1"/>
  <c r="U954" i="1"/>
  <c r="V954" i="1"/>
  <c r="U955" i="1"/>
  <c r="V955" i="1"/>
  <c r="U956" i="1"/>
  <c r="V956" i="1"/>
  <c r="U957" i="1"/>
  <c r="V957" i="1"/>
  <c r="U958" i="1"/>
  <c r="V958" i="1"/>
  <c r="U959" i="1"/>
  <c r="V959" i="1"/>
  <c r="U960" i="1"/>
  <c r="V960" i="1"/>
  <c r="U961" i="1"/>
  <c r="V961" i="1"/>
  <c r="U962" i="1"/>
  <c r="V962" i="1"/>
  <c r="U963" i="1"/>
  <c r="V963" i="1"/>
  <c r="U964" i="1"/>
  <c r="V964" i="1"/>
  <c r="U965" i="1"/>
  <c r="V965" i="1"/>
  <c r="U966" i="1"/>
  <c r="V966" i="1"/>
  <c r="U967" i="1"/>
  <c r="V967" i="1"/>
  <c r="U968" i="1"/>
  <c r="V968" i="1"/>
  <c r="U969" i="1"/>
  <c r="V969" i="1"/>
  <c r="U970" i="1"/>
  <c r="V970" i="1"/>
  <c r="U971" i="1"/>
  <c r="V971" i="1"/>
  <c r="U972" i="1"/>
  <c r="V972" i="1"/>
  <c r="U973" i="1"/>
  <c r="V973" i="1"/>
  <c r="U974" i="1"/>
  <c r="V974" i="1"/>
  <c r="U975" i="1"/>
  <c r="V975" i="1"/>
  <c r="U976" i="1"/>
  <c r="V976" i="1"/>
  <c r="U977" i="1"/>
  <c r="V977" i="1"/>
  <c r="U978" i="1"/>
  <c r="V978" i="1"/>
  <c r="U979" i="1"/>
  <c r="V979" i="1"/>
  <c r="U980" i="1"/>
  <c r="V980" i="1"/>
  <c r="U981" i="1"/>
  <c r="V981" i="1"/>
  <c r="U982" i="1"/>
  <c r="V982" i="1"/>
  <c r="U983" i="1"/>
  <c r="V983" i="1"/>
  <c r="U984" i="1"/>
  <c r="V984" i="1"/>
  <c r="U985" i="1"/>
  <c r="V985" i="1"/>
  <c r="U986" i="1"/>
  <c r="V986" i="1"/>
  <c r="U987" i="1"/>
  <c r="V987" i="1"/>
  <c r="U988" i="1"/>
  <c r="V988" i="1"/>
  <c r="U989" i="1"/>
  <c r="V989" i="1"/>
  <c r="U990" i="1"/>
  <c r="V990" i="1"/>
  <c r="U991" i="1"/>
  <c r="V991" i="1"/>
  <c r="U992" i="1"/>
  <c r="V992" i="1"/>
  <c r="U993" i="1"/>
  <c r="V993" i="1"/>
  <c r="U994" i="1"/>
  <c r="V994" i="1"/>
  <c r="U995" i="1"/>
  <c r="V995" i="1"/>
  <c r="U996" i="1"/>
  <c r="V996" i="1"/>
  <c r="U997" i="1"/>
  <c r="V997" i="1"/>
  <c r="U998" i="1"/>
  <c r="V998" i="1"/>
  <c r="U999" i="1"/>
  <c r="V999" i="1"/>
  <c r="U1000" i="1"/>
  <c r="V1000" i="1"/>
  <c r="U1001" i="1"/>
  <c r="V1001" i="1"/>
  <c r="U1002" i="1"/>
  <c r="V1002" i="1"/>
  <c r="U1003" i="1"/>
  <c r="V1003" i="1"/>
  <c r="U1004" i="1"/>
  <c r="V1004" i="1"/>
  <c r="U1005" i="1"/>
  <c r="V1005" i="1"/>
  <c r="U1006" i="1"/>
  <c r="V1006" i="1"/>
  <c r="U1007" i="1"/>
  <c r="V1007" i="1"/>
  <c r="U1008" i="1"/>
  <c r="V1008" i="1"/>
  <c r="U1009" i="1"/>
  <c r="V1009" i="1"/>
  <c r="U1010" i="1"/>
  <c r="V1010" i="1"/>
  <c r="U1011" i="1"/>
  <c r="V1011" i="1"/>
  <c r="U1012" i="1"/>
  <c r="V1012" i="1"/>
  <c r="U1013" i="1"/>
  <c r="V1013" i="1"/>
  <c r="U1014" i="1"/>
  <c r="V1014" i="1"/>
  <c r="U1015" i="1"/>
  <c r="V1015" i="1"/>
  <c r="U1016" i="1"/>
  <c r="V1016" i="1"/>
  <c r="U1017" i="1"/>
  <c r="V1017" i="1"/>
  <c r="U1018" i="1"/>
  <c r="V1018" i="1"/>
  <c r="U1019" i="1"/>
  <c r="V1019" i="1"/>
  <c r="U1020" i="1"/>
  <c r="V1020" i="1"/>
  <c r="U1021" i="1"/>
  <c r="V1021" i="1"/>
  <c r="U1022" i="1"/>
  <c r="V1022" i="1"/>
  <c r="U1023" i="1"/>
  <c r="V1023" i="1"/>
  <c r="U1024" i="1"/>
  <c r="V1024" i="1"/>
  <c r="U1025" i="1"/>
  <c r="V1025" i="1"/>
  <c r="U1026" i="1"/>
  <c r="V1026" i="1"/>
  <c r="U1027" i="1"/>
  <c r="V1027" i="1"/>
  <c r="U1028" i="1"/>
  <c r="V1028" i="1"/>
  <c r="U1029" i="1"/>
  <c r="V1029" i="1"/>
  <c r="U1030" i="1"/>
  <c r="V1030" i="1"/>
  <c r="U1031" i="1"/>
  <c r="V1031" i="1"/>
  <c r="U1032" i="1"/>
  <c r="V1032" i="1"/>
  <c r="U1033" i="1"/>
  <c r="V1033" i="1"/>
  <c r="U1034" i="1"/>
  <c r="V1034" i="1"/>
  <c r="U1035" i="1"/>
  <c r="V1035" i="1"/>
  <c r="U1036" i="1"/>
  <c r="V1036" i="1"/>
  <c r="U1037" i="1"/>
  <c r="V1037" i="1"/>
  <c r="U1038" i="1"/>
  <c r="V1038" i="1"/>
  <c r="U1039" i="1"/>
  <c r="V1039" i="1"/>
  <c r="U1040" i="1"/>
  <c r="V1040" i="1"/>
  <c r="U1041" i="1"/>
  <c r="V1041" i="1"/>
  <c r="U1042" i="1"/>
  <c r="V1042" i="1"/>
  <c r="U1043" i="1"/>
  <c r="V1043" i="1"/>
  <c r="U1044" i="1"/>
  <c r="V1044" i="1"/>
  <c r="U1045" i="1"/>
  <c r="V1045" i="1"/>
  <c r="U1046" i="1"/>
  <c r="V1046" i="1"/>
  <c r="U1047" i="1"/>
  <c r="V1047" i="1"/>
  <c r="U1048" i="1"/>
  <c r="V1048" i="1"/>
  <c r="U1049" i="1"/>
  <c r="V1049" i="1"/>
  <c r="U1050" i="1"/>
  <c r="V1050" i="1"/>
  <c r="U1051" i="1"/>
  <c r="V1051" i="1"/>
  <c r="U1052" i="1"/>
  <c r="V1052" i="1"/>
  <c r="U1053" i="1"/>
  <c r="V1053" i="1"/>
  <c r="U1054" i="1"/>
  <c r="V1054" i="1"/>
  <c r="U1055" i="1"/>
  <c r="V1055" i="1"/>
  <c r="U1056" i="1"/>
  <c r="V1056" i="1"/>
  <c r="U1057" i="1"/>
  <c r="V1057" i="1"/>
  <c r="U1058" i="1"/>
  <c r="V1058" i="1"/>
  <c r="U1059" i="1"/>
  <c r="V1059" i="1"/>
  <c r="U1060" i="1"/>
  <c r="V1060" i="1"/>
  <c r="U1061" i="1"/>
  <c r="V1061" i="1"/>
  <c r="U1062" i="1"/>
  <c r="V1062" i="1"/>
  <c r="U1063" i="1"/>
  <c r="V1063" i="1"/>
  <c r="U1064" i="1"/>
  <c r="V1064" i="1"/>
  <c r="U1065" i="1"/>
  <c r="V1065" i="1"/>
  <c r="U1066" i="1"/>
  <c r="V1066" i="1"/>
  <c r="U1067" i="1"/>
  <c r="V1067" i="1"/>
  <c r="U1068" i="1"/>
  <c r="V1068" i="1"/>
  <c r="U1069" i="1"/>
  <c r="V1069" i="1"/>
  <c r="U1070" i="1"/>
  <c r="V1070" i="1"/>
  <c r="U1071" i="1"/>
  <c r="V1071" i="1"/>
  <c r="U1072" i="1"/>
  <c r="V1072" i="1"/>
  <c r="U1073" i="1"/>
  <c r="V1073" i="1"/>
  <c r="U1074" i="1"/>
  <c r="V1074" i="1"/>
  <c r="U1075" i="1"/>
  <c r="V1075" i="1"/>
  <c r="U1076" i="1"/>
  <c r="V1076" i="1"/>
  <c r="U1077" i="1"/>
  <c r="V1077" i="1"/>
  <c r="U1078" i="1"/>
  <c r="V1078" i="1"/>
  <c r="U1079" i="1"/>
  <c r="V1079" i="1"/>
  <c r="U1080" i="1"/>
  <c r="V1080" i="1"/>
  <c r="U1081" i="1"/>
  <c r="V1081" i="1"/>
  <c r="U1082" i="1"/>
  <c r="V1082" i="1"/>
  <c r="U1083" i="1"/>
  <c r="V1083" i="1"/>
  <c r="U1084" i="1"/>
  <c r="V1084" i="1"/>
  <c r="U1085" i="1"/>
  <c r="V1085" i="1"/>
  <c r="U1086" i="1"/>
  <c r="V1086" i="1"/>
  <c r="U1087" i="1"/>
  <c r="V1087" i="1"/>
  <c r="U1088" i="1"/>
  <c r="V1088" i="1"/>
  <c r="U1089" i="1"/>
  <c r="V1089" i="1"/>
  <c r="U1090" i="1"/>
  <c r="V1090" i="1"/>
  <c r="U1091" i="1"/>
  <c r="V1091" i="1"/>
  <c r="U1092" i="1"/>
  <c r="V1092" i="1"/>
  <c r="U1093" i="1"/>
  <c r="V1093" i="1"/>
  <c r="U1094" i="1"/>
  <c r="V1094" i="1"/>
  <c r="U1095" i="1"/>
  <c r="V1095" i="1"/>
  <c r="U1096" i="1"/>
  <c r="V1096" i="1"/>
  <c r="U1097" i="1"/>
  <c r="V1097" i="1"/>
  <c r="U1098" i="1"/>
  <c r="V1098" i="1"/>
  <c r="U1099" i="1"/>
  <c r="V1099" i="1"/>
  <c r="U1100" i="1"/>
  <c r="V1100" i="1"/>
  <c r="U1101" i="1"/>
  <c r="V1101" i="1"/>
  <c r="U1102" i="1"/>
  <c r="V1102" i="1"/>
  <c r="U1103" i="1"/>
  <c r="V1103" i="1"/>
  <c r="U1104" i="1"/>
  <c r="V1104" i="1"/>
  <c r="U1105" i="1"/>
  <c r="V1105" i="1"/>
  <c r="U1106" i="1"/>
  <c r="V1106" i="1"/>
  <c r="U1107" i="1"/>
  <c r="V1107" i="1"/>
  <c r="U1108" i="1"/>
  <c r="V1108" i="1"/>
  <c r="U1109" i="1"/>
  <c r="V1109" i="1"/>
  <c r="U1110" i="1"/>
  <c r="V1110" i="1"/>
  <c r="U1111" i="1"/>
  <c r="V1111" i="1"/>
  <c r="U1112" i="1"/>
  <c r="V1112" i="1"/>
  <c r="U1113" i="1"/>
  <c r="V1113" i="1"/>
  <c r="U1114" i="1"/>
  <c r="V1114" i="1"/>
  <c r="U1115" i="1"/>
  <c r="V1115" i="1"/>
  <c r="U1116" i="1"/>
  <c r="V1116" i="1"/>
  <c r="U1117" i="1"/>
  <c r="V1117" i="1"/>
  <c r="U1118" i="1"/>
  <c r="V1118" i="1"/>
  <c r="U1119" i="1"/>
  <c r="V1119" i="1"/>
  <c r="U1120" i="1"/>
  <c r="V1120" i="1"/>
  <c r="U1121" i="1"/>
  <c r="V1121" i="1"/>
  <c r="U1122" i="1"/>
  <c r="V1122" i="1"/>
  <c r="U1123" i="1"/>
  <c r="V1123" i="1"/>
  <c r="U1124" i="1"/>
  <c r="V1124" i="1"/>
  <c r="U1125" i="1"/>
  <c r="V1125" i="1"/>
  <c r="U1126" i="1"/>
  <c r="V1126" i="1"/>
  <c r="U1127" i="1"/>
  <c r="V1127" i="1"/>
  <c r="U1128" i="1"/>
  <c r="V1128" i="1"/>
  <c r="U1129" i="1"/>
  <c r="V1129" i="1"/>
  <c r="U1130" i="1"/>
  <c r="V1130" i="1"/>
  <c r="U1131" i="1"/>
  <c r="V1131" i="1"/>
  <c r="U1132" i="1"/>
  <c r="V1132" i="1"/>
  <c r="U1133" i="1"/>
  <c r="V1133" i="1"/>
  <c r="U1134" i="1"/>
  <c r="V1134" i="1"/>
  <c r="U1135" i="1"/>
  <c r="V1135" i="1"/>
  <c r="U1136" i="1"/>
  <c r="V1136" i="1"/>
  <c r="U1137" i="1"/>
  <c r="V1137" i="1"/>
  <c r="U1138" i="1"/>
  <c r="V1138" i="1"/>
  <c r="U1139" i="1"/>
  <c r="V1139" i="1"/>
  <c r="U1140" i="1"/>
  <c r="V1140" i="1"/>
  <c r="U1141" i="1"/>
  <c r="V1141" i="1"/>
  <c r="U1142" i="1"/>
  <c r="V1142" i="1"/>
  <c r="U1143" i="1"/>
  <c r="V1143" i="1"/>
  <c r="U1144" i="1"/>
  <c r="V1144" i="1"/>
  <c r="U1145" i="1"/>
  <c r="V1145" i="1"/>
  <c r="U1146" i="1"/>
  <c r="V1146" i="1"/>
  <c r="U1147" i="1"/>
  <c r="V1147" i="1"/>
  <c r="U1148" i="1"/>
  <c r="V1148" i="1"/>
  <c r="U1149" i="1"/>
  <c r="V1149" i="1"/>
  <c r="U1150" i="1"/>
  <c r="V1150" i="1"/>
  <c r="U1151" i="1"/>
  <c r="V1151" i="1"/>
  <c r="U1152" i="1"/>
  <c r="V1152" i="1"/>
  <c r="U1153" i="1"/>
  <c r="V1153" i="1"/>
  <c r="U1154" i="1"/>
  <c r="V1154" i="1"/>
  <c r="U1155" i="1"/>
  <c r="V1155" i="1"/>
  <c r="U1156" i="1"/>
  <c r="V1156" i="1"/>
  <c r="U1157" i="1"/>
  <c r="V1157" i="1"/>
  <c r="U1158" i="1"/>
  <c r="V1158" i="1"/>
  <c r="U1159" i="1"/>
  <c r="V1159" i="1"/>
  <c r="U1160" i="1"/>
  <c r="V1160" i="1"/>
  <c r="U1161" i="1"/>
  <c r="V1161" i="1"/>
  <c r="U1162" i="1"/>
  <c r="V1162" i="1"/>
  <c r="U1163" i="1"/>
  <c r="V1163" i="1"/>
  <c r="U1164" i="1"/>
  <c r="V1164" i="1"/>
  <c r="U1165" i="1"/>
  <c r="V1165" i="1"/>
  <c r="U1166" i="1"/>
  <c r="V1166" i="1"/>
  <c r="U1167" i="1"/>
  <c r="V1167" i="1"/>
  <c r="U1168" i="1"/>
  <c r="V1168" i="1"/>
  <c r="U1169" i="1"/>
  <c r="V1169" i="1"/>
  <c r="U1170" i="1"/>
  <c r="V1170" i="1"/>
  <c r="U1171" i="1"/>
  <c r="V1171" i="1"/>
  <c r="U1172" i="1"/>
  <c r="V1172" i="1"/>
  <c r="U1173" i="1"/>
  <c r="V1173" i="1"/>
  <c r="U1174" i="1"/>
  <c r="V1174" i="1"/>
  <c r="U1175" i="1"/>
  <c r="V1175" i="1"/>
  <c r="U1176" i="1"/>
  <c r="V1176" i="1"/>
  <c r="U1177" i="1"/>
  <c r="V1177" i="1"/>
  <c r="U1178" i="1"/>
  <c r="V1178" i="1"/>
  <c r="U1179" i="1"/>
  <c r="V1179" i="1"/>
  <c r="U1180" i="1"/>
  <c r="V1180" i="1"/>
  <c r="U1181" i="1"/>
  <c r="V1181" i="1"/>
  <c r="U1182" i="1"/>
  <c r="V1182" i="1"/>
  <c r="U1183" i="1"/>
  <c r="V1183" i="1"/>
  <c r="U1184" i="1"/>
  <c r="V1184" i="1"/>
  <c r="U1185" i="1"/>
  <c r="V1185" i="1"/>
  <c r="U1186" i="1"/>
  <c r="V1186" i="1"/>
  <c r="U1187" i="1"/>
  <c r="V1187" i="1"/>
  <c r="U1188" i="1"/>
  <c r="V1188" i="1"/>
  <c r="U1189" i="1"/>
  <c r="V1189" i="1"/>
  <c r="U1190" i="1"/>
  <c r="V1190" i="1"/>
  <c r="U1191" i="1"/>
  <c r="V1191" i="1"/>
  <c r="U1192" i="1"/>
  <c r="V1192" i="1"/>
  <c r="U1193" i="1"/>
  <c r="V1193" i="1"/>
  <c r="U1194" i="1"/>
  <c r="V1194" i="1"/>
  <c r="U1195" i="1"/>
  <c r="V1195" i="1"/>
  <c r="U1196" i="1"/>
  <c r="V1196" i="1"/>
  <c r="U1197" i="1"/>
  <c r="V1197" i="1"/>
  <c r="U1198" i="1"/>
  <c r="V1198" i="1"/>
  <c r="U1199" i="1"/>
  <c r="V1199" i="1"/>
  <c r="U1200" i="1"/>
  <c r="V1200" i="1"/>
  <c r="U1201" i="1"/>
  <c r="V1201" i="1"/>
  <c r="U1202" i="1"/>
  <c r="V1202" i="1"/>
  <c r="U1203" i="1"/>
  <c r="V1203" i="1"/>
  <c r="U1204" i="1"/>
  <c r="V1204" i="1"/>
  <c r="U1205" i="1"/>
  <c r="V1205" i="1"/>
  <c r="U1206" i="1"/>
  <c r="V1206" i="1"/>
  <c r="U1207" i="1"/>
  <c r="V1207" i="1"/>
  <c r="U1208" i="1"/>
  <c r="V1208" i="1"/>
  <c r="U1209" i="1"/>
  <c r="V1209" i="1"/>
  <c r="U1210" i="1"/>
  <c r="V1210" i="1"/>
  <c r="U1211" i="1"/>
  <c r="V1211" i="1"/>
  <c r="U1212" i="1"/>
  <c r="V1212" i="1"/>
  <c r="U1213" i="1"/>
  <c r="V1213" i="1"/>
  <c r="U1214" i="1"/>
  <c r="V1214" i="1"/>
  <c r="U1215" i="1"/>
  <c r="V1215" i="1"/>
  <c r="U1216" i="1"/>
  <c r="V1216" i="1"/>
  <c r="U1217" i="1"/>
  <c r="V1217" i="1"/>
  <c r="U1218" i="1"/>
  <c r="V1218" i="1"/>
  <c r="U1219" i="1"/>
  <c r="V1219" i="1"/>
  <c r="U1220" i="1"/>
  <c r="V1220" i="1"/>
  <c r="U1221" i="1"/>
  <c r="V1221" i="1"/>
  <c r="U1222" i="1"/>
  <c r="V1222" i="1"/>
  <c r="U1223" i="1"/>
  <c r="V1223" i="1"/>
  <c r="U1224" i="1"/>
  <c r="V1224" i="1"/>
  <c r="U1225" i="1"/>
  <c r="V1225" i="1"/>
  <c r="U1226" i="1"/>
  <c r="V1226" i="1"/>
  <c r="U1227" i="1"/>
  <c r="V1227" i="1"/>
  <c r="U1228" i="1"/>
  <c r="V1228" i="1"/>
  <c r="U1229" i="1"/>
  <c r="V1229" i="1"/>
  <c r="U1230" i="1"/>
  <c r="V1230" i="1"/>
  <c r="U1231" i="1"/>
  <c r="V1231" i="1"/>
  <c r="U1232" i="1"/>
  <c r="V1232" i="1"/>
  <c r="U1233" i="1"/>
  <c r="V1233" i="1"/>
  <c r="U1234" i="1"/>
  <c r="V1234" i="1"/>
  <c r="U1235" i="1"/>
  <c r="V1235" i="1"/>
  <c r="U1236" i="1"/>
  <c r="V1236" i="1"/>
  <c r="U1237" i="1"/>
  <c r="V1237" i="1"/>
  <c r="U1238" i="1"/>
  <c r="V1238" i="1"/>
  <c r="U1239" i="1"/>
  <c r="V1239" i="1"/>
  <c r="U1240" i="1"/>
  <c r="V1240" i="1"/>
  <c r="U1241" i="1"/>
  <c r="V1241" i="1"/>
  <c r="U1242" i="1"/>
  <c r="V1242" i="1"/>
  <c r="U1243" i="1"/>
  <c r="V1243" i="1"/>
  <c r="U1244" i="1"/>
  <c r="V1244" i="1"/>
  <c r="U1245" i="1"/>
  <c r="V1245" i="1"/>
  <c r="U1246" i="1"/>
  <c r="V1246" i="1"/>
  <c r="U1247" i="1"/>
  <c r="V1247" i="1"/>
  <c r="U1248" i="1"/>
  <c r="V1248" i="1"/>
  <c r="U1249" i="1"/>
  <c r="V1249" i="1"/>
  <c r="U1250" i="1"/>
  <c r="V1250" i="1"/>
  <c r="U1251" i="1"/>
  <c r="V1251" i="1"/>
  <c r="U1252" i="1"/>
  <c r="V1252" i="1"/>
  <c r="U1253" i="1"/>
  <c r="V1253" i="1"/>
  <c r="U1254" i="1"/>
  <c r="V1254" i="1"/>
  <c r="U1255" i="1"/>
  <c r="V1255" i="1"/>
  <c r="U1256" i="1"/>
  <c r="V1256" i="1"/>
  <c r="U1257" i="1"/>
  <c r="V1257" i="1"/>
  <c r="U1258" i="1"/>
  <c r="V1258" i="1"/>
  <c r="U1259" i="1"/>
  <c r="V1259" i="1"/>
  <c r="U1260" i="1"/>
  <c r="V1260" i="1"/>
  <c r="U1261" i="1"/>
  <c r="V1261" i="1"/>
  <c r="U1262" i="1"/>
  <c r="V1262" i="1"/>
  <c r="U1263" i="1"/>
  <c r="V1263" i="1"/>
  <c r="U1264" i="1"/>
  <c r="V1264" i="1"/>
  <c r="U1265" i="1"/>
  <c r="V1265" i="1"/>
  <c r="U1266" i="1"/>
  <c r="V1266" i="1"/>
  <c r="U1267" i="1"/>
  <c r="V1267" i="1"/>
  <c r="U1268" i="1"/>
  <c r="V1268" i="1"/>
  <c r="U1269" i="1"/>
  <c r="V1269" i="1"/>
  <c r="U1270" i="1"/>
  <c r="V1270" i="1"/>
  <c r="U1271" i="1"/>
  <c r="V1271" i="1"/>
  <c r="U1272" i="1"/>
  <c r="V1272" i="1"/>
  <c r="U1273" i="1"/>
  <c r="V1273" i="1"/>
  <c r="U1274" i="1"/>
  <c r="V1274" i="1"/>
  <c r="U1275" i="1"/>
  <c r="V1275" i="1"/>
  <c r="U1276" i="1"/>
  <c r="V1276" i="1"/>
  <c r="U1277" i="1"/>
  <c r="V1277" i="1"/>
  <c r="U1278" i="1"/>
  <c r="V1278" i="1"/>
  <c r="U1279" i="1"/>
  <c r="V1279" i="1"/>
  <c r="U1280" i="1"/>
  <c r="V1280" i="1"/>
  <c r="U1281" i="1"/>
  <c r="V1281" i="1"/>
  <c r="U1282" i="1"/>
  <c r="V1282" i="1"/>
  <c r="U1283" i="1"/>
  <c r="V1283" i="1"/>
  <c r="U1284" i="1"/>
  <c r="V1284" i="1"/>
  <c r="U1285" i="1"/>
  <c r="V1285" i="1"/>
  <c r="U1286" i="1"/>
  <c r="V1286" i="1"/>
  <c r="U1287" i="1"/>
  <c r="V1287" i="1"/>
  <c r="U1288" i="1"/>
  <c r="V1288" i="1"/>
  <c r="U1289" i="1"/>
  <c r="V1289" i="1"/>
  <c r="U1290" i="1"/>
  <c r="V1290" i="1"/>
  <c r="U1291" i="1"/>
  <c r="V1291" i="1"/>
  <c r="U1292" i="1"/>
  <c r="V1292" i="1"/>
  <c r="U1293" i="1"/>
  <c r="V1293" i="1"/>
  <c r="U1294" i="1"/>
  <c r="V1294" i="1"/>
  <c r="U1295" i="1"/>
  <c r="V1295" i="1"/>
  <c r="U1296" i="1"/>
  <c r="V1296" i="1"/>
  <c r="U1297" i="1"/>
  <c r="V1297" i="1"/>
  <c r="U1298" i="1"/>
  <c r="V1298" i="1"/>
  <c r="U1299" i="1"/>
  <c r="V1299" i="1"/>
  <c r="U1300" i="1"/>
  <c r="V1300" i="1"/>
  <c r="U1301" i="1"/>
  <c r="V1301" i="1"/>
  <c r="U1302" i="1"/>
  <c r="V1302" i="1"/>
  <c r="U1303" i="1"/>
  <c r="V1303" i="1"/>
  <c r="U1304" i="1"/>
  <c r="V1304" i="1"/>
  <c r="U1305" i="1"/>
  <c r="V1305" i="1"/>
  <c r="U1306" i="1"/>
  <c r="V1306" i="1"/>
  <c r="U1307" i="1"/>
  <c r="V1307" i="1"/>
  <c r="U1308" i="1"/>
  <c r="V1308" i="1"/>
  <c r="U1309" i="1"/>
  <c r="V1309" i="1"/>
  <c r="U1310" i="1"/>
  <c r="V1310" i="1"/>
  <c r="U1311" i="1"/>
  <c r="V1311" i="1"/>
  <c r="U1312" i="1"/>
  <c r="V1312" i="1"/>
  <c r="U1313" i="1"/>
  <c r="V1313" i="1"/>
  <c r="U1314" i="1"/>
  <c r="V1314" i="1"/>
  <c r="U1315" i="1"/>
  <c r="V1315" i="1"/>
  <c r="U1316" i="1"/>
  <c r="V1316" i="1"/>
  <c r="U1317" i="1"/>
  <c r="V1317" i="1"/>
  <c r="U1318" i="1"/>
  <c r="V1318" i="1"/>
  <c r="U1319" i="1"/>
  <c r="V1319" i="1"/>
  <c r="U1320" i="1"/>
  <c r="V1320" i="1"/>
  <c r="U1321" i="1"/>
  <c r="V1321" i="1"/>
  <c r="U1322" i="1"/>
  <c r="V1322" i="1"/>
  <c r="U1323" i="1"/>
  <c r="V1323" i="1"/>
  <c r="U1324" i="1"/>
  <c r="V1324" i="1"/>
  <c r="U1325" i="1"/>
  <c r="V1325" i="1"/>
  <c r="U1326" i="1"/>
  <c r="V1326" i="1"/>
  <c r="U1327" i="1"/>
  <c r="V1327" i="1"/>
  <c r="U1328" i="1"/>
  <c r="V1328" i="1"/>
  <c r="U1329" i="1"/>
  <c r="V1329" i="1"/>
  <c r="U1330" i="1"/>
  <c r="V1330" i="1"/>
  <c r="U1331" i="1"/>
  <c r="V1331" i="1"/>
  <c r="U1332" i="1"/>
  <c r="V1332" i="1"/>
  <c r="U1333" i="1"/>
  <c r="V1333" i="1"/>
  <c r="U1334" i="1"/>
  <c r="V1334" i="1"/>
  <c r="U1335" i="1"/>
  <c r="V1335" i="1"/>
  <c r="U1336" i="1"/>
  <c r="V1336" i="1"/>
  <c r="U1337" i="1"/>
  <c r="V1337" i="1"/>
  <c r="U1338" i="1"/>
  <c r="V1338" i="1"/>
  <c r="U1339" i="1"/>
  <c r="V1339" i="1"/>
  <c r="U1340" i="1"/>
  <c r="V1340" i="1"/>
  <c r="U1341" i="1"/>
  <c r="V1341" i="1"/>
  <c r="U1342" i="1"/>
  <c r="V1342" i="1"/>
  <c r="U1343" i="1"/>
  <c r="V1343" i="1"/>
  <c r="U1344" i="1"/>
  <c r="V1344" i="1"/>
  <c r="U1345" i="1"/>
  <c r="V1345" i="1"/>
  <c r="U1346" i="1"/>
  <c r="V1346" i="1"/>
  <c r="U1347" i="1"/>
  <c r="V1347" i="1"/>
  <c r="U1348" i="1"/>
  <c r="V1348" i="1"/>
  <c r="U1349" i="1"/>
  <c r="V1349" i="1"/>
  <c r="U1350" i="1"/>
  <c r="V1350" i="1"/>
  <c r="U1351" i="1"/>
  <c r="V1351" i="1"/>
  <c r="U1352" i="1"/>
  <c r="V1352" i="1"/>
  <c r="U1353" i="1"/>
  <c r="V1353" i="1"/>
  <c r="U1354" i="1"/>
  <c r="V1354" i="1"/>
  <c r="U1355" i="1"/>
  <c r="V1355" i="1"/>
  <c r="U1356" i="1"/>
  <c r="V1356" i="1"/>
  <c r="U1357" i="1"/>
  <c r="V1357" i="1"/>
  <c r="U1358" i="1"/>
  <c r="V1358" i="1"/>
  <c r="U1359" i="1"/>
  <c r="V1359" i="1"/>
  <c r="U1360" i="1"/>
  <c r="V1360" i="1"/>
  <c r="U1361" i="1"/>
  <c r="V1361" i="1"/>
  <c r="U1362" i="1"/>
  <c r="V1362" i="1"/>
  <c r="U1363" i="1"/>
  <c r="V1363" i="1"/>
  <c r="U1364" i="1"/>
  <c r="V1364" i="1"/>
  <c r="U1365" i="1"/>
  <c r="V1365" i="1"/>
  <c r="U1366" i="1"/>
  <c r="V1366" i="1"/>
  <c r="U1367" i="1"/>
  <c r="V1367" i="1"/>
  <c r="U1368" i="1"/>
  <c r="V1368" i="1"/>
  <c r="U1369" i="1"/>
  <c r="V1369" i="1"/>
  <c r="U1370" i="1"/>
  <c r="V1370" i="1"/>
  <c r="U1371" i="1"/>
  <c r="V1371" i="1"/>
  <c r="U1372" i="1"/>
  <c r="V1372" i="1"/>
  <c r="U1373" i="1"/>
  <c r="V1373" i="1"/>
  <c r="U1374" i="1"/>
  <c r="V1374" i="1"/>
  <c r="U1375" i="1"/>
  <c r="V1375" i="1"/>
  <c r="U1376" i="1"/>
  <c r="V1376" i="1"/>
  <c r="U1377" i="1"/>
  <c r="V1377" i="1"/>
  <c r="U1378" i="1"/>
  <c r="V1378" i="1"/>
  <c r="U1379" i="1"/>
  <c r="V1379" i="1"/>
  <c r="U1380" i="1"/>
  <c r="V1380" i="1"/>
  <c r="U1381" i="1"/>
  <c r="V1381" i="1"/>
  <c r="U1382" i="1"/>
  <c r="V1382" i="1"/>
  <c r="U1383" i="1"/>
  <c r="V1383" i="1"/>
  <c r="U1384" i="1"/>
  <c r="V1384" i="1"/>
  <c r="U1385" i="1"/>
  <c r="V1385" i="1"/>
  <c r="U1386" i="1"/>
  <c r="V1386" i="1"/>
  <c r="U1387" i="1"/>
  <c r="V1387" i="1"/>
  <c r="U1388" i="1"/>
  <c r="V1388" i="1"/>
  <c r="U1389" i="1"/>
  <c r="V1389" i="1"/>
  <c r="U1390" i="1"/>
  <c r="V1390" i="1"/>
  <c r="U1391" i="1"/>
  <c r="V1391" i="1"/>
  <c r="U1392" i="1"/>
  <c r="V1392" i="1"/>
  <c r="U1393" i="1"/>
  <c r="V1393" i="1"/>
  <c r="U1394" i="1"/>
  <c r="V1394" i="1"/>
  <c r="U1395" i="1"/>
  <c r="V1395" i="1"/>
  <c r="U1396" i="1"/>
  <c r="V1396" i="1"/>
  <c r="U1397" i="1"/>
  <c r="V1397" i="1"/>
  <c r="U1398" i="1"/>
  <c r="V1398" i="1"/>
  <c r="U1399" i="1"/>
  <c r="V1399" i="1"/>
  <c r="U1400" i="1"/>
  <c r="V1400" i="1"/>
  <c r="U1401" i="1"/>
  <c r="V1401" i="1"/>
  <c r="U1402" i="1"/>
  <c r="V1402" i="1"/>
  <c r="U1403" i="1"/>
  <c r="V1403" i="1"/>
  <c r="U1404" i="1"/>
  <c r="V1404" i="1"/>
  <c r="U1405" i="1"/>
  <c r="V1405" i="1"/>
  <c r="U1406" i="1"/>
  <c r="V1406" i="1"/>
  <c r="U1407" i="1"/>
  <c r="V1407" i="1"/>
  <c r="U1408" i="1"/>
  <c r="V1408" i="1"/>
  <c r="U1409" i="1"/>
  <c r="V1409" i="1"/>
  <c r="U1410" i="1"/>
  <c r="V1410" i="1"/>
  <c r="U1411" i="1"/>
  <c r="V1411" i="1"/>
  <c r="U1412" i="1"/>
  <c r="V1412" i="1"/>
  <c r="U1413" i="1"/>
  <c r="V1413" i="1"/>
  <c r="U1414" i="1"/>
  <c r="V1414" i="1"/>
  <c r="U1415" i="1"/>
  <c r="V1415" i="1"/>
  <c r="U1416" i="1"/>
  <c r="V1416" i="1"/>
  <c r="U1417" i="1"/>
  <c r="V1417" i="1"/>
  <c r="U1418" i="1"/>
  <c r="V1418" i="1"/>
  <c r="U1419" i="1"/>
  <c r="V1419" i="1"/>
  <c r="U1420" i="1"/>
  <c r="V1420" i="1"/>
  <c r="U1421" i="1"/>
  <c r="V1421" i="1"/>
  <c r="U1422" i="1"/>
  <c r="V1422" i="1"/>
  <c r="U1423" i="1"/>
  <c r="V1423" i="1"/>
  <c r="U1424" i="1"/>
  <c r="V1424" i="1"/>
  <c r="U1425" i="1"/>
  <c r="V1425" i="1"/>
  <c r="U1426" i="1"/>
  <c r="V1426" i="1"/>
  <c r="U1427" i="1"/>
  <c r="V1427" i="1"/>
  <c r="U1428" i="1"/>
  <c r="V1428" i="1"/>
  <c r="U1429" i="1"/>
  <c r="V1429" i="1"/>
  <c r="U1430" i="1"/>
  <c r="V1430" i="1"/>
  <c r="U1431" i="1"/>
  <c r="V1431" i="1"/>
  <c r="U1432" i="1"/>
  <c r="V1432" i="1"/>
  <c r="U1433" i="1"/>
  <c r="V1433" i="1"/>
  <c r="U1434" i="1"/>
  <c r="V1434" i="1"/>
  <c r="U1435" i="1"/>
  <c r="V1435" i="1"/>
  <c r="U1436" i="1"/>
  <c r="V1436" i="1"/>
  <c r="U1437" i="1"/>
  <c r="V1437" i="1"/>
  <c r="U1438" i="1"/>
  <c r="V1438" i="1"/>
  <c r="U1439" i="1"/>
  <c r="V1439" i="1"/>
  <c r="U1440" i="1"/>
  <c r="V1440" i="1"/>
  <c r="U1441" i="1"/>
  <c r="V1441" i="1"/>
  <c r="U1442" i="1"/>
  <c r="V1442" i="1"/>
  <c r="U1443" i="1"/>
  <c r="V1443" i="1"/>
  <c r="U1444" i="1"/>
  <c r="V1444" i="1"/>
  <c r="U1445" i="1"/>
  <c r="V1445" i="1"/>
  <c r="U1446" i="1"/>
  <c r="V1446" i="1"/>
  <c r="U1447" i="1"/>
  <c r="V1447" i="1"/>
  <c r="U1448" i="1"/>
  <c r="V1448" i="1"/>
  <c r="U1449" i="1"/>
  <c r="V1449" i="1"/>
  <c r="U1450" i="1"/>
  <c r="V1450" i="1"/>
  <c r="U1451" i="1"/>
  <c r="V1451" i="1"/>
  <c r="U1452" i="1"/>
  <c r="V1452" i="1"/>
  <c r="U1453" i="1"/>
  <c r="V1453" i="1"/>
  <c r="U1454" i="1"/>
  <c r="V1454" i="1"/>
  <c r="U1455" i="1"/>
  <c r="V1455" i="1"/>
  <c r="U1456" i="1"/>
  <c r="V1456" i="1"/>
  <c r="U1457" i="1"/>
  <c r="V1457" i="1"/>
  <c r="U1458" i="1"/>
  <c r="V1458" i="1"/>
  <c r="U1459" i="1"/>
  <c r="V1459" i="1"/>
  <c r="U1460" i="1"/>
  <c r="V1460" i="1"/>
  <c r="U1461" i="1"/>
  <c r="V1461" i="1"/>
  <c r="U1462" i="1"/>
  <c r="V1462" i="1"/>
  <c r="U1463" i="1"/>
  <c r="V1463" i="1"/>
  <c r="U1464" i="1"/>
  <c r="V1464" i="1"/>
  <c r="U1465" i="1"/>
  <c r="V1465" i="1"/>
  <c r="U1466" i="1"/>
  <c r="V1466" i="1"/>
  <c r="U1467" i="1"/>
  <c r="V1467" i="1"/>
  <c r="U1468" i="1"/>
  <c r="V1468" i="1"/>
  <c r="U1469" i="1"/>
  <c r="V1469" i="1"/>
  <c r="U1470" i="1"/>
  <c r="V1470" i="1"/>
  <c r="U1471" i="1"/>
  <c r="V1471" i="1"/>
  <c r="U1472" i="1"/>
  <c r="V1472" i="1"/>
  <c r="U1473" i="1"/>
  <c r="V1473" i="1"/>
  <c r="U1474" i="1"/>
  <c r="V1474" i="1"/>
  <c r="U1475" i="1"/>
  <c r="V1475" i="1"/>
  <c r="U1476" i="1"/>
  <c r="V1476" i="1"/>
  <c r="U1477" i="1"/>
  <c r="V1477" i="1"/>
  <c r="U1478" i="1"/>
  <c r="V1478" i="1"/>
  <c r="U1479" i="1"/>
  <c r="V1479" i="1"/>
  <c r="U1480" i="1"/>
  <c r="V1480" i="1"/>
  <c r="U1481" i="1"/>
  <c r="V1481" i="1"/>
  <c r="U1482" i="1"/>
  <c r="V1482" i="1"/>
  <c r="U1483" i="1"/>
  <c r="V1483" i="1"/>
  <c r="U1484" i="1"/>
  <c r="V1484" i="1"/>
  <c r="U1485" i="1"/>
  <c r="V1485" i="1"/>
  <c r="U1486" i="1"/>
  <c r="V1486" i="1"/>
  <c r="U1487" i="1"/>
  <c r="V1487" i="1"/>
  <c r="U1488" i="1"/>
  <c r="V1488" i="1"/>
  <c r="U1489" i="1"/>
  <c r="V1489" i="1"/>
  <c r="U1490" i="1"/>
  <c r="V1490" i="1"/>
  <c r="U1491" i="1"/>
  <c r="V1491" i="1"/>
  <c r="U1492" i="1"/>
  <c r="V1492" i="1"/>
  <c r="U1493" i="1"/>
  <c r="V1493" i="1"/>
  <c r="U1494" i="1"/>
  <c r="V1494" i="1"/>
  <c r="U1495" i="1"/>
  <c r="V1495" i="1"/>
  <c r="U1496" i="1"/>
  <c r="V1496" i="1"/>
  <c r="U1497" i="1"/>
  <c r="V1497" i="1"/>
  <c r="U1498" i="1"/>
  <c r="V1498" i="1"/>
  <c r="U1499" i="1"/>
  <c r="V1499" i="1"/>
  <c r="U1500" i="1"/>
  <c r="V1500" i="1"/>
  <c r="U1501" i="1"/>
  <c r="V1501" i="1"/>
  <c r="U1502" i="1"/>
  <c r="V1502" i="1"/>
  <c r="U1503" i="1"/>
  <c r="V1503" i="1"/>
  <c r="U1504" i="1"/>
  <c r="V1504" i="1"/>
  <c r="U1505" i="1"/>
  <c r="V1505" i="1"/>
  <c r="U1506" i="1"/>
  <c r="V1506" i="1"/>
  <c r="U1507" i="1"/>
  <c r="V1507" i="1"/>
  <c r="U1508" i="1"/>
  <c r="V1508" i="1"/>
  <c r="U1509" i="1"/>
  <c r="V1509" i="1"/>
  <c r="U1510" i="1"/>
  <c r="V1510" i="1"/>
  <c r="U1511" i="1"/>
  <c r="V1511" i="1"/>
  <c r="U1512" i="1"/>
  <c r="V1512" i="1"/>
  <c r="U1513" i="1"/>
  <c r="V1513" i="1"/>
  <c r="U1514" i="1"/>
  <c r="V1514" i="1"/>
  <c r="U1515" i="1"/>
  <c r="V1515" i="1"/>
  <c r="U1516" i="1"/>
  <c r="V1516" i="1"/>
  <c r="U1517" i="1"/>
  <c r="V1517" i="1"/>
  <c r="U1518" i="1"/>
  <c r="V1518" i="1"/>
  <c r="U1519" i="1"/>
  <c r="V1519" i="1"/>
  <c r="U1520" i="1"/>
  <c r="V1520" i="1"/>
  <c r="U1521" i="1"/>
  <c r="V1521" i="1"/>
  <c r="U1522" i="1"/>
  <c r="V1522" i="1"/>
  <c r="U1523" i="1"/>
  <c r="V1523" i="1"/>
  <c r="U1524" i="1"/>
  <c r="V1524" i="1"/>
  <c r="U1525" i="1"/>
  <c r="V1525" i="1"/>
  <c r="U1526" i="1"/>
  <c r="V1526" i="1"/>
  <c r="U1527" i="1"/>
  <c r="V1527" i="1"/>
  <c r="U1528" i="1"/>
  <c r="V1528" i="1"/>
  <c r="U1529" i="1"/>
  <c r="V1529" i="1"/>
  <c r="U1530" i="1"/>
  <c r="V1530" i="1"/>
  <c r="U1531" i="1"/>
  <c r="V1531" i="1"/>
  <c r="U1532" i="1"/>
  <c r="V1532" i="1"/>
  <c r="U1533" i="1"/>
  <c r="V1533" i="1"/>
  <c r="U1534" i="1"/>
  <c r="V1534" i="1"/>
  <c r="U1535" i="1"/>
  <c r="V1535" i="1"/>
  <c r="U1536" i="1"/>
  <c r="V1536" i="1"/>
  <c r="U1537" i="1"/>
  <c r="V1537" i="1"/>
  <c r="U1538" i="1"/>
  <c r="V1538" i="1"/>
  <c r="U1539" i="1"/>
  <c r="V1539" i="1"/>
  <c r="U1540" i="1"/>
  <c r="V1540" i="1"/>
  <c r="U1541" i="1"/>
  <c r="V1541" i="1"/>
  <c r="U1542" i="1"/>
  <c r="V1542" i="1"/>
  <c r="U1543" i="1"/>
  <c r="V1543" i="1"/>
  <c r="U1544" i="1"/>
  <c r="V1544" i="1"/>
  <c r="U1545" i="1"/>
  <c r="V1545" i="1"/>
  <c r="U1546" i="1"/>
  <c r="V1546" i="1"/>
  <c r="U1547" i="1"/>
  <c r="V1547" i="1"/>
  <c r="U1548" i="1"/>
  <c r="V1548" i="1"/>
  <c r="U1549" i="1"/>
  <c r="V1549" i="1"/>
  <c r="U1550" i="1"/>
  <c r="V1550" i="1"/>
  <c r="U1551" i="1"/>
  <c r="V1551" i="1"/>
  <c r="U1552" i="1"/>
  <c r="V1552" i="1"/>
  <c r="U1553" i="1"/>
  <c r="V1553" i="1"/>
  <c r="U1554" i="1"/>
  <c r="V1554" i="1"/>
  <c r="U1555" i="1"/>
  <c r="V1555" i="1"/>
  <c r="U1556" i="1"/>
  <c r="V1556" i="1"/>
  <c r="U1557" i="1"/>
  <c r="V1557" i="1"/>
  <c r="U1558" i="1"/>
  <c r="V1558" i="1"/>
  <c r="U1559" i="1"/>
  <c r="V1559" i="1"/>
  <c r="U1560" i="1"/>
  <c r="V1560" i="1"/>
  <c r="U1561" i="1"/>
  <c r="V1561" i="1"/>
  <c r="U1562" i="1"/>
  <c r="V1562" i="1"/>
  <c r="U1563" i="1"/>
  <c r="V1563" i="1"/>
  <c r="U1564" i="1"/>
  <c r="V1564" i="1"/>
  <c r="U1565" i="1"/>
  <c r="V1565" i="1"/>
  <c r="U1566" i="1"/>
  <c r="V1566" i="1"/>
  <c r="U1567" i="1"/>
  <c r="V1567" i="1"/>
  <c r="U1568" i="1"/>
  <c r="V1568" i="1"/>
  <c r="U1569" i="1"/>
  <c r="V1569" i="1"/>
  <c r="U1570" i="1"/>
  <c r="V1570" i="1"/>
  <c r="U1571" i="1"/>
  <c r="V1571" i="1"/>
  <c r="U1572" i="1"/>
  <c r="V1572" i="1"/>
  <c r="U1573" i="1"/>
  <c r="V1573" i="1"/>
  <c r="U1574" i="1"/>
  <c r="V1574" i="1"/>
  <c r="U1575" i="1"/>
  <c r="V1575" i="1"/>
  <c r="U1576" i="1"/>
  <c r="V1576" i="1"/>
  <c r="U1577" i="1"/>
  <c r="V1577" i="1"/>
  <c r="U1578" i="1"/>
  <c r="V1578" i="1"/>
  <c r="U1579" i="1"/>
  <c r="V1579" i="1"/>
  <c r="U1580" i="1"/>
  <c r="V1580" i="1"/>
  <c r="U1581" i="1"/>
  <c r="V1581" i="1"/>
  <c r="U1582" i="1"/>
  <c r="V1582" i="1"/>
  <c r="U1583" i="1"/>
  <c r="V1583" i="1"/>
  <c r="U1584" i="1"/>
  <c r="V1584" i="1"/>
  <c r="U1585" i="1"/>
  <c r="V1585" i="1"/>
  <c r="U1586" i="1"/>
  <c r="V1586" i="1"/>
  <c r="U1587" i="1"/>
  <c r="V1587" i="1"/>
  <c r="U1588" i="1"/>
  <c r="V1588" i="1"/>
  <c r="U1589" i="1"/>
  <c r="V1589" i="1"/>
  <c r="U1590" i="1"/>
  <c r="V1590" i="1"/>
  <c r="U1591" i="1"/>
  <c r="V1591" i="1"/>
  <c r="U1592" i="1"/>
  <c r="V1592" i="1"/>
  <c r="U1593" i="1"/>
  <c r="V1593" i="1"/>
  <c r="U1594" i="1"/>
  <c r="V1594" i="1"/>
  <c r="U1595" i="1"/>
  <c r="V1595" i="1"/>
  <c r="U1596" i="1"/>
  <c r="V1596" i="1"/>
  <c r="U1597" i="1"/>
  <c r="V1597" i="1"/>
  <c r="U1598" i="1"/>
  <c r="V1598" i="1"/>
  <c r="U1599" i="1"/>
  <c r="V1599" i="1"/>
  <c r="U1600" i="1"/>
  <c r="V1600" i="1"/>
  <c r="U1601" i="1"/>
  <c r="V1601" i="1"/>
  <c r="U1602" i="1"/>
  <c r="V1602" i="1"/>
  <c r="U1603" i="1"/>
  <c r="V1603" i="1"/>
  <c r="U1604" i="1"/>
  <c r="V1604" i="1"/>
  <c r="U1605" i="1"/>
  <c r="V1605" i="1"/>
  <c r="U1606" i="1"/>
  <c r="V1606" i="1"/>
  <c r="U1607" i="1"/>
  <c r="V1607" i="1"/>
  <c r="U1608" i="1"/>
  <c r="V1608" i="1"/>
  <c r="U1609" i="1"/>
  <c r="V1609" i="1"/>
  <c r="U1610" i="1"/>
  <c r="V1610" i="1"/>
  <c r="U1611" i="1"/>
  <c r="V1611" i="1"/>
  <c r="U1612" i="1"/>
  <c r="V1612" i="1"/>
  <c r="U1613" i="1"/>
  <c r="V1613" i="1"/>
  <c r="U1614" i="1"/>
  <c r="V1614" i="1"/>
  <c r="U1615" i="1"/>
  <c r="V1615" i="1"/>
  <c r="U1616" i="1"/>
  <c r="V1616" i="1"/>
  <c r="U1617" i="1"/>
  <c r="V1617" i="1"/>
  <c r="U1618" i="1"/>
  <c r="V1618" i="1"/>
  <c r="U1619" i="1"/>
  <c r="V1619" i="1"/>
  <c r="U1620" i="1"/>
  <c r="V1620" i="1"/>
  <c r="U1621" i="1"/>
  <c r="V1621" i="1"/>
  <c r="U1622" i="1"/>
  <c r="V1622" i="1"/>
  <c r="U1623" i="1"/>
  <c r="V1623" i="1"/>
  <c r="U1624" i="1"/>
  <c r="V1624" i="1"/>
  <c r="U1625" i="1"/>
  <c r="V1625" i="1"/>
  <c r="U1626" i="1"/>
  <c r="V1626" i="1"/>
  <c r="U1627" i="1"/>
  <c r="V1627" i="1"/>
  <c r="U1628" i="1"/>
  <c r="V1628" i="1"/>
  <c r="U1629" i="1"/>
  <c r="V1629" i="1"/>
  <c r="U1630" i="1"/>
  <c r="V1630" i="1"/>
  <c r="U1631" i="1"/>
  <c r="V1631" i="1"/>
  <c r="U1632" i="1"/>
  <c r="V1632" i="1"/>
  <c r="U1633" i="1"/>
  <c r="V1633" i="1"/>
  <c r="U1634" i="1"/>
  <c r="V1634" i="1"/>
  <c r="U1635" i="1"/>
  <c r="V1635" i="1"/>
  <c r="U1636" i="1"/>
  <c r="V1636" i="1"/>
  <c r="U1637" i="1"/>
  <c r="V1637" i="1"/>
  <c r="U1638" i="1"/>
  <c r="V1638" i="1"/>
  <c r="U1639" i="1"/>
  <c r="V1639" i="1"/>
  <c r="U1640" i="1"/>
  <c r="V1640" i="1"/>
  <c r="U1641" i="1"/>
  <c r="V1641" i="1"/>
  <c r="U1642" i="1"/>
  <c r="V1642" i="1"/>
  <c r="U1643" i="1"/>
  <c r="V1643" i="1"/>
  <c r="U1644" i="1"/>
  <c r="V1644" i="1"/>
  <c r="U1645" i="1"/>
  <c r="V1645" i="1"/>
  <c r="U1646" i="1"/>
  <c r="V1646" i="1"/>
  <c r="U1647" i="1"/>
  <c r="V1647" i="1"/>
  <c r="U1648" i="1"/>
  <c r="V1648" i="1"/>
  <c r="U1649" i="1"/>
  <c r="V1649" i="1"/>
  <c r="U1650" i="1"/>
  <c r="V1650" i="1"/>
  <c r="U1651" i="1"/>
  <c r="V1651" i="1"/>
  <c r="U1652" i="1"/>
  <c r="V1652" i="1"/>
  <c r="U1653" i="1"/>
  <c r="V1653" i="1"/>
  <c r="U1654" i="1"/>
  <c r="V1654" i="1"/>
  <c r="U1655" i="1"/>
  <c r="V1655" i="1"/>
  <c r="U1656" i="1"/>
  <c r="V1656" i="1"/>
  <c r="U1657" i="1"/>
  <c r="V1657" i="1"/>
  <c r="U1658" i="1"/>
  <c r="V1658" i="1"/>
  <c r="U1659" i="1"/>
  <c r="V1659" i="1"/>
  <c r="U1660" i="1"/>
  <c r="V1660" i="1"/>
  <c r="U1661" i="1"/>
  <c r="V1661" i="1"/>
  <c r="U1662" i="1"/>
  <c r="V1662" i="1"/>
  <c r="U1663" i="1"/>
  <c r="V1663" i="1"/>
  <c r="U1664" i="1"/>
  <c r="V1664" i="1"/>
  <c r="U1665" i="1"/>
  <c r="V1665" i="1"/>
  <c r="U1666" i="1"/>
  <c r="V1666" i="1"/>
  <c r="U1667" i="1"/>
  <c r="V1667" i="1"/>
  <c r="U1668" i="1"/>
  <c r="V1668" i="1"/>
  <c r="U1669" i="1"/>
  <c r="V1669" i="1"/>
  <c r="U1670" i="1"/>
  <c r="V1670" i="1"/>
  <c r="U1671" i="1"/>
  <c r="V1671" i="1"/>
  <c r="U1672" i="1"/>
  <c r="V1672" i="1"/>
  <c r="U1673" i="1"/>
  <c r="V1673" i="1"/>
  <c r="U1674" i="1"/>
  <c r="V1674" i="1"/>
  <c r="U1675" i="1"/>
  <c r="V1675" i="1"/>
  <c r="U1676" i="1"/>
  <c r="V1676" i="1"/>
  <c r="U1677" i="1"/>
  <c r="V1677" i="1"/>
  <c r="U1678" i="1"/>
  <c r="V1678" i="1"/>
  <c r="U1679" i="1"/>
  <c r="V1679" i="1"/>
  <c r="U1680" i="1"/>
  <c r="V1680" i="1"/>
  <c r="U1681" i="1"/>
  <c r="V1681" i="1"/>
  <c r="U1682" i="1"/>
  <c r="V1682" i="1"/>
  <c r="U1683" i="1"/>
  <c r="V1683" i="1"/>
  <c r="U1684" i="1"/>
  <c r="V1684" i="1"/>
  <c r="U1685" i="1"/>
  <c r="V1685" i="1"/>
  <c r="U1686" i="1"/>
  <c r="V1686" i="1"/>
  <c r="U1687" i="1"/>
  <c r="V1687" i="1"/>
  <c r="U1688" i="1"/>
  <c r="V1688" i="1"/>
  <c r="U1689" i="1"/>
  <c r="V1689" i="1"/>
  <c r="U1690" i="1"/>
  <c r="V1690" i="1"/>
  <c r="U1691" i="1"/>
  <c r="V1691" i="1"/>
  <c r="U1692" i="1"/>
  <c r="V1692" i="1"/>
  <c r="U1693" i="1"/>
  <c r="V1693" i="1"/>
  <c r="U1694" i="1"/>
  <c r="V1694" i="1"/>
  <c r="U1695" i="1"/>
  <c r="V1695" i="1"/>
  <c r="U1696" i="1"/>
  <c r="V1696" i="1"/>
  <c r="U1697" i="1"/>
  <c r="V1697" i="1"/>
  <c r="U1698" i="1"/>
  <c r="V1698" i="1"/>
  <c r="U1699" i="1"/>
  <c r="V1699" i="1"/>
  <c r="U1700" i="1"/>
  <c r="V1700" i="1"/>
  <c r="U1701" i="1"/>
  <c r="V1701" i="1"/>
  <c r="U1702" i="1"/>
  <c r="V1702" i="1"/>
  <c r="U1703" i="1"/>
  <c r="V1703" i="1"/>
  <c r="U1704" i="1"/>
  <c r="V1704" i="1"/>
  <c r="U1705" i="1"/>
  <c r="V1705" i="1"/>
  <c r="U1706" i="1"/>
  <c r="V1706" i="1"/>
  <c r="U1707" i="1"/>
  <c r="V1707" i="1"/>
  <c r="U1708" i="1"/>
  <c r="V1708" i="1"/>
  <c r="U1709" i="1"/>
  <c r="V1709" i="1"/>
  <c r="U1710" i="1"/>
  <c r="V1710" i="1"/>
  <c r="U1711" i="1"/>
  <c r="V1711" i="1"/>
  <c r="U1712" i="1"/>
  <c r="V1712" i="1"/>
  <c r="U1713" i="1"/>
  <c r="V1713" i="1"/>
  <c r="U1714" i="1"/>
  <c r="V1714" i="1"/>
  <c r="U1715" i="1"/>
  <c r="V1715" i="1"/>
  <c r="U1716" i="1"/>
  <c r="V1716" i="1"/>
  <c r="U1717" i="1"/>
  <c r="V1717" i="1"/>
  <c r="U1718" i="1"/>
  <c r="V1718" i="1"/>
  <c r="U1719" i="1"/>
  <c r="V1719" i="1"/>
  <c r="U1720" i="1"/>
  <c r="V1720" i="1"/>
  <c r="U1721" i="1"/>
  <c r="V1721" i="1"/>
  <c r="U1722" i="1"/>
  <c r="V1722" i="1"/>
  <c r="U1723" i="1"/>
  <c r="V1723" i="1"/>
  <c r="U1724" i="1"/>
  <c r="V1724" i="1"/>
  <c r="U1725" i="1"/>
  <c r="V1725" i="1"/>
  <c r="U1726" i="1"/>
  <c r="V1726" i="1"/>
  <c r="U1727" i="1"/>
  <c r="V1727" i="1"/>
  <c r="U1728" i="1"/>
  <c r="V1728" i="1"/>
  <c r="U1729" i="1"/>
  <c r="V1729" i="1"/>
  <c r="U1730" i="1"/>
  <c r="V1730" i="1"/>
  <c r="U1731" i="1"/>
  <c r="V1731" i="1"/>
  <c r="U1732" i="1"/>
  <c r="V1732" i="1"/>
  <c r="U1733" i="1"/>
  <c r="V1733" i="1"/>
  <c r="U1734" i="1"/>
  <c r="V1734" i="1"/>
  <c r="U1735" i="1"/>
  <c r="V1735" i="1"/>
  <c r="U1736" i="1"/>
  <c r="V1736" i="1"/>
  <c r="U1737" i="1"/>
  <c r="V1737" i="1"/>
  <c r="U1738" i="1"/>
  <c r="V1738" i="1"/>
  <c r="U1739" i="1"/>
  <c r="V1739" i="1"/>
  <c r="U1740" i="1"/>
  <c r="V1740" i="1"/>
  <c r="U1741" i="1"/>
  <c r="V1741" i="1"/>
  <c r="U1742" i="1"/>
  <c r="V1742" i="1"/>
  <c r="U1743" i="1"/>
  <c r="V1743" i="1"/>
  <c r="U1744" i="1"/>
  <c r="V1744" i="1"/>
  <c r="U1745" i="1"/>
  <c r="V1745" i="1"/>
  <c r="U1746" i="1"/>
  <c r="V1746" i="1"/>
  <c r="U1747" i="1"/>
  <c r="V1747" i="1"/>
  <c r="U1748" i="1"/>
  <c r="V1748" i="1"/>
  <c r="U1749" i="1"/>
  <c r="V1749" i="1"/>
  <c r="U1750" i="1"/>
  <c r="V1750" i="1"/>
  <c r="U1751" i="1"/>
  <c r="V1751" i="1"/>
  <c r="U1752" i="1"/>
  <c r="V1752" i="1"/>
  <c r="U1753" i="1"/>
  <c r="V1753" i="1"/>
  <c r="U1754" i="1"/>
  <c r="V1754" i="1"/>
  <c r="U1755" i="1"/>
  <c r="V1755" i="1"/>
  <c r="U1756" i="1"/>
  <c r="V1756" i="1"/>
  <c r="U1757" i="1"/>
  <c r="V1757" i="1"/>
  <c r="U1758" i="1"/>
  <c r="V1758" i="1"/>
  <c r="U1759" i="1"/>
  <c r="V1759" i="1"/>
  <c r="U1760" i="1"/>
  <c r="V1760" i="1"/>
  <c r="U1761" i="1"/>
  <c r="V1761" i="1"/>
  <c r="U1762" i="1"/>
  <c r="V1762" i="1"/>
  <c r="U1763" i="1"/>
  <c r="V1763" i="1"/>
  <c r="U1764" i="1"/>
  <c r="V1764" i="1"/>
  <c r="U1765" i="1"/>
  <c r="V1765" i="1"/>
  <c r="U1766" i="1"/>
  <c r="V1766" i="1"/>
  <c r="U1767" i="1"/>
  <c r="V1767" i="1"/>
  <c r="U1768" i="1"/>
  <c r="V1768" i="1"/>
  <c r="U1769" i="1"/>
  <c r="V1769" i="1"/>
  <c r="U1770" i="1"/>
  <c r="V1770" i="1"/>
  <c r="U1771" i="1"/>
  <c r="V1771" i="1"/>
  <c r="U1772" i="1"/>
  <c r="V1772" i="1"/>
  <c r="U1773" i="1"/>
  <c r="V1773" i="1"/>
  <c r="U1774" i="1"/>
  <c r="V1774" i="1"/>
  <c r="U1775" i="1"/>
  <c r="V1775" i="1"/>
  <c r="U1776" i="1"/>
  <c r="V1776" i="1"/>
  <c r="U1777" i="1"/>
  <c r="V1777" i="1"/>
  <c r="U1778" i="1"/>
  <c r="V1778" i="1"/>
  <c r="U1779" i="1"/>
  <c r="V1779" i="1"/>
  <c r="U1780" i="1"/>
  <c r="V1780" i="1"/>
  <c r="U1781" i="1"/>
  <c r="V1781" i="1"/>
  <c r="U1782" i="1"/>
  <c r="V1782" i="1"/>
  <c r="U1783" i="1"/>
  <c r="V1783" i="1"/>
  <c r="U1784" i="1"/>
  <c r="V1784" i="1"/>
  <c r="U1785" i="1"/>
  <c r="V1785" i="1"/>
  <c r="U1786" i="1"/>
  <c r="V1786" i="1"/>
  <c r="U1787" i="1"/>
  <c r="V1787" i="1"/>
  <c r="U1788" i="1"/>
  <c r="V1788" i="1"/>
  <c r="U1789" i="1"/>
  <c r="V1789" i="1"/>
  <c r="U1790" i="1"/>
  <c r="V1790" i="1"/>
  <c r="U1791" i="1"/>
  <c r="V1791" i="1"/>
  <c r="U1792" i="1"/>
  <c r="V1792" i="1"/>
  <c r="U1793" i="1"/>
  <c r="V1793" i="1"/>
  <c r="U1794" i="1"/>
  <c r="V1794" i="1"/>
  <c r="U1795" i="1"/>
  <c r="V1795" i="1"/>
  <c r="U1796" i="1"/>
  <c r="V1796" i="1"/>
  <c r="U1797" i="1"/>
  <c r="V1797" i="1"/>
  <c r="U1798" i="1"/>
  <c r="V1798" i="1"/>
  <c r="U1799" i="1"/>
  <c r="V1799" i="1"/>
  <c r="U1800" i="1"/>
  <c r="V1800" i="1"/>
  <c r="U1801" i="1"/>
  <c r="V1801" i="1"/>
  <c r="U1802" i="1"/>
  <c r="V1802" i="1"/>
  <c r="U1803" i="1"/>
  <c r="V1803" i="1"/>
  <c r="U1804" i="1"/>
  <c r="V1804" i="1"/>
  <c r="U1805" i="1"/>
  <c r="V1805" i="1"/>
  <c r="U1806" i="1"/>
  <c r="V1806" i="1"/>
  <c r="U1807" i="1"/>
  <c r="V1807" i="1"/>
  <c r="U1808" i="1"/>
  <c r="V1808" i="1"/>
  <c r="U1809" i="1"/>
  <c r="V1809" i="1"/>
  <c r="U1810" i="1"/>
  <c r="V1810" i="1"/>
  <c r="U1811" i="1"/>
  <c r="V1811" i="1"/>
  <c r="U1812" i="1"/>
  <c r="V1812" i="1"/>
  <c r="U1813" i="1"/>
  <c r="V1813" i="1"/>
  <c r="U1814" i="1"/>
  <c r="V1814" i="1"/>
  <c r="U1815" i="1"/>
  <c r="V1815" i="1"/>
  <c r="U1816" i="1"/>
  <c r="V1816" i="1"/>
  <c r="U1817" i="1"/>
  <c r="V1817" i="1"/>
  <c r="U1818" i="1"/>
  <c r="V1818" i="1"/>
  <c r="U1819" i="1"/>
  <c r="V1819" i="1"/>
  <c r="U1820" i="1"/>
  <c r="V1820" i="1"/>
  <c r="U1821" i="1"/>
  <c r="V1821" i="1"/>
  <c r="U1822" i="1"/>
  <c r="V1822" i="1"/>
  <c r="U1823" i="1"/>
  <c r="V1823" i="1"/>
  <c r="U1824" i="1"/>
  <c r="V1824" i="1"/>
  <c r="U1825" i="1"/>
  <c r="V1825" i="1"/>
  <c r="U1826" i="1"/>
  <c r="V1826" i="1"/>
  <c r="U1827" i="1"/>
  <c r="V1827" i="1"/>
  <c r="U1828" i="1"/>
  <c r="V1828" i="1"/>
  <c r="U1829" i="1"/>
  <c r="V1829" i="1"/>
  <c r="U1830" i="1"/>
  <c r="V1830" i="1"/>
  <c r="U1831" i="1"/>
  <c r="V1831" i="1"/>
  <c r="U1832" i="1"/>
  <c r="V1832" i="1"/>
  <c r="U1833" i="1"/>
  <c r="V1833" i="1"/>
  <c r="U1834" i="1"/>
  <c r="V1834" i="1"/>
  <c r="U1835" i="1"/>
  <c r="V1835" i="1"/>
  <c r="U1836" i="1"/>
  <c r="V1836" i="1"/>
  <c r="U1837" i="1"/>
  <c r="V1837" i="1"/>
  <c r="U1838" i="1"/>
  <c r="V1838" i="1"/>
  <c r="U1839" i="1"/>
  <c r="V1839" i="1"/>
  <c r="U1840" i="1"/>
  <c r="V1840" i="1"/>
  <c r="U1841" i="1"/>
  <c r="V1841" i="1"/>
  <c r="U1842" i="1"/>
  <c r="V1842" i="1"/>
  <c r="U1843" i="1"/>
  <c r="V1843" i="1"/>
  <c r="U1844" i="1"/>
  <c r="V1844" i="1"/>
  <c r="U1845" i="1"/>
  <c r="V1845" i="1"/>
  <c r="U1846" i="1"/>
  <c r="V1846" i="1"/>
  <c r="U1847" i="1"/>
  <c r="V1847" i="1"/>
  <c r="U1848" i="1"/>
  <c r="V1848" i="1"/>
  <c r="U1849" i="1"/>
  <c r="V1849" i="1"/>
  <c r="U1850" i="1"/>
  <c r="V1850" i="1"/>
  <c r="U1851" i="1"/>
  <c r="V1851" i="1"/>
  <c r="U1852" i="1"/>
  <c r="V1852" i="1"/>
  <c r="U1853" i="1"/>
  <c r="V1853" i="1"/>
  <c r="U1854" i="1"/>
  <c r="V1854" i="1"/>
  <c r="U1855" i="1"/>
  <c r="V1855" i="1"/>
  <c r="U1856" i="1"/>
  <c r="V1856" i="1"/>
  <c r="U1857" i="1"/>
  <c r="V1857" i="1"/>
  <c r="U1858" i="1"/>
  <c r="V1858" i="1"/>
  <c r="U1859" i="1"/>
  <c r="V1859" i="1"/>
  <c r="U1860" i="1"/>
  <c r="V1860" i="1"/>
  <c r="U1861" i="1"/>
  <c r="V1861" i="1"/>
  <c r="U1862" i="1"/>
  <c r="V1862" i="1"/>
  <c r="U1863" i="1"/>
  <c r="V1863" i="1"/>
  <c r="U1864" i="1"/>
  <c r="V1864" i="1"/>
  <c r="U1865" i="1"/>
  <c r="V1865" i="1"/>
  <c r="U1866" i="1"/>
  <c r="V1866" i="1"/>
  <c r="U1867" i="1"/>
  <c r="V1867" i="1"/>
  <c r="U1868" i="1"/>
  <c r="V1868" i="1"/>
  <c r="U1869" i="1"/>
  <c r="V1869" i="1"/>
  <c r="U1870" i="1"/>
  <c r="V1870" i="1"/>
  <c r="U1871" i="1"/>
  <c r="V1871" i="1"/>
  <c r="U1872" i="1"/>
  <c r="V1872" i="1"/>
  <c r="U1873" i="1"/>
  <c r="V1873" i="1"/>
  <c r="U1874" i="1"/>
  <c r="V1874" i="1"/>
  <c r="U1875" i="1"/>
  <c r="V1875" i="1"/>
  <c r="U1876" i="1"/>
  <c r="V1876" i="1"/>
  <c r="U1877" i="1"/>
  <c r="V1877" i="1"/>
  <c r="U1878" i="1"/>
  <c r="V1878" i="1"/>
  <c r="U1879" i="1"/>
  <c r="V1879" i="1"/>
  <c r="U1880" i="1"/>
  <c r="V1880" i="1"/>
  <c r="U1881" i="1"/>
  <c r="V1881" i="1"/>
  <c r="U1882" i="1"/>
  <c r="V1882" i="1"/>
  <c r="U1883" i="1"/>
  <c r="V1883" i="1"/>
  <c r="U1884" i="1"/>
  <c r="V1884" i="1"/>
  <c r="U1885" i="1"/>
  <c r="V1885" i="1"/>
  <c r="U1886" i="1"/>
  <c r="V1886" i="1"/>
  <c r="U1887" i="1"/>
  <c r="V1887" i="1"/>
  <c r="U1888" i="1"/>
  <c r="V1888" i="1"/>
  <c r="U1889" i="1"/>
  <c r="V1889" i="1"/>
  <c r="U1890" i="1"/>
  <c r="V1890" i="1"/>
  <c r="U1891" i="1"/>
  <c r="V1891" i="1"/>
  <c r="U1892" i="1"/>
  <c r="V1892" i="1"/>
  <c r="U1893" i="1"/>
  <c r="V1893" i="1"/>
  <c r="U1894" i="1"/>
  <c r="V1894" i="1"/>
  <c r="U1895" i="1"/>
  <c r="V1895" i="1"/>
  <c r="U1896" i="1"/>
  <c r="V1896" i="1"/>
  <c r="U1897" i="1"/>
  <c r="V1897" i="1"/>
  <c r="U1898" i="1"/>
  <c r="V1898" i="1"/>
  <c r="U1899" i="1"/>
  <c r="V1899" i="1"/>
  <c r="U1900" i="1"/>
  <c r="V1900" i="1"/>
  <c r="U1901" i="1"/>
  <c r="V1901" i="1"/>
  <c r="U1902" i="1"/>
  <c r="V1902" i="1"/>
  <c r="U1903" i="1"/>
  <c r="V1903" i="1"/>
  <c r="U1904" i="1"/>
  <c r="V1904" i="1"/>
  <c r="U1905" i="1"/>
  <c r="V1905" i="1"/>
  <c r="U1906" i="1"/>
  <c r="V1906" i="1"/>
  <c r="U1907" i="1"/>
  <c r="V1907" i="1"/>
  <c r="U1908" i="1"/>
  <c r="V1908" i="1"/>
  <c r="U1909" i="1"/>
  <c r="V1909" i="1"/>
  <c r="U1910" i="1"/>
  <c r="V1910" i="1"/>
  <c r="U1911" i="1"/>
  <c r="V1911" i="1"/>
  <c r="U1912" i="1"/>
  <c r="V1912" i="1"/>
  <c r="U1913" i="1"/>
  <c r="V1913" i="1"/>
  <c r="U1914" i="1"/>
  <c r="V1914" i="1"/>
  <c r="U1915" i="1"/>
  <c r="V1915" i="1"/>
  <c r="U1916" i="1"/>
  <c r="V1916" i="1"/>
  <c r="U1917" i="1"/>
  <c r="V1917" i="1"/>
  <c r="U1918" i="1"/>
  <c r="V1918" i="1"/>
  <c r="U1919" i="1"/>
  <c r="V1919" i="1"/>
  <c r="U1920" i="1"/>
  <c r="V1920" i="1"/>
  <c r="U1921" i="1"/>
  <c r="V1921" i="1"/>
  <c r="U1922" i="1"/>
  <c r="V1922" i="1"/>
  <c r="U1923" i="1"/>
  <c r="V1923" i="1"/>
  <c r="U1924" i="1"/>
  <c r="V1924" i="1"/>
  <c r="U1925" i="1"/>
  <c r="V1925" i="1"/>
  <c r="U1926" i="1"/>
  <c r="V1926" i="1"/>
  <c r="U1927" i="1"/>
  <c r="V1927" i="1"/>
  <c r="U1928" i="1"/>
  <c r="V1928" i="1"/>
  <c r="U1929" i="1"/>
  <c r="V1929" i="1"/>
  <c r="U1930" i="1"/>
  <c r="V1930" i="1"/>
  <c r="U1931" i="1"/>
  <c r="V1931" i="1"/>
  <c r="U1932" i="1"/>
  <c r="V1932" i="1"/>
  <c r="U1933" i="1"/>
  <c r="V1933" i="1"/>
  <c r="U1934" i="1"/>
  <c r="V1934" i="1"/>
  <c r="U1935" i="1"/>
  <c r="V1935" i="1"/>
  <c r="U1936" i="1"/>
  <c r="V1936" i="1"/>
  <c r="U1937" i="1"/>
  <c r="V1937" i="1"/>
  <c r="U1938" i="1"/>
  <c r="V1938" i="1"/>
  <c r="U1939" i="1"/>
  <c r="V1939" i="1"/>
  <c r="U1940" i="1"/>
  <c r="V1940" i="1"/>
  <c r="U1941" i="1"/>
  <c r="V1941" i="1"/>
  <c r="U1942" i="1"/>
  <c r="V1942" i="1"/>
  <c r="U1943" i="1"/>
  <c r="V1943" i="1"/>
  <c r="U1944" i="1"/>
  <c r="V1944" i="1"/>
  <c r="U1945" i="1"/>
  <c r="V1945" i="1"/>
  <c r="U1946" i="1"/>
  <c r="V1946" i="1"/>
  <c r="U1947" i="1"/>
  <c r="V1947" i="1"/>
  <c r="U1948" i="1"/>
  <c r="V1948" i="1"/>
  <c r="U1949" i="1"/>
  <c r="V1949" i="1"/>
  <c r="U1950" i="1"/>
  <c r="V1950" i="1"/>
  <c r="U1951" i="1"/>
  <c r="V1951" i="1"/>
  <c r="U1952" i="1"/>
  <c r="V1952" i="1"/>
  <c r="U1953" i="1"/>
  <c r="V1953" i="1"/>
  <c r="U1954" i="1"/>
  <c r="V1954" i="1"/>
  <c r="U1955" i="1"/>
  <c r="V1955" i="1"/>
  <c r="U1956" i="1"/>
  <c r="V1956" i="1"/>
  <c r="U1957" i="1"/>
  <c r="V1957" i="1"/>
  <c r="U1958" i="1"/>
  <c r="V1958" i="1"/>
  <c r="U1959" i="1"/>
  <c r="V1959" i="1"/>
  <c r="U1960" i="1"/>
  <c r="V1960" i="1"/>
  <c r="U1961" i="1"/>
  <c r="V1961" i="1"/>
  <c r="U1962" i="1"/>
  <c r="V1962" i="1"/>
  <c r="U1963" i="1"/>
  <c r="V1963" i="1"/>
  <c r="U1964" i="1"/>
  <c r="V1964" i="1"/>
  <c r="U1965" i="1"/>
  <c r="V1965" i="1"/>
  <c r="U1966" i="1"/>
  <c r="V1966" i="1"/>
  <c r="U1967" i="1"/>
  <c r="V1967" i="1"/>
  <c r="U1968" i="1"/>
  <c r="V1968" i="1"/>
  <c r="U1969" i="1"/>
  <c r="V1969" i="1"/>
  <c r="U1970" i="1"/>
  <c r="V1970" i="1"/>
  <c r="U1971" i="1"/>
  <c r="V1971" i="1"/>
  <c r="U1972" i="1"/>
  <c r="V1972" i="1"/>
  <c r="U1973" i="1"/>
  <c r="V1973" i="1"/>
  <c r="U1974" i="1"/>
  <c r="V1974" i="1"/>
  <c r="U1975" i="1"/>
  <c r="V1975" i="1"/>
  <c r="U1976" i="1"/>
  <c r="V1976" i="1"/>
  <c r="U1977" i="1"/>
  <c r="V1977" i="1"/>
  <c r="U1978" i="1"/>
  <c r="V1978" i="1"/>
  <c r="U1979" i="1"/>
  <c r="V1979" i="1"/>
  <c r="U1980" i="1"/>
  <c r="V1980" i="1"/>
  <c r="U1981" i="1"/>
  <c r="V1981" i="1"/>
  <c r="U1982" i="1"/>
  <c r="V1982" i="1"/>
  <c r="U1983" i="1"/>
  <c r="V1983" i="1"/>
  <c r="U1984" i="1"/>
  <c r="V1984" i="1"/>
  <c r="U1985" i="1"/>
  <c r="V1985" i="1"/>
  <c r="U1986" i="1"/>
  <c r="V1986" i="1"/>
  <c r="U1987" i="1"/>
  <c r="V1987" i="1"/>
  <c r="U1988" i="1"/>
  <c r="V1988" i="1"/>
  <c r="U1989" i="1"/>
  <c r="V1989" i="1"/>
  <c r="U1990" i="1"/>
  <c r="V1990" i="1"/>
  <c r="U1991" i="1"/>
  <c r="V1991" i="1"/>
  <c r="U1992" i="1"/>
  <c r="V1992" i="1"/>
  <c r="U1993" i="1"/>
  <c r="V1993" i="1"/>
  <c r="U1994" i="1"/>
  <c r="V1994" i="1"/>
  <c r="U1995" i="1"/>
  <c r="V1995" i="1"/>
  <c r="U1996" i="1"/>
  <c r="V1996" i="1"/>
  <c r="U1997" i="1"/>
  <c r="V1997" i="1"/>
  <c r="U1998" i="1"/>
  <c r="V1998" i="1"/>
  <c r="U1999" i="1"/>
  <c r="V1999" i="1"/>
  <c r="U2000" i="1"/>
  <c r="V2000" i="1"/>
  <c r="U2001" i="1"/>
  <c r="V2001" i="1"/>
  <c r="U2002" i="1"/>
  <c r="V2002" i="1"/>
  <c r="U2003" i="1"/>
  <c r="V2003" i="1"/>
  <c r="U2004" i="1"/>
  <c r="V2004" i="1"/>
  <c r="U2005" i="1"/>
  <c r="V2005" i="1"/>
  <c r="U2006" i="1"/>
  <c r="V2006" i="1"/>
  <c r="U2007" i="1"/>
  <c r="V2007" i="1"/>
  <c r="U2008" i="1"/>
  <c r="V2008" i="1"/>
  <c r="U2009" i="1"/>
  <c r="V2009" i="1"/>
  <c r="U2010" i="1"/>
  <c r="V2010" i="1"/>
  <c r="U2011" i="1"/>
  <c r="V2011" i="1"/>
  <c r="U2012" i="1"/>
  <c r="V2012" i="1"/>
  <c r="U2013" i="1"/>
  <c r="V2013" i="1"/>
  <c r="U2014" i="1"/>
  <c r="V2014" i="1"/>
  <c r="U2015" i="1"/>
  <c r="V2015" i="1"/>
  <c r="U2016" i="1"/>
  <c r="V2016" i="1"/>
  <c r="U2017" i="1"/>
  <c r="V2017" i="1"/>
  <c r="U2018" i="1"/>
  <c r="V2018" i="1"/>
  <c r="U2019" i="1"/>
  <c r="V2019" i="1"/>
  <c r="U2020" i="1"/>
  <c r="V2020" i="1"/>
  <c r="U2021" i="1"/>
  <c r="V2021" i="1"/>
  <c r="U2022" i="1"/>
  <c r="V2022" i="1"/>
  <c r="U2023" i="1"/>
  <c r="V2023" i="1"/>
  <c r="U2024" i="1"/>
  <c r="V2024" i="1"/>
  <c r="U2025" i="1"/>
  <c r="V2025" i="1"/>
  <c r="U2026" i="1"/>
  <c r="V2026" i="1"/>
  <c r="U2027" i="1"/>
  <c r="V2027" i="1"/>
  <c r="U2028" i="1"/>
  <c r="V2028" i="1"/>
  <c r="U2029" i="1"/>
  <c r="V2029" i="1"/>
  <c r="U2030" i="1"/>
  <c r="V2030" i="1"/>
  <c r="U2031" i="1"/>
  <c r="V2031" i="1"/>
  <c r="U2032" i="1"/>
  <c r="V2032" i="1"/>
  <c r="U2033" i="1"/>
  <c r="V2033" i="1"/>
  <c r="U2034" i="1"/>
  <c r="V2034" i="1"/>
  <c r="U2035" i="1"/>
  <c r="V2035" i="1"/>
  <c r="U2036" i="1"/>
  <c r="V2036" i="1"/>
  <c r="U2037" i="1"/>
  <c r="V2037" i="1"/>
  <c r="U2038" i="1"/>
  <c r="V2038" i="1"/>
  <c r="U2039" i="1"/>
  <c r="V2039" i="1"/>
  <c r="U2040" i="1"/>
  <c r="V2040" i="1"/>
  <c r="U2041" i="1"/>
  <c r="V2041" i="1"/>
  <c r="U2042" i="1"/>
  <c r="V2042" i="1"/>
  <c r="U2043" i="1"/>
  <c r="V2043" i="1"/>
  <c r="U2044" i="1"/>
  <c r="V2044" i="1"/>
  <c r="U2045" i="1"/>
  <c r="V2045" i="1"/>
  <c r="U2046" i="1"/>
  <c r="V2046" i="1"/>
  <c r="U2047" i="1"/>
  <c r="V2047" i="1"/>
  <c r="U2048" i="1"/>
  <c r="V2048" i="1"/>
  <c r="U2049" i="1"/>
  <c r="V2049" i="1"/>
  <c r="U2050" i="1"/>
  <c r="V2050" i="1"/>
  <c r="U2051" i="1"/>
  <c r="V2051" i="1"/>
  <c r="U2052" i="1"/>
  <c r="V2052" i="1"/>
  <c r="U2053" i="1"/>
  <c r="V2053" i="1"/>
  <c r="U2054" i="1"/>
  <c r="V2054" i="1"/>
  <c r="U2055" i="1"/>
  <c r="V2055" i="1"/>
  <c r="U2056" i="1"/>
  <c r="V2056" i="1"/>
  <c r="U2057" i="1"/>
  <c r="V2057" i="1"/>
  <c r="U2058" i="1"/>
  <c r="V2058" i="1"/>
  <c r="U2059" i="1"/>
  <c r="V2059" i="1"/>
  <c r="U2060" i="1"/>
  <c r="V2060" i="1"/>
  <c r="U2061" i="1"/>
  <c r="V2061" i="1"/>
  <c r="U2062" i="1"/>
  <c r="V2062" i="1"/>
  <c r="U2063" i="1"/>
  <c r="V2063" i="1"/>
  <c r="U2064" i="1"/>
  <c r="V2064" i="1"/>
  <c r="U2065" i="1"/>
  <c r="V2065" i="1"/>
  <c r="U2066" i="1"/>
  <c r="V2066" i="1"/>
  <c r="U2067" i="1"/>
  <c r="V2067" i="1"/>
  <c r="U2068" i="1"/>
  <c r="V2068" i="1"/>
  <c r="U2069" i="1"/>
  <c r="V2069" i="1"/>
  <c r="U2070" i="1"/>
  <c r="V2070" i="1"/>
  <c r="U2071" i="1"/>
  <c r="V2071" i="1"/>
  <c r="U2072" i="1"/>
  <c r="V2072" i="1"/>
  <c r="U2073" i="1"/>
  <c r="V2073" i="1"/>
  <c r="U2074" i="1"/>
  <c r="V2074" i="1"/>
  <c r="U2075" i="1"/>
  <c r="V2075" i="1"/>
  <c r="U2076" i="1"/>
  <c r="V2076" i="1"/>
  <c r="U2077" i="1"/>
  <c r="V2077" i="1"/>
  <c r="U2078" i="1"/>
  <c r="V2078" i="1"/>
  <c r="U2079" i="1"/>
  <c r="V2079" i="1"/>
  <c r="U2080" i="1"/>
  <c r="V2080" i="1"/>
  <c r="U2081" i="1"/>
  <c r="V2081" i="1"/>
  <c r="U2082" i="1"/>
  <c r="V2082" i="1"/>
  <c r="U2083" i="1"/>
  <c r="V2083" i="1"/>
  <c r="U2084" i="1"/>
  <c r="V2084" i="1"/>
  <c r="U2085" i="1"/>
  <c r="V2085" i="1"/>
  <c r="U2086" i="1"/>
  <c r="V2086" i="1"/>
  <c r="U2087" i="1"/>
  <c r="V2087" i="1"/>
  <c r="U2088" i="1"/>
  <c r="V2088" i="1"/>
  <c r="U2089" i="1"/>
  <c r="V2089" i="1"/>
  <c r="U2090" i="1"/>
  <c r="V2090" i="1"/>
  <c r="U2091" i="1"/>
  <c r="V2091" i="1"/>
  <c r="U2092" i="1"/>
  <c r="V2092" i="1"/>
  <c r="U2093" i="1"/>
  <c r="V2093" i="1"/>
  <c r="U2094" i="1"/>
  <c r="V2094" i="1"/>
  <c r="U2095" i="1"/>
  <c r="V2095" i="1"/>
  <c r="U2096" i="1"/>
  <c r="V2096" i="1"/>
  <c r="U2097" i="1"/>
  <c r="V2097" i="1"/>
  <c r="U2098" i="1"/>
  <c r="V2098" i="1"/>
  <c r="U2099" i="1"/>
  <c r="V2099" i="1"/>
  <c r="U2100" i="1"/>
  <c r="V2100" i="1"/>
  <c r="U2101" i="1"/>
  <c r="V2101" i="1"/>
  <c r="U2102" i="1"/>
  <c r="V2102" i="1"/>
  <c r="U2103" i="1"/>
  <c r="V2103" i="1"/>
  <c r="U2104" i="1"/>
  <c r="V2104" i="1"/>
  <c r="U2105" i="1"/>
  <c r="V2105" i="1"/>
  <c r="U2106" i="1"/>
  <c r="V2106" i="1"/>
  <c r="U2107" i="1"/>
  <c r="V2107" i="1"/>
  <c r="U2108" i="1"/>
  <c r="V2108" i="1"/>
  <c r="U2109" i="1"/>
  <c r="V2109" i="1"/>
  <c r="U2110" i="1"/>
  <c r="V2110" i="1"/>
  <c r="U2111" i="1"/>
  <c r="V2111" i="1"/>
  <c r="U2112" i="1"/>
  <c r="V2112" i="1"/>
  <c r="U2113" i="1"/>
  <c r="V2113" i="1"/>
  <c r="U2114" i="1"/>
  <c r="V2114" i="1"/>
  <c r="U2115" i="1"/>
  <c r="V2115" i="1"/>
  <c r="U2116" i="1"/>
  <c r="V2116" i="1"/>
  <c r="U2117" i="1"/>
  <c r="V2117" i="1"/>
  <c r="U2118" i="1"/>
  <c r="V2118" i="1"/>
  <c r="U2119" i="1"/>
  <c r="V2119" i="1"/>
  <c r="U2120" i="1"/>
  <c r="V2120" i="1"/>
  <c r="U2121" i="1"/>
  <c r="V2121" i="1"/>
  <c r="U2122" i="1"/>
  <c r="V2122" i="1"/>
  <c r="U2123" i="1"/>
  <c r="V2123" i="1"/>
  <c r="U2124" i="1"/>
  <c r="V2124" i="1"/>
  <c r="U2125" i="1"/>
  <c r="V2125" i="1"/>
  <c r="U2126" i="1"/>
  <c r="V2126" i="1"/>
  <c r="U2127" i="1"/>
  <c r="V2127" i="1"/>
  <c r="U2128" i="1"/>
  <c r="V2128" i="1"/>
  <c r="U2129" i="1"/>
  <c r="V2129" i="1"/>
  <c r="U2130" i="1"/>
  <c r="V2130" i="1"/>
  <c r="U2131" i="1"/>
  <c r="V2131" i="1"/>
  <c r="U2132" i="1"/>
  <c r="V2132" i="1"/>
  <c r="U2133" i="1"/>
  <c r="V2133" i="1"/>
  <c r="U2134" i="1"/>
  <c r="V2134" i="1"/>
  <c r="U2135" i="1"/>
  <c r="V2135" i="1"/>
  <c r="U2136" i="1"/>
  <c r="V2136" i="1"/>
  <c r="U2137" i="1"/>
  <c r="V2137" i="1"/>
  <c r="U2138" i="1"/>
  <c r="V2138" i="1"/>
  <c r="U2139" i="1"/>
  <c r="V2139" i="1"/>
  <c r="U2140" i="1"/>
  <c r="V2140" i="1"/>
  <c r="U2141" i="1"/>
  <c r="V2141" i="1"/>
  <c r="U2142" i="1"/>
  <c r="V2142" i="1"/>
  <c r="U2143" i="1"/>
  <c r="V2143" i="1"/>
  <c r="U2144" i="1"/>
  <c r="V2144" i="1"/>
  <c r="U2145" i="1"/>
  <c r="V2145" i="1"/>
  <c r="U2146" i="1"/>
  <c r="V2146" i="1"/>
  <c r="U2147" i="1"/>
  <c r="V2147" i="1"/>
  <c r="U2148" i="1"/>
  <c r="V2148" i="1"/>
  <c r="U2149" i="1"/>
  <c r="V2149" i="1"/>
  <c r="U2150" i="1"/>
  <c r="V2150" i="1"/>
  <c r="U2151" i="1"/>
  <c r="V2151" i="1"/>
  <c r="U2152" i="1"/>
  <c r="V2152" i="1"/>
  <c r="U2153" i="1"/>
  <c r="V2153" i="1"/>
  <c r="U2154" i="1"/>
  <c r="V2154" i="1"/>
  <c r="U2155" i="1"/>
  <c r="V2155" i="1"/>
  <c r="U2156" i="1"/>
  <c r="V2156" i="1"/>
  <c r="U2157" i="1"/>
  <c r="V2157" i="1"/>
  <c r="U2158" i="1"/>
  <c r="V2158" i="1"/>
  <c r="U2159" i="1"/>
  <c r="V2159" i="1"/>
  <c r="U2160" i="1"/>
  <c r="V2160" i="1"/>
  <c r="U2161" i="1"/>
  <c r="V2161" i="1"/>
  <c r="U2162" i="1"/>
  <c r="V2162" i="1"/>
  <c r="U2163" i="1"/>
  <c r="V2163" i="1"/>
  <c r="U2164" i="1"/>
  <c r="V2164" i="1"/>
  <c r="U2165" i="1"/>
  <c r="V2165" i="1"/>
  <c r="U2166" i="1"/>
  <c r="V2166" i="1"/>
  <c r="U2167" i="1"/>
  <c r="V2167" i="1"/>
  <c r="U2168" i="1"/>
  <c r="V2168" i="1"/>
  <c r="U2169" i="1"/>
  <c r="V2169" i="1"/>
  <c r="U2170" i="1"/>
  <c r="V2170" i="1"/>
  <c r="U2171" i="1"/>
  <c r="V2171" i="1"/>
  <c r="U2172" i="1"/>
  <c r="V2172" i="1"/>
  <c r="U2173" i="1"/>
  <c r="V2173" i="1"/>
  <c r="U2174" i="1"/>
  <c r="V2174" i="1"/>
  <c r="U2175" i="1"/>
  <c r="V2175" i="1"/>
  <c r="U2176" i="1"/>
  <c r="V2176" i="1"/>
  <c r="U2177" i="1"/>
  <c r="V2177" i="1"/>
  <c r="U2178" i="1"/>
  <c r="V2178" i="1"/>
  <c r="U2179" i="1"/>
  <c r="V2179" i="1"/>
  <c r="U2180" i="1"/>
  <c r="V2180" i="1"/>
  <c r="U2181" i="1"/>
  <c r="V2181" i="1"/>
  <c r="U2182" i="1"/>
  <c r="V2182" i="1"/>
  <c r="U2183" i="1"/>
  <c r="V2183" i="1"/>
  <c r="U2184" i="1"/>
  <c r="V2184" i="1"/>
  <c r="U2185" i="1"/>
  <c r="V2185" i="1"/>
  <c r="U2186" i="1"/>
  <c r="V2186" i="1"/>
  <c r="U2187" i="1"/>
  <c r="V2187" i="1"/>
  <c r="U2188" i="1"/>
  <c r="V2188" i="1"/>
  <c r="U2189" i="1"/>
  <c r="V2189" i="1"/>
  <c r="U2190" i="1"/>
  <c r="V2190" i="1"/>
  <c r="U2191" i="1"/>
  <c r="V2191" i="1"/>
  <c r="U2192" i="1"/>
  <c r="V2192" i="1"/>
  <c r="U2193" i="1"/>
  <c r="V2193" i="1"/>
  <c r="U2194" i="1"/>
  <c r="V2194" i="1"/>
  <c r="U2195" i="1"/>
  <c r="V2195" i="1"/>
  <c r="U2196" i="1"/>
  <c r="V2196" i="1"/>
  <c r="U2197" i="1"/>
  <c r="V2197" i="1"/>
  <c r="U2198" i="1"/>
  <c r="V2198" i="1"/>
  <c r="U2199" i="1"/>
  <c r="V2199" i="1"/>
  <c r="U2200" i="1"/>
  <c r="V2200" i="1"/>
  <c r="U2201" i="1"/>
  <c r="V2201" i="1"/>
  <c r="U2202" i="1"/>
  <c r="V2202" i="1"/>
  <c r="U2203" i="1"/>
  <c r="V2203" i="1"/>
  <c r="U2204" i="1"/>
  <c r="V2204" i="1"/>
  <c r="U2205" i="1"/>
  <c r="V2205" i="1"/>
  <c r="U2206" i="1"/>
  <c r="V2206" i="1"/>
  <c r="U2207" i="1"/>
  <c r="V2207" i="1"/>
  <c r="U2208" i="1"/>
  <c r="V2208" i="1"/>
  <c r="U2209" i="1"/>
  <c r="V2209" i="1"/>
  <c r="U2210" i="1"/>
  <c r="V2210" i="1"/>
  <c r="U2211" i="1"/>
  <c r="V2211" i="1"/>
  <c r="U2212" i="1"/>
  <c r="V2212" i="1"/>
  <c r="U2213" i="1"/>
  <c r="V2213" i="1"/>
  <c r="U2214" i="1"/>
  <c r="V2214" i="1"/>
  <c r="U2215" i="1"/>
  <c r="V2215" i="1"/>
  <c r="U2216" i="1"/>
  <c r="V2216" i="1"/>
  <c r="U2217" i="1"/>
  <c r="V2217" i="1"/>
  <c r="U2218" i="1"/>
  <c r="V2218" i="1"/>
  <c r="U2219" i="1"/>
  <c r="V2219" i="1"/>
  <c r="U2220" i="1"/>
  <c r="V2220" i="1"/>
  <c r="U2221" i="1"/>
  <c r="V2221" i="1"/>
  <c r="U2222" i="1"/>
  <c r="V2222" i="1"/>
  <c r="U2223" i="1"/>
  <c r="V2223" i="1"/>
  <c r="U2224" i="1"/>
  <c r="V2224" i="1"/>
  <c r="U2225" i="1"/>
  <c r="V2225" i="1"/>
  <c r="U2226" i="1"/>
  <c r="V2226" i="1"/>
  <c r="U2227" i="1"/>
  <c r="V2227" i="1"/>
  <c r="U2228" i="1"/>
  <c r="V2228" i="1"/>
  <c r="U2229" i="1"/>
  <c r="V2229" i="1"/>
  <c r="U2230" i="1"/>
  <c r="V2230" i="1"/>
  <c r="U2231" i="1"/>
  <c r="V2231" i="1"/>
  <c r="U2232" i="1"/>
  <c r="V2232" i="1"/>
  <c r="U2233" i="1"/>
  <c r="V2233" i="1"/>
  <c r="U2234" i="1"/>
  <c r="V2234" i="1"/>
  <c r="U2235" i="1"/>
  <c r="V2235" i="1"/>
  <c r="U2236" i="1"/>
  <c r="V2236" i="1"/>
  <c r="U2237" i="1"/>
  <c r="V2237" i="1"/>
  <c r="U2238" i="1"/>
  <c r="V2238" i="1"/>
  <c r="U2239" i="1"/>
  <c r="V2239" i="1"/>
  <c r="U2240" i="1"/>
  <c r="V2240" i="1"/>
  <c r="U2241" i="1"/>
  <c r="V2241" i="1"/>
  <c r="U2242" i="1"/>
  <c r="V2242" i="1"/>
  <c r="U2243" i="1"/>
  <c r="V2243" i="1"/>
  <c r="U2244" i="1"/>
  <c r="V2244" i="1"/>
  <c r="U2245" i="1"/>
  <c r="V2245" i="1"/>
  <c r="U2246" i="1"/>
  <c r="V2246" i="1"/>
  <c r="U2247" i="1"/>
  <c r="V2247" i="1"/>
  <c r="U2248" i="1"/>
  <c r="V2248" i="1"/>
  <c r="U2249" i="1"/>
  <c r="V2249" i="1"/>
  <c r="U2250" i="1"/>
  <c r="V2250" i="1"/>
  <c r="U2251" i="1"/>
  <c r="V2251" i="1"/>
  <c r="U2252" i="1"/>
  <c r="V2252" i="1"/>
  <c r="U2253" i="1"/>
  <c r="V2253" i="1"/>
  <c r="U2254" i="1"/>
  <c r="V2254" i="1"/>
  <c r="U2255" i="1"/>
  <c r="V2255" i="1"/>
  <c r="U2256" i="1"/>
  <c r="V2256" i="1"/>
  <c r="U2257" i="1"/>
  <c r="V2257" i="1"/>
  <c r="U2258" i="1"/>
  <c r="V2258" i="1"/>
  <c r="U2259" i="1"/>
  <c r="V2259" i="1"/>
  <c r="U2260" i="1"/>
  <c r="V2260" i="1"/>
  <c r="U2261" i="1"/>
  <c r="V2261" i="1"/>
  <c r="U2262" i="1"/>
  <c r="V2262" i="1"/>
  <c r="U2263" i="1"/>
  <c r="V2263" i="1"/>
  <c r="U2264" i="1"/>
  <c r="V2264" i="1"/>
  <c r="U2265" i="1"/>
  <c r="V2265" i="1"/>
  <c r="U2266" i="1"/>
  <c r="V2266" i="1"/>
  <c r="U2267" i="1"/>
  <c r="V2267" i="1"/>
  <c r="U2268" i="1"/>
  <c r="V2268" i="1"/>
  <c r="U2269" i="1"/>
  <c r="V2269" i="1"/>
  <c r="U2270" i="1"/>
  <c r="V2270" i="1"/>
  <c r="U2271" i="1"/>
  <c r="V2271" i="1"/>
  <c r="U2272" i="1"/>
  <c r="V2272" i="1"/>
  <c r="U2273" i="1"/>
  <c r="V2273" i="1"/>
  <c r="U2274" i="1"/>
  <c r="V2274" i="1"/>
  <c r="U2275" i="1"/>
  <c r="V2275" i="1"/>
  <c r="U2276" i="1"/>
  <c r="V2276" i="1"/>
  <c r="U2277" i="1"/>
  <c r="V2277" i="1"/>
  <c r="U2278" i="1"/>
  <c r="V2278" i="1"/>
  <c r="U2279" i="1"/>
  <c r="V2279" i="1"/>
  <c r="U2280" i="1"/>
  <c r="V2280" i="1"/>
  <c r="U2281" i="1"/>
  <c r="V2281" i="1"/>
  <c r="U2282" i="1"/>
  <c r="V2282" i="1"/>
  <c r="U2283" i="1"/>
  <c r="V2283" i="1"/>
  <c r="U2284" i="1"/>
  <c r="V2284" i="1"/>
  <c r="U2285" i="1"/>
  <c r="V2285" i="1"/>
  <c r="U2286" i="1"/>
  <c r="V2286" i="1"/>
  <c r="U2287" i="1"/>
  <c r="V2287" i="1"/>
  <c r="U2288" i="1"/>
  <c r="V2288" i="1"/>
  <c r="U2289" i="1"/>
  <c r="V2289" i="1"/>
  <c r="U2290" i="1"/>
  <c r="V2290" i="1"/>
  <c r="U2291" i="1"/>
  <c r="V2291" i="1"/>
  <c r="U2292" i="1"/>
  <c r="V2292" i="1"/>
  <c r="U2293" i="1"/>
  <c r="V2293" i="1"/>
  <c r="U2294" i="1"/>
  <c r="V2294" i="1"/>
  <c r="U2295" i="1"/>
  <c r="V2295" i="1"/>
  <c r="U2296" i="1"/>
  <c r="V2296" i="1"/>
  <c r="U2297" i="1"/>
  <c r="V2297" i="1"/>
  <c r="U2298" i="1"/>
  <c r="V2298" i="1"/>
  <c r="U2299" i="1"/>
  <c r="V2299" i="1"/>
  <c r="U2300" i="1"/>
  <c r="V2300" i="1"/>
  <c r="U2301" i="1"/>
  <c r="V2301" i="1"/>
  <c r="U2302" i="1"/>
  <c r="V2302" i="1"/>
  <c r="U2303" i="1"/>
  <c r="V2303" i="1"/>
  <c r="U2304" i="1"/>
  <c r="V2304" i="1"/>
  <c r="U2305" i="1"/>
  <c r="V2305" i="1"/>
  <c r="U2306" i="1"/>
  <c r="V2306" i="1"/>
  <c r="U2307" i="1"/>
  <c r="V2307" i="1"/>
  <c r="U2308" i="1"/>
  <c r="V2308" i="1"/>
  <c r="U2309" i="1"/>
  <c r="V2309" i="1"/>
  <c r="U2310" i="1"/>
  <c r="V2310" i="1"/>
  <c r="U2311" i="1"/>
  <c r="V2311" i="1"/>
  <c r="U2312" i="1"/>
  <c r="V2312" i="1"/>
  <c r="U2313" i="1"/>
  <c r="V2313" i="1"/>
  <c r="U2314" i="1"/>
  <c r="V2314" i="1"/>
  <c r="U2315" i="1"/>
  <c r="V2315" i="1"/>
  <c r="U2316" i="1"/>
  <c r="V2316" i="1"/>
  <c r="U2317" i="1"/>
  <c r="V2317" i="1"/>
  <c r="U2318" i="1"/>
  <c r="V2318" i="1"/>
  <c r="U2319" i="1"/>
  <c r="V2319" i="1"/>
  <c r="U2320" i="1"/>
  <c r="V2320" i="1"/>
  <c r="U2321" i="1"/>
  <c r="V2321" i="1"/>
  <c r="U2322" i="1"/>
  <c r="V2322" i="1"/>
  <c r="U2323" i="1"/>
  <c r="V2323" i="1"/>
  <c r="U2324" i="1"/>
  <c r="V2324" i="1"/>
  <c r="U2325" i="1"/>
  <c r="V2325" i="1"/>
  <c r="U2326" i="1"/>
  <c r="V2326" i="1"/>
  <c r="U2327" i="1"/>
  <c r="V2327" i="1"/>
  <c r="U2328" i="1"/>
  <c r="V2328" i="1"/>
  <c r="U2329" i="1"/>
  <c r="V2329" i="1"/>
  <c r="U2330" i="1"/>
  <c r="V2330" i="1"/>
  <c r="U2331" i="1"/>
  <c r="V2331" i="1"/>
  <c r="U2332" i="1"/>
  <c r="V2332" i="1"/>
  <c r="U2333" i="1"/>
  <c r="V2333" i="1"/>
  <c r="U2334" i="1"/>
  <c r="V2334" i="1"/>
  <c r="U2335" i="1"/>
  <c r="V2335" i="1"/>
  <c r="U2336" i="1"/>
  <c r="V2336" i="1"/>
  <c r="U2337" i="1"/>
  <c r="V2337" i="1"/>
  <c r="U2338" i="1"/>
  <c r="V2338" i="1"/>
  <c r="U2339" i="1"/>
  <c r="V2339" i="1"/>
  <c r="U2340" i="1"/>
  <c r="V2340" i="1"/>
  <c r="U2341" i="1"/>
  <c r="V2341" i="1"/>
  <c r="U2342" i="1"/>
  <c r="V2342" i="1"/>
  <c r="U2343" i="1"/>
  <c r="V2343" i="1"/>
  <c r="U2344" i="1"/>
  <c r="V2344" i="1"/>
  <c r="U2345" i="1"/>
  <c r="V2345" i="1"/>
  <c r="U2346" i="1"/>
  <c r="V2346" i="1"/>
  <c r="U2347" i="1"/>
  <c r="V2347" i="1"/>
  <c r="U2348" i="1"/>
  <c r="V2348" i="1"/>
  <c r="U2349" i="1"/>
  <c r="V2349" i="1"/>
  <c r="U2350" i="1"/>
  <c r="V2350" i="1"/>
  <c r="U2351" i="1"/>
  <c r="V2351" i="1"/>
  <c r="U2352" i="1"/>
  <c r="V2352" i="1"/>
  <c r="U2353" i="1"/>
  <c r="V2353" i="1"/>
  <c r="U2354" i="1"/>
  <c r="V2354" i="1"/>
  <c r="U2355" i="1"/>
  <c r="V2355" i="1"/>
  <c r="U2356" i="1"/>
  <c r="V2356" i="1"/>
  <c r="U2357" i="1"/>
  <c r="V2357" i="1"/>
  <c r="U2358" i="1"/>
  <c r="V2358" i="1"/>
  <c r="U2359" i="1"/>
  <c r="V2359" i="1"/>
  <c r="U2360" i="1"/>
  <c r="V2360" i="1"/>
  <c r="U2361" i="1"/>
  <c r="V2361" i="1"/>
  <c r="U2362" i="1"/>
  <c r="V2362" i="1"/>
  <c r="U2363" i="1"/>
  <c r="V2363" i="1"/>
  <c r="U2364" i="1"/>
  <c r="V2364" i="1"/>
  <c r="U2365" i="1"/>
  <c r="V2365" i="1"/>
  <c r="U2366" i="1"/>
  <c r="V2366" i="1"/>
  <c r="U2367" i="1"/>
  <c r="V2367" i="1"/>
  <c r="U2368" i="1"/>
  <c r="V2368" i="1"/>
  <c r="U2369" i="1"/>
  <c r="V2369" i="1"/>
  <c r="U2370" i="1"/>
  <c r="V2370" i="1"/>
  <c r="U2371" i="1"/>
  <c r="V2371" i="1"/>
  <c r="U2372" i="1"/>
  <c r="V2372" i="1"/>
  <c r="U2373" i="1"/>
  <c r="V2373" i="1"/>
  <c r="U2374" i="1"/>
  <c r="V2374" i="1"/>
  <c r="U2375" i="1"/>
  <c r="V2375" i="1"/>
  <c r="U2376" i="1"/>
  <c r="V2376" i="1"/>
  <c r="U2377" i="1"/>
  <c r="V2377" i="1"/>
  <c r="U2378" i="1"/>
  <c r="V2378" i="1"/>
  <c r="U2379" i="1"/>
  <c r="V2379" i="1"/>
  <c r="U2380" i="1"/>
  <c r="V2380" i="1"/>
  <c r="U2381" i="1"/>
  <c r="V2381" i="1"/>
  <c r="U2382" i="1"/>
  <c r="V2382" i="1"/>
  <c r="U2383" i="1"/>
  <c r="V2383" i="1"/>
  <c r="U2384" i="1"/>
  <c r="V2384" i="1"/>
  <c r="U2385" i="1"/>
  <c r="V2385" i="1"/>
  <c r="U2386" i="1"/>
  <c r="V2386" i="1"/>
  <c r="U2387" i="1"/>
  <c r="V2387" i="1"/>
  <c r="U2388" i="1"/>
  <c r="V2388" i="1"/>
  <c r="U2389" i="1"/>
  <c r="V2389" i="1"/>
  <c r="U2390" i="1"/>
  <c r="V2390" i="1"/>
  <c r="U2391" i="1"/>
  <c r="V2391" i="1"/>
  <c r="U2392" i="1"/>
  <c r="V2392" i="1"/>
  <c r="U2393" i="1"/>
  <c r="V2393" i="1"/>
  <c r="U2394" i="1"/>
  <c r="V2394" i="1"/>
  <c r="U2395" i="1"/>
  <c r="V2395" i="1"/>
  <c r="U2396" i="1"/>
  <c r="V2396" i="1"/>
  <c r="U2397" i="1"/>
  <c r="V2397" i="1"/>
  <c r="U2398" i="1"/>
  <c r="V2398" i="1"/>
  <c r="U2399" i="1"/>
  <c r="V2399" i="1"/>
  <c r="U2400" i="1"/>
  <c r="V2400" i="1"/>
  <c r="U2401" i="1"/>
  <c r="V2401" i="1"/>
  <c r="U2402" i="1"/>
  <c r="V2402" i="1"/>
  <c r="U2403" i="1"/>
  <c r="V2403" i="1"/>
  <c r="U2404" i="1"/>
  <c r="V2404" i="1"/>
  <c r="U2405" i="1"/>
  <c r="V2405" i="1"/>
  <c r="U2406" i="1"/>
  <c r="V2406" i="1"/>
  <c r="U2407" i="1"/>
  <c r="V2407" i="1"/>
  <c r="U2408" i="1"/>
  <c r="V2408" i="1"/>
  <c r="U2409" i="1"/>
  <c r="V2409" i="1"/>
  <c r="U2410" i="1"/>
  <c r="V2410" i="1"/>
  <c r="U2411" i="1"/>
  <c r="V2411" i="1"/>
  <c r="U2412" i="1"/>
  <c r="V2412" i="1"/>
  <c r="U2413" i="1"/>
  <c r="V2413" i="1"/>
  <c r="U2414" i="1"/>
  <c r="V2414" i="1"/>
  <c r="U2415" i="1"/>
  <c r="V2415" i="1"/>
  <c r="U2416" i="1"/>
  <c r="V2416" i="1"/>
  <c r="U2417" i="1"/>
  <c r="V2417" i="1"/>
  <c r="U2418" i="1"/>
  <c r="V2418" i="1"/>
  <c r="U2419" i="1"/>
  <c r="V2419" i="1"/>
  <c r="U2420" i="1"/>
  <c r="V2420" i="1"/>
  <c r="U2421" i="1"/>
  <c r="V2421" i="1"/>
  <c r="U2422" i="1"/>
  <c r="V2422" i="1"/>
  <c r="U2423" i="1"/>
  <c r="V2423" i="1"/>
  <c r="U2424" i="1"/>
  <c r="V2424" i="1"/>
  <c r="U2425" i="1"/>
  <c r="V2425" i="1"/>
  <c r="U2426" i="1"/>
  <c r="V2426" i="1"/>
  <c r="U2427" i="1"/>
  <c r="V2427" i="1"/>
  <c r="U2428" i="1"/>
  <c r="V2428" i="1"/>
  <c r="U2429" i="1"/>
  <c r="V2429" i="1"/>
  <c r="U2430" i="1"/>
  <c r="V2430" i="1"/>
  <c r="U2431" i="1"/>
  <c r="V2431" i="1"/>
  <c r="U2432" i="1"/>
  <c r="V2432" i="1"/>
  <c r="U2433" i="1"/>
  <c r="V2433" i="1"/>
  <c r="U2434" i="1"/>
  <c r="V2434" i="1"/>
  <c r="U2435" i="1"/>
  <c r="V2435" i="1"/>
  <c r="U2436" i="1"/>
  <c r="V2436" i="1"/>
  <c r="U2437" i="1"/>
  <c r="V2437" i="1"/>
  <c r="U2438" i="1"/>
  <c r="V2438" i="1"/>
  <c r="U2439" i="1"/>
  <c r="V2439" i="1"/>
  <c r="U2440" i="1"/>
  <c r="V2440" i="1"/>
  <c r="U2441" i="1"/>
  <c r="V2441" i="1"/>
  <c r="U2442" i="1"/>
  <c r="V2442" i="1"/>
  <c r="U2443" i="1"/>
  <c r="V2443" i="1"/>
  <c r="U2444" i="1"/>
  <c r="V2444" i="1"/>
  <c r="U2445" i="1"/>
  <c r="V2445" i="1"/>
  <c r="U2446" i="1"/>
  <c r="V2446" i="1"/>
  <c r="U2447" i="1"/>
  <c r="V2447" i="1"/>
  <c r="U2448" i="1"/>
  <c r="V2448" i="1"/>
  <c r="U2449" i="1"/>
  <c r="V2449" i="1"/>
  <c r="U2450" i="1"/>
  <c r="V2450" i="1"/>
  <c r="U2451" i="1"/>
  <c r="V2451" i="1"/>
  <c r="U2452" i="1"/>
  <c r="V2452" i="1"/>
  <c r="U2453" i="1"/>
  <c r="V2453" i="1"/>
  <c r="U2454" i="1"/>
  <c r="V2454" i="1"/>
  <c r="U2455" i="1"/>
  <c r="V2455" i="1"/>
  <c r="U2456" i="1"/>
  <c r="V2456" i="1"/>
  <c r="U2457" i="1"/>
  <c r="V2457" i="1"/>
  <c r="U2458" i="1"/>
  <c r="V2458" i="1"/>
  <c r="U2459" i="1"/>
  <c r="V2459" i="1"/>
  <c r="U2460" i="1"/>
  <c r="V2460" i="1"/>
  <c r="U2461" i="1"/>
  <c r="V2461" i="1"/>
  <c r="U2462" i="1"/>
  <c r="V2462" i="1"/>
  <c r="U2463" i="1"/>
  <c r="V2463" i="1"/>
  <c r="U2464" i="1"/>
  <c r="V2464" i="1"/>
  <c r="U2465" i="1"/>
  <c r="V2465" i="1"/>
  <c r="U2466" i="1"/>
  <c r="V2466" i="1"/>
  <c r="U2467" i="1"/>
  <c r="V2467" i="1"/>
  <c r="U2468" i="1"/>
  <c r="V2468" i="1"/>
  <c r="U2469" i="1"/>
  <c r="V2469" i="1"/>
  <c r="U2470" i="1"/>
  <c r="V2470" i="1"/>
  <c r="U2471" i="1"/>
  <c r="V2471" i="1"/>
  <c r="U2472" i="1"/>
  <c r="V2472" i="1"/>
  <c r="U2473" i="1"/>
  <c r="V2473" i="1"/>
  <c r="U2474" i="1"/>
  <c r="V2474" i="1"/>
  <c r="U2475" i="1"/>
  <c r="V2475" i="1"/>
  <c r="U2476" i="1"/>
  <c r="V2476" i="1"/>
  <c r="U2477" i="1"/>
  <c r="V2477" i="1"/>
  <c r="U2478" i="1"/>
  <c r="V2478" i="1"/>
  <c r="U2479" i="1"/>
  <c r="V2479" i="1"/>
  <c r="U2480" i="1"/>
  <c r="V2480" i="1"/>
  <c r="U2481" i="1"/>
  <c r="V2481" i="1"/>
  <c r="U2482" i="1"/>
  <c r="V2482" i="1"/>
  <c r="U2483" i="1"/>
  <c r="V2483" i="1"/>
  <c r="U2484" i="1"/>
  <c r="V2484" i="1"/>
  <c r="U2485" i="1"/>
  <c r="V2485" i="1"/>
  <c r="U2486" i="1"/>
  <c r="V2486" i="1"/>
  <c r="U2487" i="1"/>
  <c r="V2487" i="1"/>
  <c r="U2488" i="1"/>
  <c r="V2488" i="1"/>
  <c r="U2489" i="1"/>
  <c r="V2489" i="1"/>
  <c r="U2490" i="1"/>
  <c r="V2490" i="1"/>
  <c r="U2491" i="1"/>
  <c r="V2491" i="1"/>
  <c r="U2492" i="1"/>
  <c r="V2492" i="1"/>
  <c r="U2493" i="1"/>
  <c r="V2493" i="1"/>
  <c r="U2494" i="1"/>
  <c r="V2494" i="1"/>
  <c r="U2495" i="1"/>
  <c r="V2495" i="1"/>
  <c r="U2496" i="1"/>
  <c r="V2496" i="1"/>
  <c r="U2497" i="1"/>
  <c r="V2497" i="1"/>
  <c r="U2498" i="1"/>
  <c r="V2498" i="1"/>
  <c r="U2499" i="1"/>
  <c r="V2499" i="1"/>
  <c r="U2500" i="1"/>
  <c r="V2500" i="1"/>
  <c r="U2501" i="1"/>
  <c r="V2501" i="1"/>
  <c r="U2502" i="1"/>
  <c r="V2502" i="1"/>
  <c r="U2503" i="1"/>
  <c r="V2503" i="1"/>
  <c r="U2504" i="1"/>
  <c r="V2504" i="1"/>
  <c r="U2505" i="1"/>
  <c r="V2505" i="1"/>
  <c r="U2506" i="1"/>
  <c r="V2506" i="1"/>
  <c r="U2507" i="1"/>
  <c r="V2507" i="1"/>
  <c r="U2508" i="1"/>
  <c r="V2508" i="1"/>
  <c r="U2509" i="1"/>
  <c r="V2509" i="1"/>
  <c r="U2510" i="1"/>
  <c r="V2510" i="1"/>
  <c r="U2511" i="1"/>
  <c r="V2511" i="1"/>
  <c r="U2512" i="1"/>
  <c r="V2512" i="1"/>
  <c r="U2513" i="1"/>
  <c r="V2513" i="1"/>
  <c r="U2514" i="1"/>
  <c r="V2514" i="1"/>
  <c r="U2515" i="1"/>
  <c r="V2515" i="1"/>
  <c r="U2516" i="1"/>
  <c r="V2516" i="1"/>
  <c r="U2517" i="1"/>
  <c r="V2517" i="1"/>
  <c r="U2518" i="1"/>
  <c r="V2518" i="1"/>
  <c r="U2519" i="1"/>
  <c r="V2519" i="1"/>
  <c r="U2520" i="1"/>
  <c r="V2520" i="1"/>
  <c r="U2521" i="1"/>
  <c r="V2521" i="1"/>
  <c r="U2522" i="1"/>
  <c r="V2522" i="1"/>
  <c r="U2523" i="1"/>
  <c r="V2523" i="1"/>
  <c r="U2524" i="1"/>
  <c r="V2524" i="1"/>
  <c r="U2525" i="1"/>
  <c r="V2525" i="1"/>
  <c r="U2526" i="1"/>
  <c r="V2526" i="1"/>
  <c r="U2527" i="1"/>
  <c r="V2527" i="1"/>
  <c r="U2528" i="1"/>
  <c r="V2528" i="1"/>
  <c r="U2529" i="1"/>
  <c r="V2529" i="1"/>
  <c r="U2530" i="1"/>
  <c r="V2530" i="1"/>
  <c r="U2531" i="1"/>
  <c r="V2531" i="1"/>
  <c r="U2532" i="1"/>
  <c r="V2532" i="1"/>
  <c r="U2533" i="1"/>
  <c r="V2533" i="1"/>
  <c r="U2534" i="1"/>
  <c r="V2534" i="1"/>
  <c r="U2535" i="1"/>
  <c r="V2535" i="1"/>
  <c r="U2536" i="1"/>
  <c r="V2536" i="1"/>
  <c r="U2537" i="1"/>
  <c r="V2537" i="1"/>
  <c r="U2538" i="1"/>
  <c r="V2538" i="1"/>
  <c r="U2539" i="1"/>
  <c r="V2539" i="1"/>
  <c r="U2540" i="1"/>
  <c r="V2540" i="1"/>
  <c r="U2541" i="1"/>
  <c r="V2541" i="1"/>
  <c r="U2542" i="1"/>
  <c r="V2542" i="1"/>
  <c r="U2543" i="1"/>
  <c r="V2543" i="1"/>
  <c r="U2544" i="1"/>
  <c r="V2544" i="1"/>
  <c r="U2545" i="1"/>
  <c r="V2545" i="1"/>
  <c r="U2546" i="1"/>
  <c r="V2546" i="1"/>
  <c r="U2547" i="1"/>
  <c r="V2547" i="1"/>
  <c r="U2548" i="1"/>
  <c r="V2548" i="1"/>
  <c r="U2549" i="1"/>
  <c r="V2549" i="1"/>
  <c r="U2550" i="1"/>
  <c r="V2550" i="1"/>
  <c r="U2551" i="1"/>
  <c r="V2551" i="1"/>
  <c r="U2552" i="1"/>
  <c r="V2552" i="1"/>
  <c r="U2553" i="1"/>
  <c r="V2553" i="1"/>
  <c r="U2554" i="1"/>
  <c r="V2554" i="1"/>
  <c r="U2555" i="1"/>
  <c r="V2555" i="1"/>
  <c r="U2556" i="1"/>
  <c r="V2556" i="1"/>
  <c r="U2557" i="1"/>
  <c r="V2557" i="1"/>
  <c r="U2558" i="1"/>
  <c r="V2558" i="1"/>
  <c r="U2559" i="1"/>
  <c r="V2559" i="1"/>
  <c r="U2560" i="1"/>
  <c r="V2560" i="1"/>
  <c r="U2561" i="1"/>
  <c r="V2561" i="1"/>
  <c r="U2562" i="1"/>
  <c r="V2562" i="1"/>
  <c r="U2563" i="1"/>
  <c r="V2563" i="1"/>
  <c r="U2564" i="1"/>
  <c r="V2564" i="1"/>
  <c r="U2565" i="1"/>
  <c r="V2565" i="1"/>
  <c r="U2566" i="1"/>
  <c r="V2566" i="1"/>
  <c r="U2567" i="1"/>
  <c r="V2567" i="1"/>
  <c r="U2568" i="1"/>
  <c r="V2568" i="1"/>
  <c r="U2569" i="1"/>
  <c r="V2569" i="1"/>
  <c r="U2570" i="1"/>
  <c r="V2570" i="1"/>
  <c r="U2571" i="1"/>
  <c r="V2571" i="1"/>
  <c r="U2572" i="1"/>
  <c r="V2572" i="1"/>
  <c r="U2573" i="1"/>
  <c r="V2573" i="1"/>
  <c r="U2574" i="1"/>
  <c r="V2574" i="1"/>
  <c r="U2575" i="1"/>
  <c r="V2575" i="1"/>
  <c r="U2576" i="1"/>
  <c r="V2576" i="1"/>
  <c r="U2577" i="1"/>
  <c r="V2577" i="1"/>
  <c r="U2578" i="1"/>
  <c r="V2578" i="1"/>
  <c r="U2579" i="1"/>
  <c r="V2579" i="1"/>
  <c r="U2580" i="1"/>
  <c r="V2580" i="1"/>
  <c r="U2581" i="1"/>
  <c r="V2581" i="1"/>
  <c r="U2582" i="1"/>
  <c r="V2582" i="1"/>
  <c r="U2583" i="1"/>
  <c r="V2583" i="1"/>
  <c r="U2584" i="1"/>
  <c r="V2584" i="1"/>
  <c r="U2585" i="1"/>
  <c r="V2585" i="1"/>
  <c r="U2586" i="1"/>
  <c r="V2586" i="1"/>
  <c r="U2587" i="1"/>
  <c r="V2587" i="1"/>
  <c r="U2588" i="1"/>
  <c r="V2588" i="1"/>
  <c r="U2589" i="1"/>
  <c r="V2589" i="1"/>
  <c r="U2590" i="1"/>
  <c r="V2590" i="1"/>
  <c r="U2591" i="1"/>
  <c r="V2591" i="1"/>
  <c r="U2592" i="1"/>
  <c r="V2592" i="1"/>
  <c r="U2593" i="1"/>
  <c r="V2593" i="1"/>
  <c r="U2594" i="1"/>
  <c r="V2594" i="1"/>
  <c r="U2595" i="1"/>
  <c r="V2595" i="1"/>
  <c r="U2596" i="1"/>
  <c r="V2596" i="1"/>
  <c r="U2597" i="1"/>
  <c r="V2597" i="1"/>
  <c r="U2598" i="1"/>
  <c r="V2598" i="1"/>
  <c r="U2599" i="1"/>
  <c r="V2599" i="1"/>
  <c r="U2600" i="1"/>
  <c r="V2600" i="1"/>
  <c r="U2601" i="1"/>
  <c r="V2601" i="1"/>
  <c r="U2602" i="1"/>
  <c r="V2602" i="1"/>
  <c r="U2603" i="1"/>
  <c r="V2603" i="1"/>
  <c r="U2604" i="1"/>
  <c r="V2604" i="1"/>
  <c r="U2605" i="1"/>
  <c r="V2605" i="1"/>
  <c r="U2606" i="1"/>
  <c r="V2606" i="1"/>
  <c r="U2607" i="1"/>
  <c r="V2607" i="1"/>
  <c r="U2608" i="1"/>
  <c r="V2608" i="1"/>
  <c r="U2609" i="1"/>
  <c r="V2609" i="1"/>
  <c r="U2610" i="1"/>
  <c r="V2610" i="1"/>
  <c r="U2611" i="1"/>
  <c r="V2611" i="1"/>
  <c r="U2612" i="1"/>
  <c r="V2612" i="1"/>
  <c r="U2613" i="1"/>
  <c r="V2613" i="1"/>
  <c r="U2614" i="1"/>
  <c r="V2614" i="1"/>
  <c r="U2615" i="1"/>
  <c r="V2615" i="1"/>
  <c r="U2616" i="1"/>
  <c r="V2616" i="1"/>
  <c r="U2617" i="1"/>
  <c r="V2617" i="1"/>
  <c r="U2618" i="1"/>
  <c r="V2618" i="1"/>
  <c r="U2619" i="1"/>
  <c r="V2619" i="1"/>
  <c r="U2620" i="1"/>
  <c r="V2620" i="1"/>
  <c r="U2621" i="1"/>
  <c r="V2621" i="1"/>
  <c r="U2622" i="1"/>
  <c r="V2622" i="1"/>
  <c r="U2623" i="1"/>
  <c r="V2623" i="1"/>
  <c r="U2624" i="1"/>
  <c r="V2624" i="1"/>
  <c r="U2625" i="1"/>
  <c r="V2625" i="1"/>
  <c r="U2626" i="1"/>
  <c r="V2626" i="1"/>
  <c r="U2627" i="1"/>
  <c r="V2627" i="1"/>
  <c r="U2628" i="1"/>
  <c r="V2628" i="1"/>
  <c r="U2629" i="1"/>
  <c r="V2629" i="1"/>
  <c r="U2630" i="1"/>
  <c r="V2630" i="1"/>
  <c r="U2631" i="1"/>
  <c r="V2631" i="1"/>
  <c r="U2632" i="1"/>
  <c r="V2632" i="1"/>
  <c r="U2633" i="1"/>
  <c r="V2633" i="1"/>
  <c r="U2634" i="1"/>
  <c r="V2634" i="1"/>
  <c r="U2635" i="1"/>
  <c r="V2635" i="1"/>
  <c r="U2636" i="1"/>
  <c r="V2636" i="1"/>
  <c r="U2637" i="1"/>
  <c r="V2637" i="1"/>
  <c r="U2638" i="1"/>
  <c r="V2638" i="1"/>
  <c r="U2639" i="1"/>
  <c r="V2639" i="1"/>
  <c r="U2640" i="1"/>
  <c r="V2640" i="1"/>
  <c r="U2641" i="1"/>
  <c r="V2641" i="1"/>
  <c r="U2642" i="1"/>
  <c r="V2642" i="1"/>
  <c r="U2643" i="1"/>
  <c r="V2643" i="1"/>
  <c r="U2644" i="1"/>
  <c r="V2644" i="1"/>
  <c r="U2645" i="1"/>
  <c r="V2645" i="1"/>
  <c r="U2646" i="1"/>
  <c r="V2646" i="1"/>
  <c r="U2647" i="1"/>
  <c r="V2647" i="1"/>
  <c r="U2648" i="1"/>
  <c r="V2648" i="1"/>
  <c r="U2649" i="1"/>
  <c r="V2649" i="1"/>
  <c r="U2650" i="1"/>
  <c r="V2650" i="1"/>
  <c r="U2651" i="1"/>
  <c r="V2651" i="1"/>
  <c r="U2652" i="1"/>
  <c r="V2652" i="1"/>
  <c r="U2653" i="1"/>
  <c r="V2653" i="1"/>
  <c r="U2654" i="1"/>
  <c r="V2654" i="1"/>
  <c r="U2655" i="1"/>
  <c r="V2655" i="1"/>
  <c r="U2656" i="1"/>
  <c r="V2656" i="1"/>
  <c r="U2657" i="1"/>
  <c r="V2657" i="1"/>
  <c r="U2658" i="1"/>
  <c r="V2658" i="1"/>
  <c r="U2659" i="1"/>
  <c r="V2659" i="1"/>
  <c r="U2660" i="1"/>
  <c r="V2660" i="1"/>
  <c r="U2661" i="1"/>
  <c r="V2661" i="1"/>
  <c r="U2662" i="1"/>
  <c r="V2662" i="1"/>
  <c r="U2663" i="1"/>
  <c r="V2663" i="1"/>
  <c r="U2664" i="1"/>
  <c r="V2664" i="1"/>
  <c r="U2665" i="1"/>
  <c r="V2665" i="1"/>
  <c r="U2666" i="1"/>
  <c r="V2666" i="1"/>
  <c r="U2667" i="1"/>
  <c r="V2667" i="1"/>
  <c r="U2668" i="1"/>
  <c r="V2668" i="1"/>
  <c r="U2669" i="1"/>
  <c r="V2669" i="1"/>
  <c r="U2670" i="1"/>
  <c r="V2670" i="1"/>
  <c r="U2671" i="1"/>
  <c r="V2671" i="1"/>
  <c r="U2672" i="1"/>
  <c r="V2672" i="1"/>
  <c r="U2673" i="1"/>
  <c r="V2673" i="1"/>
  <c r="U2674" i="1"/>
  <c r="V2674" i="1"/>
  <c r="U2675" i="1"/>
  <c r="V2675" i="1"/>
  <c r="U2676" i="1"/>
  <c r="V2676" i="1"/>
  <c r="U2677" i="1"/>
  <c r="V2677" i="1"/>
  <c r="U2678" i="1"/>
  <c r="V2678" i="1"/>
  <c r="U2679" i="1"/>
  <c r="V2679" i="1"/>
  <c r="U2680" i="1"/>
  <c r="V2680" i="1"/>
  <c r="U2681" i="1"/>
  <c r="V2681" i="1"/>
  <c r="U2682" i="1"/>
  <c r="V2682" i="1"/>
  <c r="U2683" i="1"/>
  <c r="V2683" i="1"/>
  <c r="U2684" i="1"/>
  <c r="V2684" i="1"/>
  <c r="U2685" i="1"/>
  <c r="V2685" i="1"/>
  <c r="U2686" i="1"/>
  <c r="V2686" i="1"/>
  <c r="U2687" i="1"/>
  <c r="V2687" i="1"/>
  <c r="U2688" i="1"/>
  <c r="V2688" i="1"/>
  <c r="U2689" i="1"/>
  <c r="V2689" i="1"/>
  <c r="U2690" i="1"/>
  <c r="V2690" i="1"/>
  <c r="U2691" i="1"/>
  <c r="V2691" i="1"/>
  <c r="U2692" i="1"/>
  <c r="V2692" i="1"/>
  <c r="U2693" i="1"/>
  <c r="V2693" i="1"/>
  <c r="U2694" i="1"/>
  <c r="V2694" i="1"/>
  <c r="U2695" i="1"/>
  <c r="V2695" i="1"/>
  <c r="U2696" i="1"/>
  <c r="V2696" i="1"/>
  <c r="U2697" i="1"/>
  <c r="V2697" i="1"/>
  <c r="U2698" i="1"/>
  <c r="V2698" i="1"/>
  <c r="U2699" i="1"/>
  <c r="V2699" i="1"/>
  <c r="U2700" i="1"/>
  <c r="V2700" i="1"/>
  <c r="U2701" i="1"/>
  <c r="V2701" i="1"/>
  <c r="U2702" i="1"/>
  <c r="V2702" i="1"/>
  <c r="U2703" i="1"/>
  <c r="V2703" i="1"/>
  <c r="U2704" i="1"/>
  <c r="V2704" i="1"/>
  <c r="U2705" i="1"/>
  <c r="V2705" i="1"/>
  <c r="U2706" i="1"/>
  <c r="V2706" i="1"/>
  <c r="U2707" i="1"/>
  <c r="V2707" i="1"/>
  <c r="U2708" i="1"/>
  <c r="V2708" i="1"/>
  <c r="U2709" i="1"/>
  <c r="V2709" i="1"/>
  <c r="U2710" i="1"/>
  <c r="V2710" i="1"/>
  <c r="U2711" i="1"/>
  <c r="V2711" i="1"/>
  <c r="U2712" i="1"/>
  <c r="V2712" i="1"/>
  <c r="U2713" i="1"/>
  <c r="V2713" i="1"/>
  <c r="U2714" i="1"/>
  <c r="V2714" i="1"/>
  <c r="U2715" i="1"/>
  <c r="V2715" i="1"/>
  <c r="U2716" i="1"/>
  <c r="V2716" i="1"/>
  <c r="U2717" i="1"/>
  <c r="V2717" i="1"/>
  <c r="U2718" i="1"/>
  <c r="V2718" i="1"/>
  <c r="U2719" i="1"/>
  <c r="V2719" i="1"/>
  <c r="U2720" i="1"/>
  <c r="V2720" i="1"/>
  <c r="U2721" i="1"/>
  <c r="V2721" i="1"/>
  <c r="U2722" i="1"/>
  <c r="V2722" i="1"/>
  <c r="U2723" i="1"/>
  <c r="V2723" i="1"/>
  <c r="U2724" i="1"/>
  <c r="V2724" i="1"/>
  <c r="U2725" i="1"/>
  <c r="V2725" i="1"/>
  <c r="U2726" i="1"/>
  <c r="V2726" i="1"/>
  <c r="U2727" i="1"/>
  <c r="V2727" i="1"/>
  <c r="U2728" i="1"/>
  <c r="V2728" i="1"/>
  <c r="U2729" i="1"/>
  <c r="V2729" i="1"/>
  <c r="U2730" i="1"/>
  <c r="V2730" i="1"/>
  <c r="U2731" i="1"/>
  <c r="V2731" i="1"/>
  <c r="U2732" i="1"/>
  <c r="V2732" i="1"/>
  <c r="U2733" i="1"/>
  <c r="V2733" i="1"/>
  <c r="U2734" i="1"/>
  <c r="V2734" i="1"/>
  <c r="U2735" i="1"/>
  <c r="V2735" i="1"/>
  <c r="U2736" i="1"/>
  <c r="V2736" i="1"/>
  <c r="U2737" i="1"/>
  <c r="V2737" i="1"/>
  <c r="U2738" i="1"/>
  <c r="V2738" i="1"/>
  <c r="U2739" i="1"/>
  <c r="V2739" i="1"/>
  <c r="U2740" i="1"/>
  <c r="V2740" i="1"/>
  <c r="U2741" i="1"/>
  <c r="V2741" i="1"/>
  <c r="U2742" i="1"/>
  <c r="V2742" i="1"/>
  <c r="U2743" i="1"/>
  <c r="V2743" i="1"/>
  <c r="U2744" i="1"/>
  <c r="V2744" i="1"/>
  <c r="U2745" i="1"/>
  <c r="V2745" i="1"/>
  <c r="U2746" i="1"/>
  <c r="V2746" i="1"/>
  <c r="U2747" i="1"/>
  <c r="V2747" i="1"/>
  <c r="U2748" i="1"/>
  <c r="V2748" i="1"/>
  <c r="U2749" i="1"/>
  <c r="V2749" i="1"/>
  <c r="U2750" i="1"/>
  <c r="V2750" i="1"/>
  <c r="U2751" i="1"/>
  <c r="V2751" i="1"/>
  <c r="U2752" i="1"/>
  <c r="V2752" i="1"/>
  <c r="U2753" i="1"/>
  <c r="V2753" i="1"/>
  <c r="U2754" i="1"/>
  <c r="V2754" i="1"/>
  <c r="U2755" i="1"/>
  <c r="V2755" i="1"/>
  <c r="U2756" i="1"/>
  <c r="V2756" i="1"/>
  <c r="U2757" i="1"/>
  <c r="V2757" i="1"/>
  <c r="U2758" i="1"/>
  <c r="V2758" i="1"/>
  <c r="U2759" i="1"/>
  <c r="V2759" i="1"/>
  <c r="U2760" i="1"/>
  <c r="V2760" i="1"/>
  <c r="U2761" i="1"/>
  <c r="V2761" i="1"/>
  <c r="U2762" i="1"/>
  <c r="V2762" i="1"/>
  <c r="U2763" i="1"/>
  <c r="V2763" i="1"/>
  <c r="U2764" i="1"/>
  <c r="V2764" i="1"/>
  <c r="U2765" i="1"/>
  <c r="V2765" i="1"/>
  <c r="U2766" i="1"/>
  <c r="V2766" i="1"/>
  <c r="U2767" i="1"/>
  <c r="V2767" i="1"/>
  <c r="U2768" i="1"/>
  <c r="V2768" i="1"/>
  <c r="U2769" i="1"/>
  <c r="V2769" i="1"/>
  <c r="U2770" i="1"/>
  <c r="V2770" i="1"/>
  <c r="U2771" i="1"/>
  <c r="V2771" i="1"/>
  <c r="U2772" i="1"/>
  <c r="V2772" i="1"/>
  <c r="U2773" i="1"/>
  <c r="V2773" i="1"/>
  <c r="U2774" i="1"/>
  <c r="V2774" i="1"/>
  <c r="U2775" i="1"/>
  <c r="V2775" i="1"/>
  <c r="U2776" i="1"/>
  <c r="V2776" i="1"/>
  <c r="U2777" i="1"/>
  <c r="V2777" i="1"/>
  <c r="U2778" i="1"/>
  <c r="V2778" i="1"/>
  <c r="U2779" i="1"/>
  <c r="V2779" i="1"/>
  <c r="U2780" i="1"/>
  <c r="V2780" i="1"/>
  <c r="U2781" i="1"/>
  <c r="V2781" i="1"/>
  <c r="U2782" i="1"/>
  <c r="V2782" i="1"/>
  <c r="U2783" i="1"/>
  <c r="V2783" i="1"/>
  <c r="U2784" i="1"/>
  <c r="V2784" i="1"/>
  <c r="U2785" i="1"/>
  <c r="V2785" i="1"/>
  <c r="U2786" i="1"/>
  <c r="V2786" i="1"/>
  <c r="U2787" i="1"/>
  <c r="V2787" i="1"/>
  <c r="U2788" i="1"/>
  <c r="V2788" i="1"/>
  <c r="U2789" i="1"/>
  <c r="V2789" i="1"/>
  <c r="U2790" i="1"/>
  <c r="V2790" i="1"/>
  <c r="U2791" i="1"/>
  <c r="V2791" i="1"/>
  <c r="U2792" i="1"/>
  <c r="V2792" i="1"/>
  <c r="U2793" i="1"/>
  <c r="V2793" i="1"/>
  <c r="U2794" i="1"/>
  <c r="V2794" i="1"/>
  <c r="U2795" i="1"/>
  <c r="V2795" i="1"/>
  <c r="U2796" i="1"/>
  <c r="V2796" i="1"/>
  <c r="U2797" i="1"/>
  <c r="V2797" i="1"/>
  <c r="U2798" i="1"/>
  <c r="V2798" i="1"/>
  <c r="U2799" i="1"/>
  <c r="V2799" i="1"/>
  <c r="U2800" i="1"/>
  <c r="V2800" i="1"/>
  <c r="U2801" i="1"/>
  <c r="V2801" i="1"/>
  <c r="U2802" i="1"/>
  <c r="V2802" i="1"/>
  <c r="U2803" i="1"/>
  <c r="V2803" i="1"/>
  <c r="U2804" i="1"/>
  <c r="V2804" i="1"/>
  <c r="U2805" i="1"/>
  <c r="V2805" i="1"/>
  <c r="U2806" i="1"/>
  <c r="V2806" i="1"/>
  <c r="U2807" i="1"/>
  <c r="V2807" i="1"/>
  <c r="U2808" i="1"/>
  <c r="V2808" i="1"/>
  <c r="U2809" i="1"/>
  <c r="V2809" i="1"/>
  <c r="U2810" i="1"/>
  <c r="V2810" i="1"/>
  <c r="U2811" i="1"/>
  <c r="V2811" i="1"/>
  <c r="U2812" i="1"/>
  <c r="V2812" i="1"/>
  <c r="U2813" i="1"/>
  <c r="V2813" i="1"/>
  <c r="U2814" i="1"/>
  <c r="V2814" i="1"/>
  <c r="U2815" i="1"/>
  <c r="V2815" i="1"/>
  <c r="U2816" i="1"/>
  <c r="V2816" i="1"/>
  <c r="U2817" i="1"/>
  <c r="V2817" i="1"/>
  <c r="U2818" i="1"/>
  <c r="V2818" i="1"/>
  <c r="U2819" i="1"/>
  <c r="V2819" i="1"/>
  <c r="U2820" i="1"/>
  <c r="V2820" i="1"/>
  <c r="U2821" i="1"/>
  <c r="V2821" i="1"/>
  <c r="U2822" i="1"/>
  <c r="V2822" i="1"/>
  <c r="U2823" i="1"/>
  <c r="V2823" i="1"/>
  <c r="U2824" i="1"/>
  <c r="V2824" i="1"/>
  <c r="U2825" i="1"/>
  <c r="V2825" i="1"/>
  <c r="U2826" i="1"/>
  <c r="V2826" i="1"/>
  <c r="U2827" i="1"/>
  <c r="V2827" i="1"/>
  <c r="U2828" i="1"/>
  <c r="V2828" i="1"/>
  <c r="U2829" i="1"/>
  <c r="V2829" i="1"/>
  <c r="U2830" i="1"/>
  <c r="V2830" i="1"/>
  <c r="U2831" i="1"/>
  <c r="V2831" i="1"/>
  <c r="U2832" i="1"/>
  <c r="V2832" i="1"/>
  <c r="U2833" i="1"/>
  <c r="V2833" i="1"/>
  <c r="U2834" i="1"/>
  <c r="V2834" i="1"/>
  <c r="U2835" i="1"/>
  <c r="V2835" i="1"/>
  <c r="U2836" i="1"/>
  <c r="V2836" i="1"/>
  <c r="U2837" i="1"/>
  <c r="V2837" i="1"/>
  <c r="U2838" i="1"/>
  <c r="V2838" i="1"/>
  <c r="U2839" i="1"/>
  <c r="V2839" i="1"/>
  <c r="U2840" i="1"/>
  <c r="V2840" i="1"/>
  <c r="U2841" i="1"/>
  <c r="V2841" i="1"/>
  <c r="U2842" i="1"/>
  <c r="V2842" i="1"/>
  <c r="U2843" i="1"/>
  <c r="V2843" i="1"/>
  <c r="U2844" i="1"/>
  <c r="V2844" i="1"/>
  <c r="U2845" i="1"/>
  <c r="V2845" i="1"/>
  <c r="U2846" i="1"/>
  <c r="V2846" i="1"/>
  <c r="U2847" i="1"/>
  <c r="V2847" i="1"/>
  <c r="U2848" i="1"/>
  <c r="V2848" i="1"/>
  <c r="U2849" i="1"/>
  <c r="V2849" i="1"/>
  <c r="U2850" i="1"/>
  <c r="V2850" i="1"/>
  <c r="U2851" i="1"/>
  <c r="V2851" i="1"/>
  <c r="U2852" i="1"/>
  <c r="V2852" i="1"/>
  <c r="U2853" i="1"/>
  <c r="V2853" i="1"/>
  <c r="U2854" i="1"/>
  <c r="V2854" i="1"/>
  <c r="U2855" i="1"/>
  <c r="V2855" i="1"/>
  <c r="U2856" i="1"/>
  <c r="V2856" i="1"/>
  <c r="U2857" i="1"/>
  <c r="V2857" i="1"/>
  <c r="U2858" i="1"/>
  <c r="V2858" i="1"/>
  <c r="U2859" i="1"/>
  <c r="V2859" i="1"/>
  <c r="U2860" i="1"/>
  <c r="V2860" i="1"/>
  <c r="U2861" i="1"/>
  <c r="V2861" i="1"/>
  <c r="U2862" i="1"/>
  <c r="V2862" i="1"/>
  <c r="U2863" i="1"/>
  <c r="V2863" i="1"/>
  <c r="U2864" i="1"/>
  <c r="V2864" i="1"/>
  <c r="U2865" i="1"/>
  <c r="V2865" i="1"/>
  <c r="U2866" i="1"/>
  <c r="V2866" i="1"/>
  <c r="U2867" i="1"/>
  <c r="V2867" i="1"/>
  <c r="U2868" i="1"/>
  <c r="V2868" i="1"/>
  <c r="U2869" i="1"/>
  <c r="V2869" i="1"/>
  <c r="U2870" i="1"/>
  <c r="V2870" i="1"/>
  <c r="U2871" i="1"/>
  <c r="V2871" i="1"/>
  <c r="U2872" i="1"/>
  <c r="V2872" i="1"/>
  <c r="U2873" i="1"/>
  <c r="V2873" i="1"/>
  <c r="U2874" i="1"/>
  <c r="V2874" i="1"/>
  <c r="U2875" i="1"/>
  <c r="V2875" i="1"/>
  <c r="U2876" i="1"/>
  <c r="V2876" i="1"/>
  <c r="U2877" i="1"/>
  <c r="V2877" i="1"/>
  <c r="U2878" i="1"/>
  <c r="V2878" i="1"/>
  <c r="U2879" i="1"/>
  <c r="V2879" i="1"/>
  <c r="U2880" i="1"/>
  <c r="V2880" i="1"/>
  <c r="U2881" i="1"/>
  <c r="V2881" i="1"/>
  <c r="U2882" i="1"/>
  <c r="V2882" i="1"/>
  <c r="U2883" i="1"/>
  <c r="V2883" i="1"/>
  <c r="U2884" i="1"/>
  <c r="V2884" i="1"/>
  <c r="U2885" i="1"/>
  <c r="V2885" i="1"/>
  <c r="U2886" i="1"/>
  <c r="V2886" i="1"/>
  <c r="U2887" i="1"/>
  <c r="V2887" i="1"/>
  <c r="U2888" i="1"/>
  <c r="V2888" i="1"/>
  <c r="U2889" i="1"/>
  <c r="V2889" i="1"/>
  <c r="U2890" i="1"/>
  <c r="V2890" i="1"/>
  <c r="U2891" i="1"/>
  <c r="V2891" i="1"/>
  <c r="U2892" i="1"/>
  <c r="V2892" i="1"/>
  <c r="U2893" i="1"/>
  <c r="V2893" i="1"/>
  <c r="U2894" i="1"/>
  <c r="V2894" i="1"/>
  <c r="U2895" i="1"/>
  <c r="V2895" i="1"/>
  <c r="U2896" i="1"/>
  <c r="V2896" i="1"/>
  <c r="U2897" i="1"/>
  <c r="V2897" i="1"/>
  <c r="U2898" i="1"/>
  <c r="V2898" i="1"/>
  <c r="U2899" i="1"/>
  <c r="V2899" i="1"/>
  <c r="U2900" i="1"/>
  <c r="V2900" i="1"/>
  <c r="U2901" i="1"/>
  <c r="V2901" i="1"/>
  <c r="U2902" i="1"/>
  <c r="V2902" i="1"/>
  <c r="U2903" i="1"/>
  <c r="V2903" i="1"/>
  <c r="U2904" i="1"/>
  <c r="V2904" i="1"/>
  <c r="U2905" i="1"/>
  <c r="V2905" i="1"/>
  <c r="U2906" i="1"/>
  <c r="V2906" i="1"/>
  <c r="U2907" i="1"/>
  <c r="V2907" i="1"/>
  <c r="U2908" i="1"/>
  <c r="V2908" i="1"/>
  <c r="U2909" i="1"/>
  <c r="V2909" i="1"/>
  <c r="U2910" i="1"/>
  <c r="V2910" i="1"/>
  <c r="U2911" i="1"/>
  <c r="V2911" i="1"/>
  <c r="U2912" i="1"/>
  <c r="V2912" i="1"/>
  <c r="U2913" i="1"/>
  <c r="V2913" i="1"/>
  <c r="U2914" i="1"/>
  <c r="V2914" i="1"/>
  <c r="U2915" i="1"/>
  <c r="V2915" i="1"/>
  <c r="U2916" i="1"/>
  <c r="V2916" i="1"/>
  <c r="U2917" i="1"/>
  <c r="V2917" i="1"/>
  <c r="U2918" i="1"/>
  <c r="V2918" i="1"/>
  <c r="U2919" i="1"/>
  <c r="V2919" i="1"/>
  <c r="U2920" i="1"/>
  <c r="V2920" i="1"/>
  <c r="U2921" i="1"/>
  <c r="V2921" i="1"/>
  <c r="U2922" i="1"/>
  <c r="V2922" i="1"/>
  <c r="U2923" i="1"/>
  <c r="V2923" i="1"/>
  <c r="U2924" i="1"/>
  <c r="V2924" i="1"/>
  <c r="U2925" i="1"/>
  <c r="V2925" i="1"/>
  <c r="U2926" i="1"/>
  <c r="V2926" i="1"/>
  <c r="U2927" i="1"/>
  <c r="V2927" i="1"/>
  <c r="U2928" i="1"/>
  <c r="V2928" i="1"/>
  <c r="U2929" i="1"/>
  <c r="V2929" i="1"/>
  <c r="U2930" i="1"/>
  <c r="V2930" i="1"/>
  <c r="U2931" i="1"/>
  <c r="V2931" i="1"/>
  <c r="U2932" i="1"/>
  <c r="V2932" i="1"/>
  <c r="U2933" i="1"/>
  <c r="V2933" i="1"/>
  <c r="U2934" i="1"/>
  <c r="V2934" i="1"/>
  <c r="U2935" i="1"/>
  <c r="V2935" i="1"/>
  <c r="U2936" i="1"/>
  <c r="V2936" i="1"/>
  <c r="U2937" i="1"/>
  <c r="V2937" i="1"/>
  <c r="U2938" i="1"/>
  <c r="V2938" i="1"/>
  <c r="U2939" i="1"/>
  <c r="V2939" i="1"/>
  <c r="U2940" i="1"/>
  <c r="V2940" i="1"/>
  <c r="U2941" i="1"/>
  <c r="V2941" i="1"/>
  <c r="U2942" i="1"/>
  <c r="V2942" i="1"/>
  <c r="U2943" i="1"/>
  <c r="V2943" i="1"/>
  <c r="U2944" i="1"/>
  <c r="V2944" i="1"/>
  <c r="U2945" i="1"/>
  <c r="V2945" i="1"/>
  <c r="U2946" i="1"/>
  <c r="V2946" i="1"/>
  <c r="U2947" i="1"/>
  <c r="V2947" i="1"/>
  <c r="U2948" i="1"/>
  <c r="V2948" i="1"/>
  <c r="U2949" i="1"/>
  <c r="V2949" i="1"/>
  <c r="U2950" i="1"/>
  <c r="V2950" i="1"/>
  <c r="U2951" i="1"/>
  <c r="V2951" i="1"/>
  <c r="U2952" i="1"/>
  <c r="V2952" i="1"/>
  <c r="U2953" i="1"/>
  <c r="V2953" i="1"/>
  <c r="U2954" i="1"/>
  <c r="V2954" i="1"/>
  <c r="U2955" i="1"/>
  <c r="V2955" i="1"/>
  <c r="U2956" i="1"/>
  <c r="V2956" i="1"/>
  <c r="U2957" i="1"/>
  <c r="V2957" i="1"/>
  <c r="U2958" i="1"/>
  <c r="V2958" i="1"/>
  <c r="U2959" i="1"/>
  <c r="V2959" i="1"/>
  <c r="U2960" i="1"/>
  <c r="V2960" i="1"/>
  <c r="U2961" i="1"/>
  <c r="V2961" i="1"/>
  <c r="U2962" i="1"/>
  <c r="V2962" i="1"/>
  <c r="U2963" i="1"/>
  <c r="V2963" i="1"/>
  <c r="U2964" i="1"/>
  <c r="V2964" i="1"/>
  <c r="U2965" i="1"/>
  <c r="V2965" i="1"/>
  <c r="U2966" i="1"/>
  <c r="V2966" i="1"/>
  <c r="U2967" i="1"/>
  <c r="V2967" i="1"/>
  <c r="U2968" i="1"/>
  <c r="V2968" i="1"/>
  <c r="U2969" i="1"/>
  <c r="V2969" i="1"/>
  <c r="U2970" i="1"/>
  <c r="V2970" i="1"/>
  <c r="U2971" i="1"/>
  <c r="V2971" i="1"/>
  <c r="U2972" i="1"/>
  <c r="V2972" i="1"/>
  <c r="U2973" i="1"/>
  <c r="V2973" i="1"/>
  <c r="U2974" i="1"/>
  <c r="V2974" i="1"/>
  <c r="U2975" i="1"/>
  <c r="V2975" i="1"/>
  <c r="U2976" i="1"/>
  <c r="V2976" i="1"/>
  <c r="U2977" i="1"/>
  <c r="V2977" i="1"/>
  <c r="U2978" i="1"/>
  <c r="V2978" i="1"/>
  <c r="U2979" i="1"/>
  <c r="V2979" i="1"/>
  <c r="U2980" i="1"/>
  <c r="V2980" i="1"/>
  <c r="U2981" i="1"/>
  <c r="V2981" i="1"/>
  <c r="U2982" i="1"/>
  <c r="V2982" i="1"/>
  <c r="U2983" i="1"/>
  <c r="V2983" i="1"/>
  <c r="U2984" i="1"/>
  <c r="V2984" i="1"/>
  <c r="U2985" i="1"/>
  <c r="V2985" i="1"/>
  <c r="U2986" i="1"/>
  <c r="V2986" i="1"/>
  <c r="U2987" i="1"/>
  <c r="V2987" i="1"/>
  <c r="U2988" i="1"/>
  <c r="V2988" i="1"/>
  <c r="U2989" i="1"/>
  <c r="V2989" i="1"/>
  <c r="U2990" i="1"/>
  <c r="V2990" i="1"/>
  <c r="U2991" i="1"/>
  <c r="V2991" i="1"/>
  <c r="U2992" i="1"/>
  <c r="V2992" i="1"/>
  <c r="U2993" i="1"/>
  <c r="V2993" i="1"/>
  <c r="U2994" i="1"/>
  <c r="V2994" i="1"/>
  <c r="U2995" i="1"/>
  <c r="V2995" i="1"/>
  <c r="U2996" i="1"/>
  <c r="V2996" i="1"/>
  <c r="U2997" i="1"/>
  <c r="V2997" i="1"/>
  <c r="U2998" i="1"/>
  <c r="V2998" i="1"/>
  <c r="U2999" i="1"/>
  <c r="V2999" i="1"/>
  <c r="U3000" i="1"/>
  <c r="V3000" i="1"/>
  <c r="U3001" i="1"/>
  <c r="V3001" i="1"/>
  <c r="U3002" i="1"/>
  <c r="V3002" i="1"/>
  <c r="U3003" i="1"/>
  <c r="V3003" i="1"/>
  <c r="U3004" i="1"/>
  <c r="V3004" i="1"/>
  <c r="U3005" i="1"/>
  <c r="V3005" i="1"/>
  <c r="U3006" i="1"/>
  <c r="V3006" i="1"/>
  <c r="U3007" i="1"/>
  <c r="V3007" i="1"/>
  <c r="U3008" i="1"/>
  <c r="V3008" i="1"/>
  <c r="U3009" i="1"/>
  <c r="V3009" i="1"/>
  <c r="U3010" i="1"/>
  <c r="V3010" i="1"/>
  <c r="U3011" i="1"/>
  <c r="V3011" i="1"/>
  <c r="U3012" i="1"/>
  <c r="V3012" i="1"/>
  <c r="U3013" i="1"/>
  <c r="V3013" i="1"/>
  <c r="U3014" i="1"/>
  <c r="V3014" i="1"/>
  <c r="U3015" i="1"/>
  <c r="V3015" i="1"/>
  <c r="U3016" i="1"/>
  <c r="V3016" i="1"/>
  <c r="U3017" i="1"/>
  <c r="V3017" i="1"/>
  <c r="U3018" i="1"/>
  <c r="V3018" i="1"/>
  <c r="U3019" i="1"/>
  <c r="V3019" i="1"/>
  <c r="U3020" i="1"/>
  <c r="V3020" i="1"/>
  <c r="U3021" i="1"/>
  <c r="V3021" i="1"/>
  <c r="U3022" i="1"/>
  <c r="V3022" i="1"/>
  <c r="U3023" i="1"/>
  <c r="V3023" i="1"/>
  <c r="U3024" i="1"/>
  <c r="V3024" i="1"/>
  <c r="U3025" i="1"/>
  <c r="V3025" i="1"/>
  <c r="U3026" i="1"/>
  <c r="V3026" i="1"/>
  <c r="U3027" i="1"/>
  <c r="V3027" i="1"/>
  <c r="U3028" i="1"/>
  <c r="V3028" i="1"/>
  <c r="U3029" i="1"/>
  <c r="V3029" i="1"/>
  <c r="U3030" i="1"/>
  <c r="V3030" i="1"/>
  <c r="U3031" i="1"/>
  <c r="V3031" i="1"/>
  <c r="U3032" i="1"/>
  <c r="V3032" i="1"/>
  <c r="U3033" i="1"/>
  <c r="V3033" i="1"/>
  <c r="U3034" i="1"/>
  <c r="V3034" i="1"/>
  <c r="U3035" i="1"/>
  <c r="V3035" i="1"/>
  <c r="U3036" i="1"/>
  <c r="V3036" i="1"/>
  <c r="U3037" i="1"/>
  <c r="V3037" i="1"/>
  <c r="U3038" i="1"/>
  <c r="V3038" i="1"/>
  <c r="U3039" i="1"/>
  <c r="V3039" i="1"/>
  <c r="U3040" i="1"/>
  <c r="V3040" i="1"/>
  <c r="U3041" i="1"/>
  <c r="V3041" i="1"/>
  <c r="U3042" i="1"/>
  <c r="V3042" i="1"/>
  <c r="U3043" i="1"/>
  <c r="V3043" i="1"/>
  <c r="U3044" i="1"/>
  <c r="V3044" i="1"/>
  <c r="U3045" i="1"/>
  <c r="V3045" i="1"/>
  <c r="U3046" i="1"/>
  <c r="V3046" i="1"/>
  <c r="U3047" i="1"/>
  <c r="V3047" i="1"/>
  <c r="U3048" i="1"/>
  <c r="V3048" i="1"/>
  <c r="U3049" i="1"/>
  <c r="V3049" i="1"/>
  <c r="U3050" i="1"/>
  <c r="V3050" i="1"/>
  <c r="U3051" i="1"/>
  <c r="V3051" i="1"/>
  <c r="U3052" i="1"/>
  <c r="V3052" i="1"/>
  <c r="U3053" i="1"/>
  <c r="V3053" i="1"/>
  <c r="U3054" i="1"/>
  <c r="V3054" i="1"/>
  <c r="U3055" i="1"/>
  <c r="V3055" i="1"/>
  <c r="U3056" i="1"/>
  <c r="V3056" i="1"/>
  <c r="U3057" i="1"/>
  <c r="V3057" i="1"/>
  <c r="U3058" i="1"/>
  <c r="V3058" i="1"/>
  <c r="U3059" i="1"/>
  <c r="V3059" i="1"/>
  <c r="U3060" i="1"/>
  <c r="V3060" i="1"/>
  <c r="U3061" i="1"/>
  <c r="V3061" i="1"/>
  <c r="U3062" i="1"/>
  <c r="V3062" i="1"/>
  <c r="U3063" i="1"/>
  <c r="V3063" i="1"/>
  <c r="U3064" i="1"/>
  <c r="V3064" i="1"/>
  <c r="U3065" i="1"/>
  <c r="V3065" i="1"/>
  <c r="U3066" i="1"/>
  <c r="V3066" i="1"/>
  <c r="U3067" i="1"/>
  <c r="V3067" i="1"/>
  <c r="U3068" i="1"/>
  <c r="V3068" i="1"/>
  <c r="U3069" i="1"/>
  <c r="V3069" i="1"/>
  <c r="U3070" i="1"/>
  <c r="V3070" i="1"/>
  <c r="U3071" i="1"/>
  <c r="V3071" i="1"/>
  <c r="U3072" i="1"/>
  <c r="V3072" i="1"/>
  <c r="U3073" i="1"/>
  <c r="V3073" i="1"/>
  <c r="U3074" i="1"/>
  <c r="V3074" i="1"/>
  <c r="U3075" i="1"/>
  <c r="V3075" i="1"/>
  <c r="U3076" i="1"/>
  <c r="V3076" i="1"/>
  <c r="U3077" i="1"/>
  <c r="V3077" i="1"/>
  <c r="U3078" i="1"/>
  <c r="V3078" i="1"/>
  <c r="U3079" i="1"/>
  <c r="V3079" i="1"/>
  <c r="U3080" i="1"/>
  <c r="V3080" i="1"/>
  <c r="U3081" i="1"/>
  <c r="V3081" i="1"/>
  <c r="U3082" i="1"/>
  <c r="V3082" i="1"/>
  <c r="U3083" i="1"/>
  <c r="V3083" i="1"/>
  <c r="U3084" i="1"/>
  <c r="V3084" i="1"/>
  <c r="U3085" i="1"/>
  <c r="V3085" i="1"/>
  <c r="U3086" i="1"/>
  <c r="V3086" i="1"/>
  <c r="U3087" i="1"/>
  <c r="V3087" i="1"/>
  <c r="U3088" i="1"/>
  <c r="V3088" i="1"/>
  <c r="U3089" i="1"/>
  <c r="V3089" i="1"/>
  <c r="U3090" i="1"/>
  <c r="V3090" i="1"/>
  <c r="U3091" i="1"/>
  <c r="V3091" i="1"/>
  <c r="U3092" i="1"/>
  <c r="V3092" i="1"/>
  <c r="U3093" i="1"/>
  <c r="V3093" i="1"/>
  <c r="U3094" i="1"/>
  <c r="V3094" i="1"/>
  <c r="U3095" i="1"/>
  <c r="V3095" i="1"/>
  <c r="U3096" i="1"/>
  <c r="V3096" i="1"/>
  <c r="U3097" i="1"/>
  <c r="V3097" i="1"/>
  <c r="U3098" i="1"/>
  <c r="V3098" i="1"/>
  <c r="U3099" i="1"/>
  <c r="V3099" i="1"/>
  <c r="U3100" i="1"/>
  <c r="V3100" i="1"/>
  <c r="U3101" i="1"/>
  <c r="V3101" i="1"/>
  <c r="U3102" i="1"/>
  <c r="V3102" i="1"/>
  <c r="U3103" i="1"/>
  <c r="V3103" i="1"/>
  <c r="U3104" i="1"/>
  <c r="V3104" i="1"/>
  <c r="U3105" i="1"/>
  <c r="V3105" i="1"/>
  <c r="U3106" i="1"/>
  <c r="V3106" i="1"/>
  <c r="U3107" i="1"/>
  <c r="V3107" i="1"/>
  <c r="U3108" i="1"/>
  <c r="V3108" i="1"/>
  <c r="U3109" i="1"/>
  <c r="V3109" i="1"/>
  <c r="U3110" i="1"/>
  <c r="V3110" i="1"/>
  <c r="U3111" i="1"/>
  <c r="V3111" i="1"/>
  <c r="U3112" i="1"/>
  <c r="V3112" i="1"/>
  <c r="U3113" i="1"/>
  <c r="V3113" i="1"/>
  <c r="U3114" i="1"/>
  <c r="V3114" i="1"/>
  <c r="U3115" i="1"/>
  <c r="V3115" i="1"/>
  <c r="U3116" i="1"/>
  <c r="V3116" i="1"/>
  <c r="U3117" i="1"/>
  <c r="V3117" i="1"/>
  <c r="U3118" i="1"/>
  <c r="V3118" i="1"/>
  <c r="U3119" i="1"/>
  <c r="V3119" i="1"/>
  <c r="U3120" i="1"/>
  <c r="V3120" i="1"/>
  <c r="U3121" i="1"/>
  <c r="V3121" i="1"/>
  <c r="U3122" i="1"/>
  <c r="V3122" i="1"/>
  <c r="U3123" i="1"/>
  <c r="V3123" i="1"/>
  <c r="U3124" i="1"/>
  <c r="V3124" i="1"/>
  <c r="U3125" i="1"/>
  <c r="V3125" i="1"/>
  <c r="U3126" i="1"/>
  <c r="V3126" i="1"/>
  <c r="U3127" i="1"/>
  <c r="V3127" i="1"/>
  <c r="U3128" i="1"/>
  <c r="V3128" i="1"/>
  <c r="U3129" i="1"/>
  <c r="V3129" i="1"/>
  <c r="U3130" i="1"/>
  <c r="V3130" i="1"/>
  <c r="U3131" i="1"/>
  <c r="V3131" i="1"/>
  <c r="U3132" i="1"/>
  <c r="V3132" i="1"/>
  <c r="U3133" i="1"/>
  <c r="V3133" i="1"/>
  <c r="U3134" i="1"/>
  <c r="V3134" i="1"/>
  <c r="U3135" i="1"/>
  <c r="V3135" i="1"/>
  <c r="U3136" i="1"/>
  <c r="V3136" i="1"/>
  <c r="U3137" i="1"/>
  <c r="V3137" i="1"/>
  <c r="U3138" i="1"/>
  <c r="V3138" i="1"/>
  <c r="U3139" i="1"/>
  <c r="V3139" i="1"/>
  <c r="U3140" i="1"/>
  <c r="V3140" i="1"/>
  <c r="U3141" i="1"/>
  <c r="V3141" i="1"/>
  <c r="U3142" i="1"/>
  <c r="V3142" i="1"/>
  <c r="U3143" i="1"/>
  <c r="V3143" i="1"/>
  <c r="U3144" i="1"/>
  <c r="V3144" i="1"/>
  <c r="U3145" i="1"/>
  <c r="V3145" i="1"/>
  <c r="U3146" i="1"/>
  <c r="V3146" i="1"/>
  <c r="U3147" i="1"/>
  <c r="V3147" i="1"/>
  <c r="U3148" i="1"/>
  <c r="V3148" i="1"/>
  <c r="U3149" i="1"/>
  <c r="V3149" i="1"/>
  <c r="U3150" i="1"/>
  <c r="V3150" i="1"/>
  <c r="U3151" i="1"/>
  <c r="V3151" i="1"/>
  <c r="U3152" i="1"/>
  <c r="V3152" i="1"/>
  <c r="U3153" i="1"/>
  <c r="V3153" i="1"/>
  <c r="U3154" i="1"/>
  <c r="V3154" i="1"/>
  <c r="U3155" i="1"/>
  <c r="V3155" i="1"/>
  <c r="U3156" i="1"/>
  <c r="V3156" i="1"/>
  <c r="U3157" i="1"/>
  <c r="V3157" i="1"/>
  <c r="U3158" i="1"/>
  <c r="V3158" i="1"/>
  <c r="U3159" i="1"/>
  <c r="V3159" i="1"/>
  <c r="U3160" i="1"/>
  <c r="V3160" i="1"/>
  <c r="U3161" i="1"/>
  <c r="V3161" i="1"/>
  <c r="U3162" i="1"/>
  <c r="V3162" i="1"/>
  <c r="U3163" i="1"/>
  <c r="V3163" i="1"/>
  <c r="U3164" i="1"/>
  <c r="V3164" i="1"/>
  <c r="U3165" i="1"/>
  <c r="V3165" i="1"/>
  <c r="U3166" i="1"/>
  <c r="V3166" i="1"/>
  <c r="U3167" i="1"/>
  <c r="V3167" i="1"/>
  <c r="U3168" i="1"/>
  <c r="V3168" i="1"/>
  <c r="U3169" i="1"/>
  <c r="V3169" i="1"/>
  <c r="U3170" i="1"/>
  <c r="V3170" i="1"/>
  <c r="U3171" i="1"/>
  <c r="V3171" i="1"/>
  <c r="U3172" i="1"/>
  <c r="V3172" i="1"/>
  <c r="U3173" i="1"/>
  <c r="V3173" i="1"/>
  <c r="U3174" i="1"/>
  <c r="V3174" i="1"/>
  <c r="U3175" i="1"/>
  <c r="V3175" i="1"/>
  <c r="U3176" i="1"/>
  <c r="V3176" i="1"/>
  <c r="U3177" i="1"/>
  <c r="V3177" i="1"/>
  <c r="U3178" i="1"/>
  <c r="V3178" i="1"/>
  <c r="U3179" i="1"/>
  <c r="V3179" i="1"/>
  <c r="U3180" i="1"/>
  <c r="V3180" i="1"/>
  <c r="U3181" i="1"/>
  <c r="V3181" i="1"/>
  <c r="U3182" i="1"/>
  <c r="V3182" i="1"/>
  <c r="U3183" i="1"/>
  <c r="V3183" i="1"/>
  <c r="U3184" i="1"/>
  <c r="V3184" i="1"/>
  <c r="U3185" i="1"/>
  <c r="V3185" i="1"/>
  <c r="U3186" i="1"/>
  <c r="V3186" i="1"/>
  <c r="U3187" i="1"/>
  <c r="V3187" i="1"/>
  <c r="U3188" i="1"/>
  <c r="V3188" i="1"/>
  <c r="U3189" i="1"/>
  <c r="V3189" i="1"/>
  <c r="U3190" i="1"/>
  <c r="V3190" i="1"/>
  <c r="U3191" i="1"/>
  <c r="V3191" i="1"/>
  <c r="U3192" i="1"/>
  <c r="V3192" i="1"/>
  <c r="U3193" i="1"/>
  <c r="V3193" i="1"/>
  <c r="U3194" i="1"/>
  <c r="V3194" i="1"/>
  <c r="U3195" i="1"/>
  <c r="V3195" i="1"/>
  <c r="U3196" i="1"/>
  <c r="V3196" i="1"/>
  <c r="U3197" i="1"/>
  <c r="V3197" i="1"/>
  <c r="U3198" i="1"/>
  <c r="V3198" i="1"/>
  <c r="U3199" i="1"/>
  <c r="V3199" i="1"/>
  <c r="U3200" i="1"/>
  <c r="V3200" i="1"/>
  <c r="U3201" i="1"/>
  <c r="V3201" i="1"/>
  <c r="U3202" i="1"/>
  <c r="V3202" i="1"/>
  <c r="U3203" i="1"/>
  <c r="V3203" i="1"/>
  <c r="U3204" i="1"/>
  <c r="V3204" i="1"/>
  <c r="U3205" i="1"/>
  <c r="V3205" i="1"/>
  <c r="U3206" i="1"/>
  <c r="V3206" i="1"/>
  <c r="U3207" i="1"/>
  <c r="V3207" i="1"/>
  <c r="U3208" i="1"/>
  <c r="V3208" i="1"/>
  <c r="U3209" i="1"/>
  <c r="V3209" i="1"/>
  <c r="U3210" i="1"/>
  <c r="V3210" i="1"/>
  <c r="U3211" i="1"/>
  <c r="V3211" i="1"/>
  <c r="U3212" i="1"/>
  <c r="V3212" i="1"/>
  <c r="U3213" i="1"/>
  <c r="V3213" i="1"/>
  <c r="U3214" i="1"/>
  <c r="V3214" i="1"/>
  <c r="U3215" i="1"/>
  <c r="V3215" i="1"/>
  <c r="U3216" i="1"/>
  <c r="V3216" i="1"/>
  <c r="U3217" i="1"/>
  <c r="V3217" i="1"/>
  <c r="U3218" i="1"/>
  <c r="V3218" i="1"/>
  <c r="U3219" i="1"/>
  <c r="V3219" i="1"/>
  <c r="U3220" i="1"/>
  <c r="V3220" i="1"/>
  <c r="U3221" i="1"/>
  <c r="V3221" i="1"/>
  <c r="U3222" i="1"/>
  <c r="V3222" i="1"/>
  <c r="U3223" i="1"/>
  <c r="V3223" i="1"/>
  <c r="U3224" i="1"/>
  <c r="V3224" i="1"/>
  <c r="U3225" i="1"/>
  <c r="V3225" i="1"/>
  <c r="U3226" i="1"/>
  <c r="V3226" i="1"/>
  <c r="U3227" i="1"/>
  <c r="V3227" i="1"/>
  <c r="U3228" i="1"/>
  <c r="V3228" i="1"/>
  <c r="U3229" i="1"/>
  <c r="V3229" i="1"/>
  <c r="U3230" i="1"/>
  <c r="V3230" i="1"/>
  <c r="U3231" i="1"/>
  <c r="V3231" i="1"/>
  <c r="U3232" i="1"/>
  <c r="V3232" i="1"/>
  <c r="U3233" i="1"/>
  <c r="V3233" i="1"/>
  <c r="U3234" i="1"/>
  <c r="V3234" i="1"/>
  <c r="U3235" i="1"/>
  <c r="V3235" i="1"/>
  <c r="U3236" i="1"/>
  <c r="V3236" i="1"/>
  <c r="U3237" i="1"/>
  <c r="V3237" i="1"/>
  <c r="U3238" i="1"/>
  <c r="V3238" i="1"/>
  <c r="U3239" i="1"/>
  <c r="V3239" i="1"/>
  <c r="U3240" i="1"/>
  <c r="V3240" i="1"/>
  <c r="U3241" i="1"/>
  <c r="V3241" i="1"/>
  <c r="U3242" i="1"/>
  <c r="V3242" i="1"/>
  <c r="U3243" i="1"/>
  <c r="V3243" i="1"/>
  <c r="U3244" i="1"/>
  <c r="V3244" i="1"/>
  <c r="U3245" i="1"/>
  <c r="V3245" i="1"/>
  <c r="U3246" i="1"/>
  <c r="V3246" i="1"/>
  <c r="U3247" i="1"/>
  <c r="V3247" i="1"/>
  <c r="U3248" i="1"/>
  <c r="V3248" i="1"/>
  <c r="U3249" i="1"/>
  <c r="V3249" i="1"/>
  <c r="U3250" i="1"/>
  <c r="V3250" i="1"/>
  <c r="U3251" i="1"/>
  <c r="V3251" i="1"/>
  <c r="U3252" i="1"/>
  <c r="V3252" i="1"/>
  <c r="U3253" i="1"/>
  <c r="V3253" i="1"/>
  <c r="U3254" i="1"/>
  <c r="V3254" i="1"/>
  <c r="U3255" i="1"/>
  <c r="V3255" i="1"/>
  <c r="U3256" i="1"/>
  <c r="V3256" i="1"/>
  <c r="U3257" i="1"/>
  <c r="V3257" i="1"/>
  <c r="U3258" i="1"/>
  <c r="V3258" i="1"/>
  <c r="U3259" i="1"/>
  <c r="V3259" i="1"/>
  <c r="U3260" i="1"/>
  <c r="V3260" i="1"/>
  <c r="U3261" i="1"/>
  <c r="V3261" i="1"/>
  <c r="U3262" i="1"/>
  <c r="V3262" i="1"/>
  <c r="U3263" i="1"/>
  <c r="V3263" i="1"/>
  <c r="U3264" i="1"/>
  <c r="V3264" i="1"/>
  <c r="U3265" i="1"/>
  <c r="V3265" i="1"/>
  <c r="U3266" i="1"/>
  <c r="V3266" i="1"/>
  <c r="U3267" i="1"/>
  <c r="V3267" i="1"/>
  <c r="U3268" i="1"/>
  <c r="V3268" i="1"/>
  <c r="U3269" i="1"/>
  <c r="V3269" i="1"/>
  <c r="U3270" i="1"/>
  <c r="V3270" i="1"/>
  <c r="U3271" i="1"/>
  <c r="V3271" i="1"/>
  <c r="U3272" i="1"/>
  <c r="V3272" i="1"/>
  <c r="U3273" i="1"/>
  <c r="V3273" i="1"/>
  <c r="U3274" i="1"/>
  <c r="V3274" i="1"/>
  <c r="U3275" i="1"/>
  <c r="V3275" i="1"/>
  <c r="U3276" i="1"/>
  <c r="V3276" i="1"/>
  <c r="U3277" i="1"/>
  <c r="V3277" i="1"/>
  <c r="U3278" i="1"/>
  <c r="V3278" i="1"/>
  <c r="U3279" i="1"/>
  <c r="V3279" i="1"/>
  <c r="U3280" i="1"/>
  <c r="V3280" i="1"/>
  <c r="U3281" i="1"/>
  <c r="V3281" i="1"/>
  <c r="U3282" i="1"/>
  <c r="V3282" i="1"/>
  <c r="U3283" i="1"/>
  <c r="V3283" i="1"/>
  <c r="U3284" i="1"/>
  <c r="V3284" i="1"/>
  <c r="U3285" i="1"/>
  <c r="V3285" i="1"/>
  <c r="U3286" i="1"/>
  <c r="V3286" i="1"/>
  <c r="U3287" i="1"/>
  <c r="V3287" i="1"/>
  <c r="U3288" i="1"/>
  <c r="V3288" i="1"/>
  <c r="U3289" i="1"/>
  <c r="V3289" i="1"/>
  <c r="U3290" i="1"/>
  <c r="V3290" i="1"/>
  <c r="U3291" i="1"/>
  <c r="V3291" i="1"/>
  <c r="U3292" i="1"/>
  <c r="V3292" i="1"/>
  <c r="U3293" i="1"/>
  <c r="V3293" i="1"/>
  <c r="U3294" i="1"/>
  <c r="V3294" i="1"/>
  <c r="U3295" i="1"/>
  <c r="V3295" i="1"/>
  <c r="U3296" i="1"/>
  <c r="V3296" i="1"/>
  <c r="U3297" i="1"/>
  <c r="V3297" i="1"/>
  <c r="U3298" i="1"/>
  <c r="V3298" i="1"/>
  <c r="U3299" i="1"/>
  <c r="V3299" i="1"/>
  <c r="U3300" i="1"/>
  <c r="V3300" i="1"/>
  <c r="U3301" i="1"/>
  <c r="V3301" i="1"/>
  <c r="U3302" i="1"/>
  <c r="V3302" i="1"/>
  <c r="U3303" i="1"/>
  <c r="V3303" i="1"/>
  <c r="U3304" i="1"/>
  <c r="V3304" i="1"/>
  <c r="U3305" i="1"/>
  <c r="V3305" i="1"/>
  <c r="U3306" i="1"/>
  <c r="V3306" i="1"/>
  <c r="U3307" i="1"/>
  <c r="V3307" i="1"/>
  <c r="U3308" i="1"/>
  <c r="V3308" i="1"/>
  <c r="U3309" i="1"/>
  <c r="V3309" i="1"/>
  <c r="U3310" i="1"/>
  <c r="V3310" i="1"/>
  <c r="U3311" i="1"/>
  <c r="V3311" i="1"/>
  <c r="U3312" i="1"/>
  <c r="V3312" i="1"/>
  <c r="U3313" i="1"/>
  <c r="V3313" i="1"/>
  <c r="U3314" i="1"/>
  <c r="V3314" i="1"/>
  <c r="U3315" i="1"/>
  <c r="V3315" i="1"/>
  <c r="U3316" i="1"/>
  <c r="V3316" i="1"/>
  <c r="U3317" i="1"/>
  <c r="V3317" i="1"/>
  <c r="U3318" i="1"/>
  <c r="V3318" i="1"/>
  <c r="U3319" i="1"/>
  <c r="V3319" i="1"/>
  <c r="U3320" i="1"/>
  <c r="V3320" i="1"/>
  <c r="U3321" i="1"/>
  <c r="V3321" i="1"/>
  <c r="U3322" i="1"/>
  <c r="V3322" i="1"/>
  <c r="U3323" i="1"/>
  <c r="V3323" i="1"/>
  <c r="U3324" i="1"/>
  <c r="V3324" i="1"/>
  <c r="U3325" i="1"/>
  <c r="V3325" i="1"/>
  <c r="U3326" i="1"/>
  <c r="V3326" i="1"/>
  <c r="U3327" i="1"/>
  <c r="V3327" i="1"/>
  <c r="U3328" i="1"/>
  <c r="V3328" i="1"/>
  <c r="U3329" i="1"/>
  <c r="V3329" i="1"/>
  <c r="U3330" i="1"/>
  <c r="V3330" i="1"/>
  <c r="U3331" i="1"/>
  <c r="V3331" i="1"/>
  <c r="U3332" i="1"/>
  <c r="V3332" i="1"/>
  <c r="U3333" i="1"/>
  <c r="V3333" i="1"/>
  <c r="U3334" i="1"/>
  <c r="V3334" i="1"/>
  <c r="U3335" i="1"/>
  <c r="V3335" i="1"/>
  <c r="U3336" i="1"/>
  <c r="V3336" i="1"/>
  <c r="U3337" i="1"/>
  <c r="V3337" i="1"/>
  <c r="U3338" i="1"/>
  <c r="V3338" i="1"/>
  <c r="U3339" i="1"/>
  <c r="V3339" i="1"/>
  <c r="U3340" i="1"/>
  <c r="V3340" i="1"/>
  <c r="U3341" i="1"/>
  <c r="V3341" i="1"/>
  <c r="U3342" i="1"/>
  <c r="V3342" i="1"/>
  <c r="U3343" i="1"/>
  <c r="V3343" i="1"/>
  <c r="U3344" i="1"/>
  <c r="V3344" i="1"/>
  <c r="U3345" i="1"/>
  <c r="V3345" i="1"/>
  <c r="U3346" i="1"/>
  <c r="V3346" i="1"/>
  <c r="U3347" i="1"/>
  <c r="V3347" i="1"/>
  <c r="U3348" i="1"/>
  <c r="V3348" i="1"/>
  <c r="U3349" i="1"/>
  <c r="V3349" i="1"/>
  <c r="U3350" i="1"/>
  <c r="V3350" i="1"/>
  <c r="U3351" i="1"/>
  <c r="V3351" i="1"/>
  <c r="U3352" i="1"/>
  <c r="V3352" i="1"/>
  <c r="U3353" i="1"/>
  <c r="V3353" i="1"/>
  <c r="U3354" i="1"/>
  <c r="V3354" i="1"/>
  <c r="U3355" i="1"/>
  <c r="V3355" i="1"/>
  <c r="U3356" i="1"/>
  <c r="V3356" i="1"/>
  <c r="U3357" i="1"/>
  <c r="V3357" i="1"/>
  <c r="U3358" i="1"/>
  <c r="V3358" i="1"/>
  <c r="U3359" i="1"/>
  <c r="V3359" i="1"/>
  <c r="U3360" i="1"/>
  <c r="V3360" i="1"/>
  <c r="U3361" i="1"/>
  <c r="V3361" i="1"/>
  <c r="U3362" i="1"/>
  <c r="V3362" i="1"/>
  <c r="U3363" i="1"/>
  <c r="V3363" i="1"/>
  <c r="U3364" i="1"/>
  <c r="V3364" i="1"/>
  <c r="U3365" i="1"/>
  <c r="V3365" i="1"/>
  <c r="U3366" i="1"/>
  <c r="V3366" i="1"/>
  <c r="U3367" i="1"/>
  <c r="V3367" i="1"/>
  <c r="U3368" i="1"/>
  <c r="V3368" i="1"/>
  <c r="U3369" i="1"/>
  <c r="V3369" i="1"/>
  <c r="U3370" i="1"/>
  <c r="V3370" i="1"/>
  <c r="U3371" i="1"/>
  <c r="V3371" i="1"/>
  <c r="U3372" i="1"/>
  <c r="V3372" i="1"/>
  <c r="U3373" i="1"/>
  <c r="V3373" i="1"/>
  <c r="U3374" i="1"/>
  <c r="V3374" i="1"/>
  <c r="U3375" i="1"/>
  <c r="V3375" i="1"/>
  <c r="U3376" i="1"/>
  <c r="V3376" i="1"/>
  <c r="U3377" i="1"/>
  <c r="V3377" i="1"/>
  <c r="U3378" i="1"/>
  <c r="V3378" i="1"/>
  <c r="U3379" i="1"/>
  <c r="V3379" i="1"/>
  <c r="U3380" i="1"/>
  <c r="V3380" i="1"/>
  <c r="U3381" i="1"/>
  <c r="V3381" i="1"/>
  <c r="U3382" i="1"/>
  <c r="V3382" i="1"/>
  <c r="U3383" i="1"/>
  <c r="V3383" i="1"/>
  <c r="U3384" i="1"/>
  <c r="V3384" i="1"/>
  <c r="U3385" i="1"/>
  <c r="V3385" i="1"/>
  <c r="U3386" i="1"/>
  <c r="V3386" i="1"/>
  <c r="U3387" i="1"/>
  <c r="V3387" i="1"/>
  <c r="U3388" i="1"/>
  <c r="V3388" i="1"/>
  <c r="U3389" i="1"/>
  <c r="V3389" i="1"/>
  <c r="U3390" i="1"/>
  <c r="V3390" i="1"/>
  <c r="U3391" i="1"/>
  <c r="V3391" i="1"/>
  <c r="U3392" i="1"/>
  <c r="V3392" i="1"/>
  <c r="U3393" i="1"/>
  <c r="V3393" i="1"/>
  <c r="U3394" i="1"/>
  <c r="V3394" i="1"/>
  <c r="U3395" i="1"/>
  <c r="V3395" i="1"/>
  <c r="U3396" i="1"/>
  <c r="V3396" i="1"/>
  <c r="U3397" i="1"/>
  <c r="V3397" i="1"/>
  <c r="U3398" i="1"/>
  <c r="V3398" i="1"/>
  <c r="U3399" i="1"/>
  <c r="V3399" i="1"/>
  <c r="U3400" i="1"/>
  <c r="V3400" i="1"/>
  <c r="U3401" i="1"/>
  <c r="V3401" i="1"/>
  <c r="U3402" i="1"/>
  <c r="V3402" i="1"/>
  <c r="U3403" i="1"/>
  <c r="V3403" i="1"/>
  <c r="U3404" i="1"/>
  <c r="V3404" i="1"/>
  <c r="U3405" i="1"/>
  <c r="V3405" i="1"/>
  <c r="U3406" i="1"/>
  <c r="V3406" i="1"/>
  <c r="U3407" i="1"/>
  <c r="V3407" i="1"/>
  <c r="U3408" i="1"/>
  <c r="V3408" i="1"/>
  <c r="U3409" i="1"/>
  <c r="V3409" i="1"/>
  <c r="U3410" i="1"/>
  <c r="V3410" i="1"/>
  <c r="U3411" i="1"/>
  <c r="V3411" i="1"/>
  <c r="U3412" i="1"/>
  <c r="V3412" i="1"/>
  <c r="U3413" i="1"/>
  <c r="V3413" i="1"/>
  <c r="U3414" i="1"/>
  <c r="V3414" i="1"/>
  <c r="U3415" i="1"/>
  <c r="V3415" i="1"/>
  <c r="U3416" i="1"/>
  <c r="V3416" i="1"/>
  <c r="U3417" i="1"/>
  <c r="V3417" i="1"/>
  <c r="U3418" i="1"/>
  <c r="V3418" i="1"/>
  <c r="U3419" i="1"/>
  <c r="V3419" i="1"/>
  <c r="U3420" i="1"/>
  <c r="V3420" i="1"/>
  <c r="U3421" i="1"/>
  <c r="V3421" i="1"/>
  <c r="U3422" i="1"/>
  <c r="V3422" i="1"/>
  <c r="U3423" i="1"/>
  <c r="V3423" i="1"/>
  <c r="U3424" i="1"/>
  <c r="V3424" i="1"/>
  <c r="U3425" i="1"/>
  <c r="V3425" i="1"/>
  <c r="U3426" i="1"/>
  <c r="V3426" i="1"/>
  <c r="U3427" i="1"/>
  <c r="V3427" i="1"/>
  <c r="U3428" i="1"/>
  <c r="V3428" i="1"/>
  <c r="U3429" i="1"/>
  <c r="V3429" i="1"/>
  <c r="U3430" i="1"/>
  <c r="V3430" i="1"/>
  <c r="U3431" i="1"/>
  <c r="V3431" i="1"/>
  <c r="U3432" i="1"/>
  <c r="V3432" i="1"/>
  <c r="U3433" i="1"/>
  <c r="V3433" i="1"/>
  <c r="U3434" i="1"/>
  <c r="V3434" i="1"/>
  <c r="U3435" i="1"/>
  <c r="V3435" i="1"/>
  <c r="U3436" i="1"/>
  <c r="V3436" i="1"/>
  <c r="U3437" i="1"/>
  <c r="V3437" i="1"/>
  <c r="U3438" i="1"/>
  <c r="V3438" i="1"/>
  <c r="U3439" i="1"/>
  <c r="V3439" i="1"/>
  <c r="U3440" i="1"/>
  <c r="V3440" i="1"/>
  <c r="U3441" i="1"/>
  <c r="V3441" i="1"/>
  <c r="U3442" i="1"/>
  <c r="V3442" i="1"/>
  <c r="U3443" i="1"/>
  <c r="V3443" i="1"/>
  <c r="U3444" i="1"/>
  <c r="V3444" i="1"/>
  <c r="U3445" i="1"/>
  <c r="V3445" i="1"/>
  <c r="U3446" i="1"/>
  <c r="V3446" i="1"/>
  <c r="U3447" i="1"/>
  <c r="V3447" i="1"/>
  <c r="U3448" i="1"/>
  <c r="V3448" i="1"/>
  <c r="U3449" i="1"/>
  <c r="V3449" i="1"/>
  <c r="U3450" i="1"/>
  <c r="V3450" i="1"/>
  <c r="U3451" i="1"/>
  <c r="V3451" i="1"/>
  <c r="U3452" i="1"/>
  <c r="V3452" i="1"/>
  <c r="U3453" i="1"/>
  <c r="V3453" i="1"/>
  <c r="U3454" i="1"/>
  <c r="V3454" i="1"/>
  <c r="U3455" i="1"/>
  <c r="V3455" i="1"/>
  <c r="U3456" i="1"/>
  <c r="V3456" i="1"/>
  <c r="U3457" i="1"/>
  <c r="V3457" i="1"/>
  <c r="U3458" i="1"/>
  <c r="V3458" i="1"/>
  <c r="U3459" i="1"/>
  <c r="V3459" i="1"/>
  <c r="U3460" i="1"/>
  <c r="V3460" i="1"/>
  <c r="U3461" i="1"/>
  <c r="V3461" i="1"/>
  <c r="U3462" i="1"/>
  <c r="V3462" i="1"/>
  <c r="U3463" i="1"/>
  <c r="V3463" i="1"/>
  <c r="U3464" i="1"/>
  <c r="V3464" i="1"/>
  <c r="U3465" i="1"/>
  <c r="V3465" i="1"/>
  <c r="U3466" i="1"/>
  <c r="V3466" i="1"/>
  <c r="U3467" i="1"/>
  <c r="V3467" i="1"/>
  <c r="U3468" i="1"/>
  <c r="V3468" i="1"/>
  <c r="U3469" i="1"/>
  <c r="V3469" i="1"/>
  <c r="U3470" i="1"/>
  <c r="V3470" i="1"/>
  <c r="U3471" i="1"/>
  <c r="V3471" i="1"/>
  <c r="U3472" i="1"/>
  <c r="V3472" i="1"/>
  <c r="U3473" i="1"/>
  <c r="V3473" i="1"/>
  <c r="U3474" i="1"/>
  <c r="V3474" i="1"/>
  <c r="U3475" i="1"/>
  <c r="V3475" i="1"/>
  <c r="U3476" i="1"/>
  <c r="V3476" i="1"/>
  <c r="U3477" i="1"/>
  <c r="V3477" i="1"/>
  <c r="U3478" i="1"/>
  <c r="V3478" i="1"/>
  <c r="U3479" i="1"/>
  <c r="V3479" i="1"/>
  <c r="U3480" i="1"/>
  <c r="V3480" i="1"/>
  <c r="U3481" i="1"/>
  <c r="V3481" i="1"/>
  <c r="U3482" i="1"/>
  <c r="V3482" i="1"/>
  <c r="U3483" i="1"/>
  <c r="V3483" i="1"/>
  <c r="U3484" i="1"/>
  <c r="V3484" i="1"/>
  <c r="U3485" i="1"/>
  <c r="V3485" i="1"/>
  <c r="U3486" i="1"/>
  <c r="V3486" i="1"/>
  <c r="U3487" i="1"/>
  <c r="V3487" i="1"/>
  <c r="U3488" i="1"/>
  <c r="V3488" i="1"/>
  <c r="U3489" i="1"/>
  <c r="V3489" i="1"/>
  <c r="U3490" i="1"/>
  <c r="V3490" i="1"/>
  <c r="U3491" i="1"/>
  <c r="V3491" i="1"/>
  <c r="U3492" i="1"/>
  <c r="V3492" i="1"/>
  <c r="U3493" i="1"/>
  <c r="V3493" i="1"/>
  <c r="U3494" i="1"/>
  <c r="V3494" i="1"/>
  <c r="U3495" i="1"/>
  <c r="V3495" i="1"/>
  <c r="U3496" i="1"/>
  <c r="V3496" i="1"/>
  <c r="U3497" i="1"/>
  <c r="V3497" i="1"/>
  <c r="U3498" i="1"/>
  <c r="V3498" i="1"/>
  <c r="U3499" i="1"/>
  <c r="V3499" i="1"/>
  <c r="U3500" i="1"/>
  <c r="V3500" i="1"/>
  <c r="U3501" i="1"/>
  <c r="V3501" i="1"/>
  <c r="U3502" i="1"/>
  <c r="V3502" i="1"/>
  <c r="U3503" i="1"/>
  <c r="V3503" i="1"/>
  <c r="U3504" i="1"/>
  <c r="V3504" i="1"/>
  <c r="U3505" i="1"/>
  <c r="V3505" i="1"/>
  <c r="U3506" i="1"/>
  <c r="V3506" i="1"/>
  <c r="U3507" i="1"/>
  <c r="V3507" i="1"/>
  <c r="U3508" i="1"/>
  <c r="V3508" i="1"/>
  <c r="U3509" i="1"/>
  <c r="V3509" i="1"/>
  <c r="U3510" i="1"/>
  <c r="V3510" i="1"/>
  <c r="U3511" i="1"/>
  <c r="V3511" i="1"/>
  <c r="U3512" i="1"/>
  <c r="V3512" i="1"/>
  <c r="U3513" i="1"/>
  <c r="V3513" i="1"/>
  <c r="U3514" i="1"/>
  <c r="V3514" i="1"/>
  <c r="U3515" i="1"/>
  <c r="V3515" i="1"/>
  <c r="U3516" i="1"/>
  <c r="V3516" i="1"/>
  <c r="U3517" i="1"/>
  <c r="V3517" i="1"/>
  <c r="U3518" i="1"/>
  <c r="V3518" i="1"/>
  <c r="U3519" i="1"/>
  <c r="V3519" i="1"/>
  <c r="U3520" i="1"/>
  <c r="V3520" i="1"/>
  <c r="U3521" i="1"/>
  <c r="V3521" i="1"/>
  <c r="U3522" i="1"/>
  <c r="V3522" i="1"/>
  <c r="U3523" i="1"/>
  <c r="V3523" i="1"/>
  <c r="U3524" i="1"/>
  <c r="V3524" i="1"/>
  <c r="U3525" i="1"/>
  <c r="V3525" i="1"/>
  <c r="U3526" i="1"/>
  <c r="V3526" i="1"/>
  <c r="U3527" i="1"/>
  <c r="V3527" i="1"/>
  <c r="U3528" i="1"/>
  <c r="V3528" i="1"/>
  <c r="U3529" i="1"/>
  <c r="V3529" i="1"/>
  <c r="U3530" i="1"/>
  <c r="V3530" i="1"/>
  <c r="U3531" i="1"/>
  <c r="V3531" i="1"/>
  <c r="U3532" i="1"/>
  <c r="V3532" i="1"/>
  <c r="U3533" i="1"/>
  <c r="V3533" i="1"/>
  <c r="U3534" i="1"/>
  <c r="V3534" i="1"/>
  <c r="U3535" i="1"/>
  <c r="V3535" i="1"/>
  <c r="U3536" i="1"/>
  <c r="V3536" i="1"/>
  <c r="U3537" i="1"/>
  <c r="V3537" i="1"/>
  <c r="U3538" i="1"/>
  <c r="V3538" i="1"/>
  <c r="U3539" i="1"/>
  <c r="V3539" i="1"/>
  <c r="U3540" i="1"/>
  <c r="V3540" i="1"/>
  <c r="U3541" i="1"/>
  <c r="V3541" i="1"/>
  <c r="U3542" i="1"/>
  <c r="V3542" i="1"/>
  <c r="U3543" i="1"/>
  <c r="V3543" i="1"/>
  <c r="U3544" i="1"/>
  <c r="V3544" i="1"/>
  <c r="U3545" i="1"/>
  <c r="V3545" i="1"/>
  <c r="U3546" i="1"/>
  <c r="V3546" i="1"/>
  <c r="U3547" i="1"/>
  <c r="V3547" i="1"/>
  <c r="U3548" i="1"/>
  <c r="V3548" i="1"/>
  <c r="U3549" i="1"/>
  <c r="V3549" i="1"/>
  <c r="U3550" i="1"/>
  <c r="V3550" i="1"/>
  <c r="U3551" i="1"/>
  <c r="V3551" i="1"/>
  <c r="U3552" i="1"/>
  <c r="V3552" i="1"/>
  <c r="U3553" i="1"/>
  <c r="V3553" i="1"/>
  <c r="U3554" i="1"/>
  <c r="V3554" i="1"/>
  <c r="U3555" i="1"/>
  <c r="V3555" i="1"/>
  <c r="U3556" i="1"/>
  <c r="V3556" i="1"/>
  <c r="U3557" i="1"/>
  <c r="V3557" i="1"/>
  <c r="U3558" i="1"/>
  <c r="V3558" i="1"/>
  <c r="U3559" i="1"/>
  <c r="V3559" i="1"/>
  <c r="U3560" i="1"/>
  <c r="V3560" i="1"/>
  <c r="U3561" i="1"/>
  <c r="V3561" i="1"/>
  <c r="U3562" i="1"/>
  <c r="V3562" i="1"/>
  <c r="U3563" i="1"/>
  <c r="V3563" i="1"/>
  <c r="U3564" i="1"/>
  <c r="V3564" i="1"/>
  <c r="U3565" i="1"/>
  <c r="V3565" i="1"/>
  <c r="U3566" i="1"/>
  <c r="V3566" i="1"/>
  <c r="U3567" i="1"/>
  <c r="V3567" i="1"/>
  <c r="U3568" i="1"/>
  <c r="V3568" i="1"/>
  <c r="U3569" i="1"/>
  <c r="V3569" i="1"/>
  <c r="U3570" i="1"/>
  <c r="V3570" i="1"/>
  <c r="U3571" i="1"/>
  <c r="V3571" i="1"/>
  <c r="U3572" i="1"/>
  <c r="V3572" i="1"/>
  <c r="U3573" i="1"/>
  <c r="V3573" i="1"/>
  <c r="U3574" i="1"/>
  <c r="V3574" i="1"/>
  <c r="U3575" i="1"/>
  <c r="V3575" i="1"/>
  <c r="U3576" i="1"/>
  <c r="V3576" i="1"/>
  <c r="U3577" i="1"/>
  <c r="V3577" i="1"/>
  <c r="U3578" i="1"/>
  <c r="V3578" i="1"/>
  <c r="U3579" i="1"/>
  <c r="V3579" i="1"/>
  <c r="U3580" i="1"/>
  <c r="V3580" i="1"/>
  <c r="U3581" i="1"/>
  <c r="V3581" i="1"/>
  <c r="U3582" i="1"/>
  <c r="V3582" i="1"/>
  <c r="U3583" i="1"/>
  <c r="V3583" i="1"/>
  <c r="U3584" i="1"/>
  <c r="V3584" i="1"/>
  <c r="U3585" i="1"/>
  <c r="V3585" i="1"/>
  <c r="U3586" i="1"/>
  <c r="V3586" i="1"/>
  <c r="U3587" i="1"/>
  <c r="V3587" i="1"/>
  <c r="U3588" i="1"/>
  <c r="V3588" i="1"/>
  <c r="U3589" i="1"/>
  <c r="V3589" i="1"/>
  <c r="U3590" i="1"/>
  <c r="V3590" i="1"/>
  <c r="U3591" i="1"/>
  <c r="V3591" i="1"/>
  <c r="U3592" i="1"/>
  <c r="V3592" i="1"/>
  <c r="U3593" i="1"/>
  <c r="V3593" i="1"/>
  <c r="U3594" i="1"/>
  <c r="V3594" i="1"/>
  <c r="U3595" i="1"/>
  <c r="V3595" i="1"/>
  <c r="U3596" i="1"/>
  <c r="V3596" i="1"/>
  <c r="U3597" i="1"/>
  <c r="V3597" i="1"/>
  <c r="U3598" i="1"/>
  <c r="V3598" i="1"/>
  <c r="U3599" i="1"/>
  <c r="V3599" i="1"/>
  <c r="U3600" i="1"/>
  <c r="V3600" i="1"/>
  <c r="U3601" i="1"/>
  <c r="V3601" i="1"/>
  <c r="U3602" i="1"/>
  <c r="V3602" i="1"/>
  <c r="U3603" i="1"/>
  <c r="V3603" i="1"/>
  <c r="U3604" i="1"/>
  <c r="V3604" i="1"/>
  <c r="U3605" i="1"/>
  <c r="V3605" i="1"/>
  <c r="U3606" i="1"/>
  <c r="V3606" i="1"/>
  <c r="U3607" i="1"/>
  <c r="V3607" i="1"/>
  <c r="U3608" i="1"/>
  <c r="V3608" i="1"/>
  <c r="U3609" i="1"/>
  <c r="V3609" i="1"/>
  <c r="U3610" i="1"/>
  <c r="V3610" i="1"/>
  <c r="U3611" i="1"/>
  <c r="V3611" i="1"/>
  <c r="U3612" i="1"/>
  <c r="V3612" i="1"/>
  <c r="U3613" i="1"/>
  <c r="V3613" i="1"/>
  <c r="U3614" i="1"/>
  <c r="V3614" i="1"/>
  <c r="U3615" i="1"/>
  <c r="V3615" i="1"/>
  <c r="U3616" i="1"/>
  <c r="V3616" i="1"/>
  <c r="U3617" i="1"/>
  <c r="V3617" i="1"/>
  <c r="U3618" i="1"/>
  <c r="V3618" i="1"/>
  <c r="U3619" i="1"/>
  <c r="V3619" i="1"/>
  <c r="U3620" i="1"/>
  <c r="V3620" i="1"/>
  <c r="U3621" i="1"/>
  <c r="V3621" i="1"/>
  <c r="U3622" i="1"/>
  <c r="V3622" i="1"/>
  <c r="U3623" i="1"/>
  <c r="V3623" i="1"/>
  <c r="U3624" i="1"/>
  <c r="V3624" i="1"/>
  <c r="U3625" i="1"/>
  <c r="V3625" i="1"/>
  <c r="U3626" i="1"/>
  <c r="V3626" i="1"/>
  <c r="U3627" i="1"/>
  <c r="V3627" i="1"/>
  <c r="U3628" i="1"/>
  <c r="V3628" i="1"/>
  <c r="U3629" i="1"/>
  <c r="V3629" i="1"/>
  <c r="U3630" i="1"/>
  <c r="V3630" i="1"/>
  <c r="U3631" i="1"/>
  <c r="V3631" i="1"/>
  <c r="U3632" i="1"/>
  <c r="V3632" i="1"/>
  <c r="U3633" i="1"/>
  <c r="V3633" i="1"/>
  <c r="U3634" i="1"/>
  <c r="V3634" i="1"/>
  <c r="U3635" i="1"/>
  <c r="V3635" i="1"/>
  <c r="U3636" i="1"/>
  <c r="V3636" i="1"/>
  <c r="U3637" i="1"/>
  <c r="V3637" i="1"/>
  <c r="U3638" i="1"/>
  <c r="V3638" i="1"/>
  <c r="U3639" i="1"/>
  <c r="V3639" i="1"/>
  <c r="U3640" i="1"/>
  <c r="V3640" i="1"/>
  <c r="U3641" i="1"/>
  <c r="V3641" i="1"/>
  <c r="U3642" i="1"/>
  <c r="V3642" i="1"/>
  <c r="U3643" i="1"/>
  <c r="V3643" i="1"/>
  <c r="U3644" i="1"/>
  <c r="V3644" i="1"/>
  <c r="U3645" i="1"/>
  <c r="V3645" i="1"/>
  <c r="U3646" i="1"/>
  <c r="V3646" i="1"/>
  <c r="U3647" i="1"/>
  <c r="V3647" i="1"/>
  <c r="U3648" i="1"/>
  <c r="V3648" i="1"/>
  <c r="U3649" i="1"/>
  <c r="V3649" i="1"/>
  <c r="U3650" i="1"/>
  <c r="V3650" i="1"/>
  <c r="U3651" i="1"/>
  <c r="V3651" i="1"/>
  <c r="U3652" i="1"/>
  <c r="V3652" i="1"/>
  <c r="U3653" i="1"/>
  <c r="V3653" i="1"/>
  <c r="U3654" i="1"/>
  <c r="V3654" i="1"/>
  <c r="U3655" i="1"/>
  <c r="V3655" i="1"/>
  <c r="U3656" i="1"/>
  <c r="V3656" i="1"/>
  <c r="U3657" i="1"/>
  <c r="V3657" i="1"/>
  <c r="U3658" i="1"/>
  <c r="V3658" i="1"/>
  <c r="U3659" i="1"/>
  <c r="V3659" i="1"/>
  <c r="U3660" i="1"/>
  <c r="V3660" i="1"/>
  <c r="U3661" i="1"/>
  <c r="V3661" i="1"/>
  <c r="U3662" i="1"/>
  <c r="V3662" i="1"/>
  <c r="U3663" i="1"/>
  <c r="V3663" i="1"/>
  <c r="U3664" i="1"/>
  <c r="V3664" i="1"/>
  <c r="U3665" i="1"/>
  <c r="V3665" i="1"/>
  <c r="U3666" i="1"/>
  <c r="V3666" i="1"/>
  <c r="U3667" i="1"/>
  <c r="V3667" i="1"/>
  <c r="U3668" i="1"/>
  <c r="V3668" i="1"/>
  <c r="U3669" i="1"/>
  <c r="V3669" i="1"/>
  <c r="U3670" i="1"/>
  <c r="V3670" i="1"/>
  <c r="U3671" i="1"/>
  <c r="V3671" i="1"/>
  <c r="U3672" i="1"/>
  <c r="V3672" i="1"/>
  <c r="U3673" i="1"/>
  <c r="V3673" i="1"/>
  <c r="U3674" i="1"/>
  <c r="V3674" i="1"/>
  <c r="U3675" i="1"/>
  <c r="V3675" i="1"/>
  <c r="U3676" i="1"/>
  <c r="V3676" i="1"/>
  <c r="U3677" i="1"/>
  <c r="V3677" i="1"/>
  <c r="U3678" i="1"/>
  <c r="V3678" i="1"/>
  <c r="U3679" i="1"/>
  <c r="V3679" i="1"/>
  <c r="U3680" i="1"/>
  <c r="V3680" i="1"/>
  <c r="U3681" i="1"/>
  <c r="V3681" i="1"/>
  <c r="U3682" i="1"/>
  <c r="V3682" i="1"/>
  <c r="U3683" i="1"/>
  <c r="V3683" i="1"/>
  <c r="U3684" i="1"/>
  <c r="V3684" i="1"/>
  <c r="U3685" i="1"/>
  <c r="V3685" i="1"/>
  <c r="U3686" i="1"/>
  <c r="V3686" i="1"/>
  <c r="U3687" i="1"/>
  <c r="V3687" i="1"/>
  <c r="U3688" i="1"/>
  <c r="V3688" i="1"/>
  <c r="U3689" i="1"/>
  <c r="V3689" i="1"/>
  <c r="U3690" i="1"/>
  <c r="V3690" i="1"/>
  <c r="U3691" i="1"/>
  <c r="V3691" i="1"/>
  <c r="U3692" i="1"/>
  <c r="V3692" i="1"/>
  <c r="U3693" i="1"/>
  <c r="V3693" i="1"/>
  <c r="U3694" i="1"/>
  <c r="V3694" i="1"/>
  <c r="U3695" i="1"/>
  <c r="V3695" i="1"/>
  <c r="U3696" i="1"/>
  <c r="V3696" i="1"/>
  <c r="U3697" i="1"/>
  <c r="V3697" i="1"/>
  <c r="U3698" i="1"/>
  <c r="V3698" i="1"/>
  <c r="U3699" i="1"/>
  <c r="V3699" i="1"/>
  <c r="U3700" i="1"/>
  <c r="V3700" i="1"/>
  <c r="U3701" i="1"/>
  <c r="V3701" i="1"/>
  <c r="U3702" i="1"/>
  <c r="V3702" i="1"/>
  <c r="U3703" i="1"/>
  <c r="V3703" i="1"/>
  <c r="U3704" i="1"/>
  <c r="V3704" i="1"/>
  <c r="U3705" i="1"/>
  <c r="V3705" i="1"/>
  <c r="U3706" i="1"/>
  <c r="V3706" i="1"/>
  <c r="U3707" i="1"/>
  <c r="V3707" i="1"/>
  <c r="U3708" i="1"/>
  <c r="V3708" i="1"/>
  <c r="U3709" i="1"/>
  <c r="V3709" i="1"/>
  <c r="U3710" i="1"/>
  <c r="V3710" i="1"/>
  <c r="U3711" i="1"/>
  <c r="V3711" i="1"/>
  <c r="U3712" i="1"/>
  <c r="V3712" i="1"/>
  <c r="U3713" i="1"/>
  <c r="V3713" i="1"/>
  <c r="U3714" i="1"/>
  <c r="V3714" i="1"/>
  <c r="U3715" i="1"/>
  <c r="V3715" i="1"/>
  <c r="U3716" i="1"/>
  <c r="V3716" i="1"/>
  <c r="U3717" i="1"/>
  <c r="V3717" i="1"/>
  <c r="U3718" i="1"/>
  <c r="V3718" i="1"/>
  <c r="U3719" i="1"/>
  <c r="V3719" i="1"/>
  <c r="U3720" i="1"/>
  <c r="V3720" i="1"/>
  <c r="U3721" i="1"/>
  <c r="V3721" i="1"/>
  <c r="U3722" i="1"/>
  <c r="V3722" i="1"/>
  <c r="U3723" i="1"/>
  <c r="V3723" i="1"/>
  <c r="U3724" i="1"/>
  <c r="V3724" i="1"/>
  <c r="U3725" i="1"/>
  <c r="V3725" i="1"/>
  <c r="U3726" i="1"/>
  <c r="V3726" i="1"/>
  <c r="U3727" i="1"/>
  <c r="V3727" i="1"/>
  <c r="U3728" i="1"/>
  <c r="V3728" i="1"/>
  <c r="U3729" i="1"/>
  <c r="V3729" i="1"/>
  <c r="U3730" i="1"/>
  <c r="V3730" i="1"/>
  <c r="U3731" i="1"/>
  <c r="V3731" i="1"/>
  <c r="U3732" i="1"/>
  <c r="V3732" i="1"/>
  <c r="U3733" i="1"/>
  <c r="V3733" i="1"/>
  <c r="U3734" i="1"/>
  <c r="V3734" i="1"/>
  <c r="U3735" i="1"/>
  <c r="V3735" i="1"/>
  <c r="U3736" i="1"/>
  <c r="V3736" i="1"/>
  <c r="U3737" i="1"/>
  <c r="V3737" i="1"/>
  <c r="U3738" i="1"/>
  <c r="V3738" i="1"/>
  <c r="U3739" i="1"/>
  <c r="V3739" i="1"/>
  <c r="U3740" i="1"/>
  <c r="V3740" i="1"/>
  <c r="U3741" i="1"/>
  <c r="V3741" i="1"/>
  <c r="U3742" i="1"/>
  <c r="V3742" i="1"/>
  <c r="U3743" i="1"/>
  <c r="V3743" i="1"/>
  <c r="U3744" i="1"/>
  <c r="V3744" i="1"/>
  <c r="U3745" i="1"/>
  <c r="V3745" i="1"/>
  <c r="U3746" i="1"/>
  <c r="V3746" i="1"/>
  <c r="U3747" i="1"/>
  <c r="V3747" i="1"/>
  <c r="U3748" i="1"/>
  <c r="V3748" i="1"/>
  <c r="U3749" i="1"/>
  <c r="V3749" i="1"/>
  <c r="U3750" i="1"/>
  <c r="V3750" i="1"/>
  <c r="U3751" i="1"/>
  <c r="V3751" i="1"/>
  <c r="U3752" i="1"/>
  <c r="V3752" i="1"/>
  <c r="U3753" i="1"/>
  <c r="V3753" i="1"/>
  <c r="U3754" i="1"/>
  <c r="V3754" i="1"/>
  <c r="U3755" i="1"/>
  <c r="V3755" i="1"/>
  <c r="U3756" i="1"/>
  <c r="V3756" i="1"/>
  <c r="U3757" i="1"/>
  <c r="V3757" i="1"/>
  <c r="U3758" i="1"/>
  <c r="V3758" i="1"/>
  <c r="U3759" i="1"/>
  <c r="V3759" i="1"/>
  <c r="U3760" i="1"/>
  <c r="V3760" i="1"/>
  <c r="U3761" i="1"/>
  <c r="V3761" i="1"/>
  <c r="U3762" i="1"/>
  <c r="V3762" i="1"/>
  <c r="U3763" i="1"/>
  <c r="V3763" i="1"/>
  <c r="U3764" i="1"/>
  <c r="V3764" i="1"/>
  <c r="U3765" i="1"/>
  <c r="V3765" i="1"/>
  <c r="U3766" i="1"/>
  <c r="V3766" i="1"/>
  <c r="U3767" i="1"/>
  <c r="V3767" i="1"/>
  <c r="U3768" i="1"/>
  <c r="V3768" i="1"/>
  <c r="U3769" i="1"/>
  <c r="V3769" i="1"/>
  <c r="U3770" i="1"/>
  <c r="V3770" i="1"/>
  <c r="U3771" i="1"/>
  <c r="V3771" i="1"/>
  <c r="U3772" i="1"/>
  <c r="V3772" i="1"/>
  <c r="U3773" i="1"/>
  <c r="V3773" i="1"/>
  <c r="U3774" i="1"/>
  <c r="V3774" i="1"/>
  <c r="U3775" i="1"/>
  <c r="V3775" i="1"/>
  <c r="U3776" i="1"/>
  <c r="V3776" i="1"/>
  <c r="U3777" i="1"/>
  <c r="V3777" i="1"/>
  <c r="U3778" i="1"/>
  <c r="V3778" i="1"/>
  <c r="U3779" i="1"/>
  <c r="V3779" i="1"/>
  <c r="U3780" i="1"/>
  <c r="V3780" i="1"/>
  <c r="U3781" i="1"/>
  <c r="V3781" i="1"/>
  <c r="U3782" i="1"/>
  <c r="V3782" i="1"/>
  <c r="U3783" i="1"/>
  <c r="V3783" i="1"/>
  <c r="U3784" i="1"/>
  <c r="V3784" i="1"/>
  <c r="U3785" i="1"/>
  <c r="V3785" i="1"/>
  <c r="U3786" i="1"/>
  <c r="V3786" i="1"/>
  <c r="U3787" i="1"/>
  <c r="V3787" i="1"/>
  <c r="U3788" i="1"/>
  <c r="V3788" i="1"/>
  <c r="U3789" i="1"/>
  <c r="V3789" i="1"/>
  <c r="U3790" i="1"/>
  <c r="V3790" i="1"/>
  <c r="U3791" i="1"/>
  <c r="V3791" i="1"/>
  <c r="U3792" i="1"/>
  <c r="V3792" i="1"/>
  <c r="U3793" i="1"/>
  <c r="V3793" i="1"/>
  <c r="U3794" i="1"/>
  <c r="V3794" i="1"/>
  <c r="U3795" i="1"/>
  <c r="V3795" i="1"/>
  <c r="U3796" i="1"/>
  <c r="V3796" i="1"/>
  <c r="U3797" i="1"/>
  <c r="V3797" i="1"/>
  <c r="U3798" i="1"/>
  <c r="V3798" i="1"/>
  <c r="U3799" i="1"/>
  <c r="V3799" i="1"/>
  <c r="U3800" i="1"/>
  <c r="V3800" i="1"/>
  <c r="U3801" i="1"/>
  <c r="V3801" i="1"/>
  <c r="U3802" i="1"/>
  <c r="V3802" i="1"/>
  <c r="U3803" i="1"/>
  <c r="V3803" i="1"/>
  <c r="U3804" i="1"/>
  <c r="V3804" i="1"/>
  <c r="U3805" i="1"/>
  <c r="V3805" i="1"/>
  <c r="U3806" i="1"/>
  <c r="V3806" i="1"/>
  <c r="U3807" i="1"/>
  <c r="V3807" i="1"/>
  <c r="U3808" i="1"/>
  <c r="V3808" i="1"/>
  <c r="U3809" i="1"/>
  <c r="V3809" i="1"/>
  <c r="U3810" i="1"/>
  <c r="V3810" i="1"/>
  <c r="U3811" i="1"/>
  <c r="V3811" i="1"/>
  <c r="U3812" i="1"/>
  <c r="V3812" i="1"/>
  <c r="U3813" i="1"/>
  <c r="V3813" i="1"/>
  <c r="U3814" i="1"/>
  <c r="V3814" i="1"/>
  <c r="U3815" i="1"/>
  <c r="V3815" i="1"/>
  <c r="U3816" i="1"/>
  <c r="V3816" i="1"/>
  <c r="U3817" i="1"/>
  <c r="V3817" i="1"/>
  <c r="U3818" i="1"/>
  <c r="V3818" i="1"/>
  <c r="U3819" i="1"/>
  <c r="V3819" i="1"/>
  <c r="U3820" i="1"/>
  <c r="V3820" i="1"/>
  <c r="U3821" i="1"/>
  <c r="V3821" i="1"/>
  <c r="U3822" i="1"/>
  <c r="V3822" i="1"/>
  <c r="U3823" i="1"/>
  <c r="V3823" i="1"/>
  <c r="U3824" i="1"/>
  <c r="V3824" i="1"/>
  <c r="U3825" i="1"/>
  <c r="V3825" i="1"/>
  <c r="U3826" i="1"/>
  <c r="V3826" i="1"/>
  <c r="U3827" i="1"/>
  <c r="V3827" i="1"/>
  <c r="U3828" i="1"/>
  <c r="V3828" i="1"/>
  <c r="U3829" i="1"/>
  <c r="V3829" i="1"/>
  <c r="U3830" i="1"/>
  <c r="V3830" i="1"/>
  <c r="U3831" i="1"/>
  <c r="V3831" i="1"/>
  <c r="U3832" i="1"/>
  <c r="V3832" i="1"/>
  <c r="U3833" i="1"/>
  <c r="V3833" i="1"/>
  <c r="U3834" i="1"/>
  <c r="V3834" i="1"/>
  <c r="U3835" i="1"/>
  <c r="V3835" i="1"/>
  <c r="U3836" i="1"/>
  <c r="V3836" i="1"/>
  <c r="U3837" i="1"/>
  <c r="V3837" i="1"/>
  <c r="U3838" i="1"/>
  <c r="V3838" i="1"/>
  <c r="U3839" i="1"/>
  <c r="V3839" i="1"/>
  <c r="U3840" i="1"/>
  <c r="V3840" i="1"/>
  <c r="U3841" i="1"/>
  <c r="V3841" i="1"/>
  <c r="U3842" i="1"/>
  <c r="V3842" i="1"/>
  <c r="U3843" i="1"/>
  <c r="V3843" i="1"/>
  <c r="U3844" i="1"/>
  <c r="V3844" i="1"/>
  <c r="U3845" i="1"/>
  <c r="V3845" i="1"/>
  <c r="U3846" i="1"/>
  <c r="V3846" i="1"/>
  <c r="U3847" i="1"/>
  <c r="V3847" i="1"/>
  <c r="U3848" i="1"/>
  <c r="V3848" i="1"/>
  <c r="U3849" i="1"/>
  <c r="V3849" i="1"/>
  <c r="U3850" i="1"/>
  <c r="V3850" i="1"/>
  <c r="U3851" i="1"/>
  <c r="V3851" i="1"/>
  <c r="U3852" i="1"/>
  <c r="V3852" i="1"/>
  <c r="U3853" i="1"/>
  <c r="V3853" i="1"/>
  <c r="U3854" i="1"/>
  <c r="V3854" i="1"/>
  <c r="U3855" i="1"/>
  <c r="V3855" i="1"/>
  <c r="U3856" i="1"/>
  <c r="V3856" i="1"/>
  <c r="U3857" i="1"/>
  <c r="V3857" i="1"/>
  <c r="U3858" i="1"/>
  <c r="V3858" i="1"/>
  <c r="U3859" i="1"/>
  <c r="V3859" i="1"/>
  <c r="U3860" i="1"/>
  <c r="V3860" i="1"/>
  <c r="U3861" i="1"/>
  <c r="V3861" i="1"/>
  <c r="U3862" i="1"/>
  <c r="V3862" i="1"/>
  <c r="U3863" i="1"/>
  <c r="V3863" i="1"/>
  <c r="U3864" i="1"/>
  <c r="V3864" i="1"/>
  <c r="U3865" i="1"/>
  <c r="V3865" i="1"/>
  <c r="U3866" i="1"/>
  <c r="V3866" i="1"/>
  <c r="U3867" i="1"/>
  <c r="V3867" i="1"/>
  <c r="U3868" i="1"/>
  <c r="V3868" i="1"/>
  <c r="U3869" i="1"/>
  <c r="V3869" i="1"/>
  <c r="U3870" i="1"/>
  <c r="V3870" i="1"/>
  <c r="U3871" i="1"/>
  <c r="V3871" i="1"/>
  <c r="U3872" i="1"/>
  <c r="V3872" i="1"/>
  <c r="U3873" i="1"/>
  <c r="V3873" i="1"/>
  <c r="U3874" i="1"/>
  <c r="V3874" i="1"/>
  <c r="U3875" i="1"/>
  <c r="V3875" i="1"/>
  <c r="U3876" i="1"/>
  <c r="V3876" i="1"/>
  <c r="U3877" i="1"/>
  <c r="V3877" i="1"/>
  <c r="U3878" i="1"/>
  <c r="V3878" i="1"/>
  <c r="U3879" i="1"/>
  <c r="V3879" i="1"/>
  <c r="U3880" i="1"/>
  <c r="V3880" i="1"/>
  <c r="U3881" i="1"/>
  <c r="V3881" i="1"/>
  <c r="U3882" i="1"/>
  <c r="V3882" i="1"/>
  <c r="U3883" i="1"/>
  <c r="V3883" i="1"/>
  <c r="U3884" i="1"/>
  <c r="V3884" i="1"/>
  <c r="U3885" i="1"/>
  <c r="V3885" i="1"/>
  <c r="U3886" i="1"/>
  <c r="V3886" i="1"/>
  <c r="U3887" i="1"/>
  <c r="V3887" i="1"/>
  <c r="U3888" i="1"/>
  <c r="V3888" i="1"/>
  <c r="U3889" i="1"/>
  <c r="V3889" i="1"/>
  <c r="U3890" i="1"/>
  <c r="V3890" i="1"/>
  <c r="U3891" i="1"/>
  <c r="V3891" i="1"/>
  <c r="U3892" i="1"/>
  <c r="V3892" i="1"/>
  <c r="U3893" i="1"/>
  <c r="V3893" i="1"/>
  <c r="U3894" i="1"/>
  <c r="V3894" i="1"/>
  <c r="U3895" i="1"/>
  <c r="V3895" i="1"/>
  <c r="U3896" i="1"/>
  <c r="V3896" i="1"/>
  <c r="U3897" i="1"/>
  <c r="V3897" i="1"/>
  <c r="U3898" i="1"/>
  <c r="V3898" i="1"/>
  <c r="U3899" i="1"/>
  <c r="V3899" i="1"/>
  <c r="U3900" i="1"/>
  <c r="V3900" i="1"/>
  <c r="U3901" i="1"/>
  <c r="V3901" i="1"/>
  <c r="U3902" i="1"/>
  <c r="V3902" i="1"/>
  <c r="U3903" i="1"/>
  <c r="V3903" i="1"/>
  <c r="U3904" i="1"/>
  <c r="V3904" i="1"/>
  <c r="U3905" i="1"/>
  <c r="V3905" i="1"/>
  <c r="U3906" i="1"/>
  <c r="V3906" i="1"/>
  <c r="U3907" i="1"/>
  <c r="V3907" i="1"/>
  <c r="U3908" i="1"/>
  <c r="V3908" i="1"/>
  <c r="U3909" i="1"/>
  <c r="V3909" i="1"/>
  <c r="U3910" i="1"/>
  <c r="V3910" i="1"/>
  <c r="U3911" i="1"/>
  <c r="V3911" i="1"/>
  <c r="U3912" i="1"/>
  <c r="V3912" i="1"/>
  <c r="U3913" i="1"/>
  <c r="V3913" i="1"/>
  <c r="U3914" i="1"/>
  <c r="V3914" i="1"/>
  <c r="U3915" i="1"/>
  <c r="V3915" i="1"/>
  <c r="U3916" i="1"/>
  <c r="V3916" i="1"/>
  <c r="U3917" i="1"/>
  <c r="V3917" i="1"/>
  <c r="U3918" i="1"/>
  <c r="V3918" i="1"/>
  <c r="U3919" i="1"/>
  <c r="V3919" i="1"/>
  <c r="U3920" i="1"/>
  <c r="V3920" i="1"/>
  <c r="U3921" i="1"/>
  <c r="V3921" i="1"/>
  <c r="U3922" i="1"/>
  <c r="V3922" i="1"/>
  <c r="U3923" i="1"/>
  <c r="V3923" i="1"/>
  <c r="U3924" i="1"/>
  <c r="V3924" i="1"/>
  <c r="U3925" i="1"/>
  <c r="V3925" i="1"/>
  <c r="U3926" i="1"/>
  <c r="V3926" i="1"/>
  <c r="U3927" i="1"/>
  <c r="V3927" i="1"/>
  <c r="U3928" i="1"/>
  <c r="V3928" i="1"/>
  <c r="U3929" i="1"/>
  <c r="V3929" i="1"/>
  <c r="U3930" i="1"/>
  <c r="V3930" i="1"/>
  <c r="U3931" i="1"/>
  <c r="V3931" i="1"/>
  <c r="U3932" i="1"/>
  <c r="V3932" i="1"/>
  <c r="U3933" i="1"/>
  <c r="V3933" i="1"/>
  <c r="U3934" i="1"/>
  <c r="V3934" i="1"/>
  <c r="U3935" i="1"/>
  <c r="V3935" i="1"/>
  <c r="U3936" i="1"/>
  <c r="V3936" i="1"/>
  <c r="U3937" i="1"/>
  <c r="V3937" i="1"/>
  <c r="U3938" i="1"/>
  <c r="V3938" i="1"/>
  <c r="U3939" i="1"/>
  <c r="V3939" i="1"/>
  <c r="U3940" i="1"/>
  <c r="V3940" i="1"/>
  <c r="U3941" i="1"/>
  <c r="V3941" i="1"/>
  <c r="U3942" i="1"/>
  <c r="V3942" i="1"/>
  <c r="U3943" i="1"/>
  <c r="V3943" i="1"/>
  <c r="U3944" i="1"/>
  <c r="V3944" i="1"/>
  <c r="U3945" i="1"/>
  <c r="V3945" i="1"/>
  <c r="U3946" i="1"/>
  <c r="V3946" i="1"/>
  <c r="U3947" i="1"/>
  <c r="V3947" i="1"/>
  <c r="U3948" i="1"/>
  <c r="V3948" i="1"/>
  <c r="U3949" i="1"/>
  <c r="V3949" i="1"/>
  <c r="U3950" i="1"/>
  <c r="V3950" i="1"/>
  <c r="U3951" i="1"/>
  <c r="V3951" i="1"/>
  <c r="U3952" i="1"/>
  <c r="V3952" i="1"/>
  <c r="U3953" i="1"/>
  <c r="V3953" i="1"/>
  <c r="U3954" i="1"/>
  <c r="V3954" i="1"/>
  <c r="U3955" i="1"/>
  <c r="V3955" i="1"/>
  <c r="U3956" i="1"/>
  <c r="V3956" i="1"/>
  <c r="U3957" i="1"/>
  <c r="V3957" i="1"/>
  <c r="U3958" i="1"/>
  <c r="V3958" i="1"/>
  <c r="U3959" i="1"/>
  <c r="V3959" i="1"/>
  <c r="U3960" i="1"/>
  <c r="V3960" i="1"/>
  <c r="U3961" i="1"/>
  <c r="V3961" i="1"/>
  <c r="U3962" i="1"/>
  <c r="V3962" i="1"/>
  <c r="U3963" i="1"/>
  <c r="V3963" i="1"/>
  <c r="U3964" i="1"/>
  <c r="V3964" i="1"/>
  <c r="U3965" i="1"/>
  <c r="V3965" i="1"/>
  <c r="U3966" i="1"/>
  <c r="V3966" i="1"/>
  <c r="U3967" i="1"/>
  <c r="V3967" i="1"/>
  <c r="U3968" i="1"/>
  <c r="V3968" i="1"/>
  <c r="U3969" i="1"/>
  <c r="V3969" i="1"/>
  <c r="U3970" i="1"/>
  <c r="V3970" i="1"/>
  <c r="U3971" i="1"/>
  <c r="V3971" i="1"/>
  <c r="U3972" i="1"/>
  <c r="V3972" i="1"/>
  <c r="U3973" i="1"/>
  <c r="V3973" i="1"/>
  <c r="U3974" i="1"/>
  <c r="V3974" i="1"/>
  <c r="U3975" i="1"/>
  <c r="V3975" i="1"/>
  <c r="U3976" i="1"/>
  <c r="V3976" i="1"/>
  <c r="U3977" i="1"/>
  <c r="V3977" i="1"/>
  <c r="U3978" i="1"/>
  <c r="V3978" i="1"/>
  <c r="U3979" i="1"/>
  <c r="V3979" i="1"/>
  <c r="U3980" i="1"/>
  <c r="V3980" i="1"/>
  <c r="U3981" i="1"/>
  <c r="V3981" i="1"/>
  <c r="U3982" i="1"/>
  <c r="V3982" i="1"/>
  <c r="U3983" i="1"/>
  <c r="V3983" i="1"/>
  <c r="U3984" i="1"/>
  <c r="V3984" i="1"/>
  <c r="U3985" i="1"/>
  <c r="V3985" i="1"/>
  <c r="U3986" i="1"/>
  <c r="V3986" i="1"/>
  <c r="U3987" i="1"/>
  <c r="V3987" i="1"/>
  <c r="U3988" i="1"/>
  <c r="V3988" i="1"/>
  <c r="U3989" i="1"/>
  <c r="V3989" i="1"/>
  <c r="U3990" i="1"/>
  <c r="V3990" i="1"/>
  <c r="U3991" i="1"/>
  <c r="V3991" i="1"/>
  <c r="U3992" i="1"/>
  <c r="V3992" i="1"/>
  <c r="U3993" i="1"/>
  <c r="V3993" i="1"/>
  <c r="U3994" i="1"/>
  <c r="V3994" i="1"/>
  <c r="U3995" i="1"/>
  <c r="V3995" i="1"/>
  <c r="U3996" i="1"/>
  <c r="V3996" i="1"/>
  <c r="U3997" i="1"/>
  <c r="V3997" i="1"/>
  <c r="U3998" i="1"/>
  <c r="V3998" i="1"/>
  <c r="U3999" i="1"/>
  <c r="V3999" i="1"/>
  <c r="U4000" i="1"/>
  <c r="V4000" i="1"/>
  <c r="U4001" i="1"/>
  <c r="V4001" i="1"/>
  <c r="U4002" i="1"/>
  <c r="V4002" i="1"/>
  <c r="U4003" i="1"/>
  <c r="V4003" i="1"/>
  <c r="U4004" i="1"/>
  <c r="V4004" i="1"/>
  <c r="U4005" i="1"/>
  <c r="V4005" i="1"/>
  <c r="U4006" i="1"/>
  <c r="V4006" i="1"/>
  <c r="U4007" i="1"/>
  <c r="V4007" i="1"/>
  <c r="U4008" i="1"/>
  <c r="V4008" i="1"/>
  <c r="U4009" i="1"/>
  <c r="V4009" i="1"/>
  <c r="U4010" i="1"/>
  <c r="V4010" i="1"/>
  <c r="U4011" i="1"/>
  <c r="V4011" i="1"/>
  <c r="U4012" i="1"/>
  <c r="V4012" i="1"/>
  <c r="U4013" i="1"/>
  <c r="V4013" i="1"/>
  <c r="U4014" i="1"/>
  <c r="V4014" i="1"/>
  <c r="U4015" i="1"/>
  <c r="V4015" i="1"/>
  <c r="U4016" i="1"/>
  <c r="V4016" i="1"/>
  <c r="U4017" i="1"/>
  <c r="V4017" i="1"/>
  <c r="U4018" i="1"/>
  <c r="V4018" i="1"/>
  <c r="U4019" i="1"/>
  <c r="V4019" i="1"/>
  <c r="U4020" i="1"/>
  <c r="V4020" i="1"/>
  <c r="U4021" i="1"/>
  <c r="V4021" i="1"/>
  <c r="U4022" i="1"/>
  <c r="V4022" i="1"/>
  <c r="U4023" i="1"/>
  <c r="V4023" i="1"/>
  <c r="U4024" i="1"/>
  <c r="V4024" i="1"/>
  <c r="U4025" i="1"/>
  <c r="V4025" i="1"/>
  <c r="U4026" i="1"/>
  <c r="V4026" i="1"/>
  <c r="U4027" i="1"/>
  <c r="V4027" i="1"/>
  <c r="U4028" i="1"/>
  <c r="V4028" i="1"/>
  <c r="U4029" i="1"/>
  <c r="V4029" i="1"/>
  <c r="U4030" i="1"/>
  <c r="V4030" i="1"/>
  <c r="U4031" i="1"/>
  <c r="V4031" i="1"/>
  <c r="U4032" i="1"/>
  <c r="V4032" i="1"/>
  <c r="U4033" i="1"/>
  <c r="V4033" i="1"/>
  <c r="U4034" i="1"/>
  <c r="V4034" i="1"/>
  <c r="U4035" i="1"/>
  <c r="V4035" i="1"/>
  <c r="U4036" i="1"/>
  <c r="V4036" i="1"/>
  <c r="U4037" i="1"/>
  <c r="V4037" i="1"/>
  <c r="U4038" i="1"/>
  <c r="V4038" i="1"/>
  <c r="U4039" i="1"/>
  <c r="V4039" i="1"/>
  <c r="U4040" i="1"/>
  <c r="V4040" i="1"/>
  <c r="U4041" i="1"/>
  <c r="V4041" i="1"/>
  <c r="U4042" i="1"/>
  <c r="V4042" i="1"/>
  <c r="U4043" i="1"/>
  <c r="V4043" i="1"/>
  <c r="U4044" i="1"/>
  <c r="V4044" i="1"/>
  <c r="U4045" i="1"/>
  <c r="V4045" i="1"/>
  <c r="U4046" i="1"/>
  <c r="V4046" i="1"/>
  <c r="U4047" i="1"/>
  <c r="V4047" i="1"/>
  <c r="U4048" i="1"/>
  <c r="V4048" i="1"/>
  <c r="U4049" i="1"/>
  <c r="V4049" i="1"/>
  <c r="U4050" i="1"/>
  <c r="V4050" i="1"/>
  <c r="U4051" i="1"/>
  <c r="V4051" i="1"/>
  <c r="U4052" i="1"/>
  <c r="V4052" i="1"/>
  <c r="U4053" i="1"/>
  <c r="V4053" i="1"/>
  <c r="U4054" i="1"/>
  <c r="V4054" i="1"/>
  <c r="U4055" i="1"/>
  <c r="V4055" i="1"/>
  <c r="U4056" i="1"/>
  <c r="V4056" i="1"/>
  <c r="U4057" i="1"/>
  <c r="V4057" i="1"/>
  <c r="U4058" i="1"/>
  <c r="V4058" i="1"/>
  <c r="U4059" i="1"/>
  <c r="V4059" i="1"/>
  <c r="U4060" i="1"/>
  <c r="V4060" i="1"/>
  <c r="U4061" i="1"/>
  <c r="V4061" i="1"/>
  <c r="U4062" i="1"/>
  <c r="V4062" i="1"/>
  <c r="U4063" i="1"/>
  <c r="V4063" i="1"/>
  <c r="U4064" i="1"/>
  <c r="V4064" i="1"/>
  <c r="U4065" i="1"/>
  <c r="V4065" i="1"/>
  <c r="U4066" i="1"/>
  <c r="V4066" i="1"/>
  <c r="U4067" i="1"/>
  <c r="V4067" i="1"/>
  <c r="U4068" i="1"/>
  <c r="V4068" i="1"/>
  <c r="U4069" i="1"/>
  <c r="V4069" i="1"/>
  <c r="U4070" i="1"/>
  <c r="V4070" i="1"/>
  <c r="U4071" i="1"/>
  <c r="V4071" i="1"/>
  <c r="U4072" i="1"/>
  <c r="V4072" i="1"/>
  <c r="U4073" i="1"/>
  <c r="V4073" i="1"/>
  <c r="U4074" i="1"/>
  <c r="V4074" i="1"/>
  <c r="U4075" i="1"/>
  <c r="V4075" i="1"/>
  <c r="U4076" i="1"/>
  <c r="V4076" i="1"/>
  <c r="U4077" i="1"/>
  <c r="V4077" i="1"/>
  <c r="U4078" i="1"/>
  <c r="V4078" i="1"/>
  <c r="U4079" i="1"/>
  <c r="V4079" i="1"/>
  <c r="U4080" i="1"/>
  <c r="V4080" i="1"/>
  <c r="U4081" i="1"/>
  <c r="V4081" i="1"/>
  <c r="U4082" i="1"/>
  <c r="V4082" i="1"/>
  <c r="U4083" i="1"/>
  <c r="V4083" i="1"/>
  <c r="U4084" i="1"/>
  <c r="V4084" i="1"/>
  <c r="U4085" i="1"/>
  <c r="V4085" i="1"/>
  <c r="U4086" i="1"/>
  <c r="V4086" i="1"/>
  <c r="U4087" i="1"/>
  <c r="V4087" i="1"/>
  <c r="U4088" i="1"/>
  <c r="V4088" i="1"/>
  <c r="U4089" i="1"/>
  <c r="V4089" i="1"/>
  <c r="U4090" i="1"/>
  <c r="V4090" i="1"/>
  <c r="U4091" i="1"/>
  <c r="V4091" i="1"/>
  <c r="U4092" i="1"/>
  <c r="V4092" i="1"/>
  <c r="U4093" i="1"/>
  <c r="V4093" i="1"/>
  <c r="U4094" i="1"/>
  <c r="V4094" i="1"/>
  <c r="U4095" i="1"/>
  <c r="V4095" i="1"/>
  <c r="U4096" i="1"/>
  <c r="V4096" i="1"/>
  <c r="U4097" i="1"/>
  <c r="V4097" i="1"/>
  <c r="U4098" i="1"/>
  <c r="V4098" i="1"/>
  <c r="U4099" i="1"/>
  <c r="V4099" i="1"/>
  <c r="U4100" i="1"/>
  <c r="V4100" i="1"/>
  <c r="U4101" i="1"/>
  <c r="V4101" i="1"/>
  <c r="U4102" i="1"/>
  <c r="V4102" i="1"/>
  <c r="U4103" i="1"/>
  <c r="V4103" i="1"/>
  <c r="U4104" i="1"/>
  <c r="V4104" i="1"/>
  <c r="U4105" i="1"/>
  <c r="V4105" i="1"/>
  <c r="U4106" i="1"/>
  <c r="V4106" i="1"/>
  <c r="U4107" i="1"/>
  <c r="V4107" i="1"/>
  <c r="U4108" i="1"/>
  <c r="V4108" i="1"/>
  <c r="U4109" i="1"/>
  <c r="V4109" i="1"/>
  <c r="U4110" i="1"/>
  <c r="V4110" i="1"/>
  <c r="U4111" i="1"/>
  <c r="V4111" i="1"/>
  <c r="U4112" i="1"/>
  <c r="V4112" i="1"/>
  <c r="U4113" i="1"/>
  <c r="V4113" i="1"/>
  <c r="U4114" i="1"/>
  <c r="V4114" i="1"/>
  <c r="U4115" i="1"/>
  <c r="V4115" i="1"/>
  <c r="S2" i="1"/>
  <c r="U2" i="1"/>
  <c r="T2" i="1"/>
  <c r="V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<sst xmlns="http://schemas.openxmlformats.org/spreadsheetml/2006/main" count="24822" uniqueCount="8401">
  <si>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</si>
  <si>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</si>
  <si>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</si>
  <si>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</si>
  <si>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</si>
  <si>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</si>
  <si>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</si>
  <si>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</si>
  <si>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</si>
  <si>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</si>
  <si>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</si>
  <si>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</si>
  <si>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</si>
  <si>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</si>
  <si>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</si>
  <si>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</si>
  <si>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</si>
  <si>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</si>
  <si>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</si>
  <si>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</si>
  <si>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</si>
  <si>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</si>
  <si>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</si>
  <si>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</si>
  <si>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</si>
  <si>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</si>
  <si>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</si>
  <si>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</si>
  <si>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</si>
  <si>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</si>
  <si>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</si>
  <si>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</si>
  <si>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</si>
  <si>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</si>
  <si>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</si>
  <si>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</si>
  <si>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</si>
  <si>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</si>
  <si>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</si>
  <si>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</si>
  <si>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</si>
  <si>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</si>
  <si>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</si>
  <si>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</si>
  <si>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</si>
  <si>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</si>
  <si>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</si>
  <si>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</si>
  <si>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</si>
  <si>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</si>
  <si>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</si>
  <si>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</si>
  <si>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</si>
  <si>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</si>
  <si>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</si>
  <si>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</si>
  <si>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</si>
  <si>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</si>
  <si>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</si>
  <si>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</si>
  <si>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</si>
  <si>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</si>
  <si>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</si>
  <si>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</si>
  <si>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</si>
  <si>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</si>
  <si>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</si>
  <si>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</si>
  <si>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</si>
  <si>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</si>
  <si>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</si>
  <si>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</si>
  <si>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</si>
  <si>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</si>
  <si>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</si>
  <si>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</si>
  <si>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</si>
  <si>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</si>
  <si>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</si>
  <si>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</si>
  <si>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</si>
  <si>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</si>
  <si>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</si>
  <si>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</si>
  <si>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</si>
  <si>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</si>
  <si>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</si>
  <si>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</si>
  <si>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</si>
  <si>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</si>
  <si>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</si>
  <si>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</si>
  <si>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</si>
  <si>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</si>
  <si>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</si>
  <si>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</si>
  <si>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</si>
  <si>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</si>
  <si>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</si>
  <si>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</si>
  <si>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</si>
  <si>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</si>
  <si>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</si>
  <si>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</si>
  <si>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</si>
  <si>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</si>
  <si>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</si>
  <si>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</si>
  <si>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</si>
  <si>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</si>
  <si>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</si>
  <si>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</si>
  <si>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</si>
  <si>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</si>
  <si>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</si>
  <si>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</si>
  <si>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</si>
  <si>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</si>
  <si>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</si>
  <si>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</si>
  <si>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</si>
  <si>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</si>
  <si>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</si>
  <si>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</si>
  <si>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</si>
  <si>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</si>
  <si>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</si>
  <si>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</si>
  <si>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</si>
  <si>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</si>
  <si>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</si>
  <si>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</si>
  <si>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</si>
  <si>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</si>
  <si>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</si>
  <si>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</si>
  <si>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</si>
  <si>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</si>
  <si>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</si>
  <si>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</si>
  <si>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</si>
  <si>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</si>
  <si>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</si>
  <si>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</si>
  <si>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</si>
  <si>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</si>
  <si>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</si>
  <si>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</si>
  <si>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</si>
  <si>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</si>
  <si>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</si>
  <si>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</si>
  <si>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</si>
  <si>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</si>
  <si>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</si>
  <si>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</si>
  <si>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</si>
  <si>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</si>
  <si>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</si>
  <si>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</si>
  <si>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</si>
  <si>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</si>
  <si>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</si>
  <si>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</si>
  <si>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</si>
  <si>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</si>
  <si>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</si>
  <si>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</si>
  <si>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</si>
  <si>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</si>
  <si>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</si>
  <si>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</si>
  <si>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</si>
  <si>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</si>
  <si>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</si>
  <si>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</si>
  <si>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</si>
  <si>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</si>
  <si>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</si>
  <si>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</si>
  <si>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</si>
  <si>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</si>
  <si>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</si>
  <si>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</si>
  <si>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</si>
  <si>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</si>
  <si>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</si>
  <si>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</si>
  <si>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</si>
  <si>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</si>
  <si>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</si>
  <si>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</si>
  <si>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</si>
  <si>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</si>
  <si>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</si>
  <si>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</si>
  <si>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</si>
  <si>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</si>
  <si>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</si>
  <si>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</si>
  <si>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</si>
  <si>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</si>
  <si>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</si>
  <si>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</si>
  <si>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</si>
  <si>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</si>
  <si>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</si>
  <si>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</si>
  <si>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</si>
  <si>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</si>
  <si>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</si>
  <si>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</si>
  <si>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</si>
  <si>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</si>
  <si>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</si>
  <si>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</si>
  <si>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</si>
  <si>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</si>
  <si>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</si>
  <si>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</si>
  <si>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</si>
  <si>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</si>
  <si>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</si>
  <si>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</si>
  <si>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</si>
  <si>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</si>
  <si>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</si>
  <si>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</si>
  <si>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</si>
  <si>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</si>
  <si>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</si>
  <si>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</si>
  <si>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</si>
  <si>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</si>
  <si>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</si>
  <si>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</si>
  <si>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</si>
  <si>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</si>
  <si>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</si>
  <si>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</si>
  <si>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</si>
  <si>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</si>
  <si>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</si>
  <si>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</si>
  <si>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</si>
  <si>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</si>
  <si>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</si>
  <si>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</si>
  <si>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</si>
  <si>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</si>
  <si>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</si>
  <si>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</si>
  <si>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</si>
  <si>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</si>
  <si>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</si>
  <si>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</si>
  <si>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</si>
  <si>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</si>
  <si>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</si>
  <si>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</si>
  <si>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</si>
  <si>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</si>
  <si>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</si>
  <si>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</si>
  <si>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</si>
  <si>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</si>
  <si>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</si>
  <si>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</si>
  <si>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</si>
  <si>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</si>
  <si>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</si>
  <si>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</si>
  <si>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</si>
  <si>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</si>
  <si>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</si>
  <si>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</si>
  <si>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</si>
  <si>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</si>
  <si>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</si>
  <si>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</si>
  <si>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</si>
  <si>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</si>
  <si>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</si>
  <si>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</si>
  <si>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</si>
  <si>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</si>
  <si>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</si>
  <si>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</si>
  <si>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</si>
  <si>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</si>
  <si>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</si>
  <si>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</si>
  <si>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</si>
  <si>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</si>
  <si>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</si>
  <si>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</si>
  <si>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</si>
  <si>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</si>
  <si>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</si>
  <si>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</si>
  <si>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</si>
  <si>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</si>
  <si>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</si>
  <si>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</si>
  <si>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</si>
  <si>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</si>
  <si>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</si>
  <si>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</si>
  <si>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</si>
  <si>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</si>
  <si>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</si>
  <si>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</si>
  <si>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</si>
  <si>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</si>
  <si>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</si>
  <si>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</si>
  <si>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</si>
  <si>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</si>
  <si>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</si>
  <si>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</si>
  <si>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</si>
  <si>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</si>
  <si>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</si>
  <si>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</si>
  <si>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</si>
  <si>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</si>
  <si>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</si>
  <si>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</si>
  <si>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</si>
  <si>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</si>
  <si>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</si>
  <si>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</si>
  <si>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</si>
  <si>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</si>
  <si>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</si>
  <si>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</si>
  <si>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</si>
  <si>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</si>
  <si>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</si>
  <si>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</si>
  <si>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</si>
  <si>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</si>
  <si>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</si>
  <si>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</si>
  <si>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</si>
  <si>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</si>
  <si>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</si>
  <si>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</si>
  <si>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</si>
  <si>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</si>
  <si>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</si>
  <si>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</si>
  <si>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</si>
  <si>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</si>
  <si>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</si>
  <si>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</si>
  <si>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</si>
  <si>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</si>
  <si>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</si>
  <si>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</si>
  <si>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</si>
  <si>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</si>
  <si>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</si>
  <si>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</si>
  <si>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</si>
  <si>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</si>
  <si>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</si>
  <si>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</si>
  <si>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</si>
  <si>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</si>
  <si>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</si>
  <si>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</si>
  <si>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</si>
  <si>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</si>
  <si>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</si>
  <si>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</si>
  <si>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</si>
  <si>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</si>
  <si>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</si>
  <si>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</si>
  <si>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</si>
  <si>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</si>
  <si>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</si>
  <si>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</si>
  <si>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</si>
  <si>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</si>
  <si>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</si>
  <si>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</si>
  <si>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</si>
  <si>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</si>
  <si>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</si>
  <si>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</si>
  <si>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</si>
  <si>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</si>
  <si>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</si>
  <si>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</si>
  <si>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</si>
  <si>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</si>
  <si>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</si>
  <si>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</si>
  <si>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</si>
  <si>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</si>
  <si>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</si>
  <si>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</si>
  <si>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</si>
  <si>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</si>
  <si>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</si>
  <si>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</si>
  <si>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</si>
  <si>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</si>
  <si>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</si>
  <si>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</si>
  <si>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</si>
  <si>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</si>
  <si>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</si>
  <si>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</si>
  <si>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</si>
  <si>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</si>
  <si>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</si>
  <si>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</si>
  <si>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</si>
  <si>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</si>
  <si>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</si>
  <si>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</si>
  <si>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</si>
  <si>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</si>
  <si>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</si>
  <si>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</si>
  <si>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</si>
  <si>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</si>
  <si>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</si>
  <si>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</si>
  <si>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</si>
  <si>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</si>
  <si>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</si>
  <si>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</si>
  <si>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</si>
  <si>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</si>
  <si>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</si>
  <si>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</si>
  <si>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</si>
  <si>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</si>
  <si>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</si>
  <si>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</si>
  <si>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</si>
  <si>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</si>
  <si>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</si>
  <si>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</si>
  <si>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</si>
  <si>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</si>
  <si>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</si>
  <si>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</si>
  <si>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</si>
  <si>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</si>
  <si>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</si>
  <si>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</si>
  <si>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</si>
  <si>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</si>
  <si>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</si>
  <si>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</si>
  <si>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</si>
  <si>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</si>
  <si>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</si>
  <si>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</si>
  <si>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</si>
  <si>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</si>
  <si>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</si>
  <si>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</si>
  <si>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</si>
  <si>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</si>
  <si>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</si>
  <si>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</si>
  <si>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</si>
  <si>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</si>
  <si>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</si>
  <si>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</si>
  <si>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</si>
  <si>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</si>
  <si>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</si>
  <si>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</si>
  <si>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</si>
  <si>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</si>
  <si>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</si>
  <si>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</si>
  <si>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</si>
  <si>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</si>
  <si>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</si>
  <si>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</si>
  <si>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</si>
  <si>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</si>
  <si>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</si>
  <si>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</si>
  <si>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</si>
  <si>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</si>
  <si>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</si>
  <si>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</si>
  <si>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</si>
  <si>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</si>
  <si>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</si>
  <si>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</si>
  <si>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</si>
  <si>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</si>
  <si>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</si>
  <si>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</si>
  <si>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</si>
  <si>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</si>
  <si>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</si>
  <si>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</si>
  <si>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</si>
  <si>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</si>
  <si>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</si>
  <si>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</si>
  <si>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</si>
  <si>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</si>
  <si>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</si>
  <si>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</si>
  <si>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</si>
  <si>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</si>
  <si>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</si>
  <si>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</si>
  <si>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</si>
  <si>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</si>
  <si>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</si>
  <si>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</si>
  <si>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</si>
  <si>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</si>
  <si>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</si>
  <si>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</si>
  <si>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</si>
  <si>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</si>
  <si>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</si>
  <si>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</si>
  <si>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</si>
  <si>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</si>
  <si>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</si>
  <si>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</si>
  <si>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</si>
  <si>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</si>
  <si>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</si>
  <si>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</si>
  <si>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</si>
  <si>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</si>
  <si>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</si>
  <si>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</si>
  <si>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</si>
  <si>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</si>
  <si>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</si>
  <si>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</si>
  <si>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</si>
  <si>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</si>
  <si>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</si>
  <si>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</si>
  <si>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</si>
  <si>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</si>
  <si>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</si>
  <si>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</si>
  <si>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</si>
  <si>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</si>
  <si>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</si>
  <si>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</si>
  <si>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</si>
  <si>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</si>
  <si>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</si>
  <si>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</si>
  <si>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</si>
  <si>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</si>
  <si>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</si>
  <si>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</si>
  <si>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</si>
  <si>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</si>
  <si>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</si>
  <si>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</si>
  <si>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</si>
  <si>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</si>
  <si>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</si>
  <si>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</si>
  <si>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</si>
  <si>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</si>
  <si>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</si>
  <si>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</si>
  <si>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</si>
  <si>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</si>
  <si>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</si>
  <si>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</si>
  <si>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</si>
  <si>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</si>
  <si>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</si>
  <si>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</si>
  <si>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</si>
  <si>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</si>
  <si>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</si>
  <si>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</si>
  <si>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</si>
  <si>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</si>
  <si>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</si>
  <si>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</si>
  <si>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</si>
  <si>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</si>
  <si>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</si>
  <si>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</si>
  <si>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</si>
  <si>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</si>
  <si>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</si>
  <si>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</si>
  <si>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</si>
  <si>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</si>
  <si>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</si>
  <si>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</si>
  <si>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</si>
  <si>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</si>
  <si>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</si>
  <si>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</si>
  <si>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</si>
  <si>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</si>
  <si>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</si>
  <si>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</si>
  <si>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</si>
  <si>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</si>
  <si>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</si>
  <si>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</si>
  <si>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</si>
  <si>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</si>
  <si>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</si>
  <si>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</si>
  <si>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</si>
  <si>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</si>
  <si>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</si>
  <si>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</si>
  <si>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</si>
  <si>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</si>
  <si>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</si>
  <si>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</si>
  <si>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</si>
  <si>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</si>
  <si>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</si>
  <si>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</si>
  <si>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</si>
  <si>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</si>
  <si>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</si>
  <si>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</si>
  <si>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</si>
  <si>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</si>
  <si>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</si>
  <si>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</si>
  <si>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</si>
  <si>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</si>
  <si>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</si>
  <si>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</si>
  <si>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</si>
  <si>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</si>
  <si>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</si>
  <si>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</si>
  <si>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</si>
  <si>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</si>
  <si>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</si>
  <si>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</si>
  <si>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</si>
  <si>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</si>
  <si>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</si>
  <si>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</si>
  <si>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</si>
  <si>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</si>
  <si>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</si>
  <si>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</si>
  <si>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</si>
  <si>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</si>
  <si>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</si>
  <si>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</si>
  <si>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</si>
  <si>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</si>
  <si>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</si>
  <si>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</si>
  <si>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</si>
  <si>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</si>
  <si>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</si>
  <si>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</si>
  <si>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</si>
  <si>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</si>
  <si>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</si>
  <si>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</si>
  <si>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</si>
  <si>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</si>
  <si>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</si>
  <si>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</si>
  <si>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</si>
  <si>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</si>
  <si>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</si>
  <si>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</si>
  <si>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</si>
  <si>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</si>
  <si>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</si>
  <si>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</si>
  <si>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</si>
  <si>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</si>
  <si>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</si>
  <si>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</si>
  <si>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</si>
  <si>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</si>
  <si>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</si>
  <si>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</si>
  <si>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</si>
  <si>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</si>
  <si>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</si>
  <si>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</si>
  <si>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</si>
  <si>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</si>
  <si>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</si>
  <si>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</si>
  <si>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</si>
  <si>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</si>
  <si>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</si>
  <si>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</si>
  <si>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</si>
  <si>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</si>
  <si>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</si>
  <si>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</si>
  <si>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</si>
  <si>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</si>
  <si>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</si>
  <si>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</si>
  <si>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</si>
  <si>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</si>
  <si>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</si>
  <si>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</si>
  <si>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</si>
  <si>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</si>
  <si>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</si>
  <si>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</si>
  <si>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</si>
  <si>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</si>
  <si>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</si>
  <si>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</si>
  <si>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</si>
  <si>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</si>
  <si>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</si>
  <si>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</si>
  <si>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</si>
  <si>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</si>
  <si>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</si>
  <si>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</si>
  <si>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</si>
  <si>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</si>
  <si>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</si>
  <si>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</si>
  <si>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</si>
  <si>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</si>
  <si>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</si>
  <si>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</si>
  <si>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</si>
  <si>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</si>
  <si>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</si>
  <si>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</si>
  <si>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</si>
  <si>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</si>
  <si>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</si>
  <si>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</si>
  <si>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</si>
  <si>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</si>
  <si>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</si>
  <si>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</si>
  <si>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</si>
  <si>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</si>
  <si>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</si>
  <si>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</si>
  <si>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</si>
  <si>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</si>
  <si>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</si>
  <si>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</si>
  <si>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</si>
  <si>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</si>
  <si>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</si>
  <si>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</si>
  <si>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</si>
  <si>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</si>
  <si>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</si>
  <si>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</si>
  <si>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</si>
  <si>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</si>
  <si>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</si>
  <si>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</si>
  <si>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</si>
  <si>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</si>
  <si>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</si>
  <si>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</si>
  <si>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</si>
  <si>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</si>
  <si>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</si>
  <si>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</si>
  <si>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</si>
  <si>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</si>
  <si>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</si>
  <si>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</si>
  <si>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</si>
  <si>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</si>
  <si>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</si>
  <si>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</si>
  <si>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</si>
  <si>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</si>
  <si>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</si>
  <si>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</si>
  <si>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</si>
  <si>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</si>
  <si>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</si>
  <si>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</si>
  <si>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</si>
  <si>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</si>
  <si>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</si>
  <si>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</si>
  <si>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</si>
  <si>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</si>
  <si>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</si>
  <si>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</si>
  <si>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</si>
  <si>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</si>
  <si>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</si>
  <si>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</si>
  <si>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</si>
  <si>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</si>
  <si>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</si>
  <si>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</si>
  <si>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</si>
  <si>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</si>
  <si>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</si>
  <si>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</si>
  <si>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</si>
  <si>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</si>
  <si>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</si>
  <si>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</si>
  <si>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</si>
  <si>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</si>
  <si>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</si>
  <si>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</si>
  <si>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</si>
  <si>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</si>
  <si>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</si>
  <si>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</si>
  <si>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</si>
  <si>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</si>
  <si>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</si>
  <si>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</si>
  <si>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</si>
  <si>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</si>
  <si>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</si>
  <si>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</si>
  <si>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</si>
  <si>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</si>
  <si>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</si>
  <si>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</si>
  <si>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</si>
  <si>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</si>
  <si>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</si>
  <si>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</si>
  <si>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</si>
  <si>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</si>
  <si>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</si>
  <si>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</si>
  <si>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</si>
  <si>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</si>
  <si>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</si>
  <si>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</si>
  <si>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</si>
  <si>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</si>
  <si>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</si>
  <si>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</si>
  <si>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</si>
  <si>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</si>
  <si>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</si>
  <si>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</si>
  <si>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</si>
  <si>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</si>
  <si>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</si>
  <si>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</si>
  <si>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</si>
  <si>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</si>
  <si>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</si>
  <si>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</si>
  <si>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</si>
  <si>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</si>
  <si>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</si>
  <si>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</si>
  <si>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</si>
  <si>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</si>
  <si>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</si>
  <si>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</si>
  <si>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</si>
  <si>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</si>
  <si>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</si>
  <si>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</si>
  <si>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</si>
  <si>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</si>
  <si>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</si>
  <si>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</si>
  <si>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</si>
  <si>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</si>
  <si>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</si>
  <si>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</si>
  <si>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</si>
  <si>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</si>
  <si>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</si>
  <si>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</si>
  <si>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</si>
  <si>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</si>
  <si>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</si>
  <si>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</si>
  <si>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</si>
  <si>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</si>
  <si>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</si>
  <si>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</si>
  <si>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</si>
  <si>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</si>
  <si>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</si>
  <si>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</si>
  <si>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</si>
  <si>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</si>
  <si>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</si>
  <si>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</si>
  <si>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</si>
  <si>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</si>
  <si>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</si>
  <si>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</si>
  <si>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</si>
  <si>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</si>
  <si>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</si>
  <si>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</si>
  <si>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</si>
  <si>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</si>
  <si>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</si>
  <si>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</si>
  <si>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</si>
  <si>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</si>
  <si>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</si>
  <si>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</si>
  <si>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</si>
  <si>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</si>
  <si>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</si>
  <si>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</si>
  <si>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</si>
  <si>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</si>
  <si>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</si>
  <si>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</si>
  <si>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</si>
  <si>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</si>
  <si>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</si>
  <si>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</si>
  <si>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</si>
  <si>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</si>
  <si>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</si>
  <si>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</si>
  <si>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</si>
  <si>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</si>
  <si>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</si>
  <si>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</si>
  <si>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</si>
  <si>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</si>
  <si>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</si>
  <si>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</si>
  <si>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</si>
  <si>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</si>
  <si>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</si>
  <si>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</si>
  <si>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</si>
  <si>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</si>
  <si>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</si>
  <si>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</si>
  <si>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</si>
  <si>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</si>
  <si>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</si>
  <si>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</si>
  <si>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</si>
  <si>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</si>
  <si>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</si>
  <si>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</si>
  <si>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</si>
  <si>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</si>
  <si>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</si>
  <si>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</si>
  <si>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</si>
  <si>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</si>
  <si>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</si>
  <si>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</si>
  <si>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</si>
  <si>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</si>
  <si>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</si>
  <si>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</si>
  <si>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</si>
  <si>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</si>
  <si>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</si>
  <si>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</si>
  <si>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</si>
  <si>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</si>
  <si>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</si>
  <si>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</si>
  <si>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</si>
  <si>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</si>
  <si>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</si>
  <si>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</si>
  <si>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</si>
  <si>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</si>
  <si>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</si>
  <si>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</si>
  <si>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</si>
  <si>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</si>
  <si>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</si>
  <si>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</si>
  <si>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</si>
  <si>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</si>
  <si>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</si>
  <si>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</si>
  <si>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</si>
  <si>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</si>
  <si>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</si>
  <si>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</si>
  <si>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</si>
  <si>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</si>
  <si>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</si>
  <si>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</si>
  <si>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</si>
  <si>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</si>
  <si>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</si>
  <si>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</si>
  <si>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</si>
  <si>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</si>
  <si>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</si>
  <si>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</si>
  <si>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</si>
  <si>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</si>
  <si>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</si>
  <si>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</si>
  <si>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</si>
  <si>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</si>
  <si>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</si>
  <si>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</si>
  <si>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</si>
  <si>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</si>
  <si>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</si>
  <si>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</si>
  <si>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</si>
  <si>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</si>
  <si>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</si>
  <si>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</si>
  <si>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</si>
  <si>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</si>
  <si>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</si>
  <si>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</si>
  <si>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</si>
  <si>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</si>
  <si>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</si>
  <si>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</si>
  <si>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</si>
  <si>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</si>
  <si>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</si>
  <si>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</si>
  <si>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</si>
  <si>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</si>
  <si>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</si>
  <si>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</si>
  <si>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</si>
  <si>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</si>
  <si>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</si>
  <si>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</si>
  <si>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</si>
  <si>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</si>
  <si>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</si>
  <si>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</si>
  <si>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</si>
  <si>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</si>
  <si>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</si>
  <si>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</si>
  <si>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</si>
  <si>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</si>
  <si>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</si>
  <si>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</si>
  <si>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</si>
  <si>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</si>
  <si>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</si>
  <si>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</si>
  <si>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</si>
  <si>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</si>
  <si>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</si>
  <si>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</si>
  <si>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</si>
  <si>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</si>
  <si>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</si>
  <si>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</si>
  <si>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</si>
  <si>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</si>
  <si>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</si>
  <si>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</si>
  <si>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</si>
  <si>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</si>
  <si>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</si>
  <si>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</si>
  <si>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</si>
  <si>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</si>
  <si>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</si>
  <si>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</si>
  <si>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</si>
  <si>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</si>
  <si>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</si>
  <si>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</si>
  <si>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</si>
  <si>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</si>
  <si>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</si>
  <si>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</si>
  <si>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</si>
  <si>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</si>
  <si>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</si>
  <si>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</si>
  <si>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</si>
  <si>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</si>
  <si>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</si>
  <si>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</si>
  <si>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</si>
  <si>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</si>
  <si>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</si>
  <si>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</si>
  <si>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</si>
  <si>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</si>
  <si>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</si>
  <si>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</si>
  <si>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</si>
  <si>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</si>
  <si>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</si>
  <si>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</si>
  <si>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</si>
  <si>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</si>
  <si>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</si>
  <si>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</si>
  <si>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</si>
  <si>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</si>
  <si>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</si>
  <si>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</si>
  <si>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</si>
  <si>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</si>
  <si>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</si>
  <si>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</si>
  <si>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</si>
  <si>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</si>
  <si>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</si>
  <si>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</si>
  <si>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</si>
  <si>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</si>
  <si>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</si>
  <si>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</si>
  <si>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</si>
  <si>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</si>
  <si>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</si>
  <si>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</si>
  <si>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</si>
  <si>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</si>
  <si>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</si>
  <si>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</si>
  <si>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</si>
  <si>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</si>
  <si>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</si>
  <si>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</si>
  <si>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</si>
  <si>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</si>
  <si>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</si>
  <si>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</si>
  <si>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</si>
  <si>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</si>
  <si>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</si>
  <si>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</si>
  <si>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</si>
  <si>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</si>
  <si>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</si>
  <si>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</si>
  <si>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</si>
  <si>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</si>
  <si>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</si>
  <si>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</si>
  <si>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</si>
  <si>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</si>
  <si>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</si>
  <si>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</si>
  <si>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</si>
  <si>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</si>
  <si>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</si>
  <si>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</si>
  <si>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</si>
  <si>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</si>
  <si>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</si>
  <si>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</si>
  <si>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</si>
  <si>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</si>
  <si>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</si>
  <si>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</si>
  <si>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</si>
  <si>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</si>
  <si>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</si>
  <si>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</si>
  <si>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</si>
  <si>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</si>
  <si>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</si>
  <si>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</si>
  <si>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</si>
  <si>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</si>
  <si>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</si>
  <si>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</si>
  <si>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</si>
  <si>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</si>
  <si>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</si>
  <si>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</si>
  <si>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</si>
  <si>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</si>
  <si>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</si>
  <si>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</si>
  <si>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</si>
  <si>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</si>
  <si>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</si>
  <si>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</si>
  <si>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</si>
  <si>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</si>
  <si>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</si>
  <si>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</si>
  <si>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</si>
  <si>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</si>
  <si>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</si>
  <si>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</si>
  <si>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</si>
  <si>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</si>
  <si>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</si>
  <si>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</si>
  <si>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</si>
  <si>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</si>
  <si>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</si>
  <si>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</si>
  <si>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</si>
  <si>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</si>
  <si>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</si>
  <si>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</si>
  <si>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</si>
  <si>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</si>
  <si>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</si>
  <si>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</si>
  <si>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</si>
  <si>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</si>
  <si>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</si>
  <si>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</si>
  <si>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</si>
  <si>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</si>
  <si>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</si>
  <si>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</si>
  <si>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</si>
  <si>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</si>
  <si>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</si>
  <si>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</si>
  <si>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</si>
  <si>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</si>
  <si>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</si>
  <si>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</si>
  <si>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</si>
  <si>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</si>
  <si>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</si>
  <si>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</si>
  <si>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</si>
  <si>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</si>
  <si>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</si>
  <si>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</si>
  <si>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</si>
  <si>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</si>
  <si>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</si>
  <si>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</si>
  <si>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</si>
  <si>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</si>
  <si>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</si>
  <si>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</si>
  <si>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</si>
  <si>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</si>
  <si>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</si>
  <si>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</si>
  <si>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</si>
  <si>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</si>
  <si>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</si>
  <si>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</si>
  <si>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</si>
  <si>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</si>
  <si>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</si>
  <si>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</si>
  <si>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</si>
  <si>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</si>
  <si>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</si>
  <si>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</si>
  <si>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</si>
  <si>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</si>
  <si>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</si>
  <si>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</si>
  <si>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</si>
  <si>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</si>
  <si>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</si>
  <si>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</si>
  <si>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</si>
  <si>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</si>
  <si>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</si>
  <si>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</si>
  <si>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</si>
  <si>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</si>
  <si>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</si>
  <si>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</si>
  <si>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</si>
  <si>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</si>
  <si>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</si>
  <si>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</si>
  <si>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</si>
  <si>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</si>
  <si>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</si>
  <si>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</si>
  <si>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</si>
  <si>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</si>
  <si>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</si>
  <si>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</si>
  <si>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</si>
  <si>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</si>
  <si>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</si>
  <si>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</si>
  <si>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</si>
  <si>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</si>
  <si>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</si>
  <si>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</si>
  <si>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</si>
  <si>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</si>
  <si>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</si>
  <si>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</si>
  <si>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</si>
  <si>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</si>
  <si>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</si>
  <si>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</si>
  <si>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</si>
  <si>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</si>
  <si>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</si>
  <si>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</si>
  <si>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</si>
  <si>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</si>
  <si>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</si>
  <si>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</si>
  <si>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</si>
  <si>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</si>
  <si>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</si>
  <si>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</si>
  <si>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</si>
  <si>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</si>
  <si>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</si>
  <si>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</si>
  <si>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</si>
  <si>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</si>
  <si>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</si>
  <si>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</si>
  <si>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</si>
  <si>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</si>
  <si>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</si>
  <si>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</si>
  <si>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</si>
  <si>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</si>
  <si>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</si>
  <si>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</si>
  <si>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</si>
  <si>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</si>
  <si>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</si>
  <si>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</si>
  <si>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</si>
  <si>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</si>
  <si>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</si>
  <si>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</si>
  <si>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</si>
  <si>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</si>
  <si>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</si>
  <si>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</si>
  <si>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</si>
  <si>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</si>
  <si>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</si>
  <si>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</si>
  <si>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</si>
  <si>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</si>
  <si>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</si>
  <si>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</si>
  <si>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</si>
  <si>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</si>
  <si>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</si>
  <si>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</si>
  <si>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</si>
  <si>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</si>
  <si>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</si>
  <si>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</si>
  <si>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</si>
  <si>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</si>
  <si>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</si>
  <si>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</si>
  <si>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</si>
  <si>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</si>
  <si>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</si>
  <si>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</si>
  <si>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</si>
  <si>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</si>
  <si>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</si>
  <si>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</si>
  <si>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</si>
  <si>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</si>
  <si>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</si>
  <si>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</si>
  <si>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</si>
  <si>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</si>
  <si>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</si>
  <si>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</si>
  <si>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</si>
  <si>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</si>
  <si>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</si>
  <si>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</si>
  <si>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</si>
  <si>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</si>
  <si>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</si>
  <si>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</si>
  <si>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</si>
  <si>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</si>
  <si>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</si>
  <si>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</si>
  <si>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</si>
  <si>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</si>
  <si>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</si>
  <si>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</si>
  <si>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</si>
  <si>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</si>
  <si>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</si>
  <si>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</si>
  <si>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</si>
  <si>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</si>
  <si>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</si>
  <si>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</si>
  <si>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</si>
  <si>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</si>
  <si>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</si>
  <si>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</si>
  <si>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</si>
  <si>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</si>
  <si>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</si>
  <si>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</si>
  <si>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</si>
  <si>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</si>
  <si>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</si>
  <si>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</si>
  <si>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</si>
  <si>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</si>
  <si>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</si>
  <si>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</si>
  <si>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</si>
  <si>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</si>
  <si>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</si>
  <si>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</si>
  <si>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</si>
  <si>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</si>
  <si>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</si>
  <si>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</si>
  <si>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</si>
  <si>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</si>
  <si>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</si>
  <si>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</si>
  <si>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</si>
  <si>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</si>
  <si>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</si>
  <si>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</si>
  <si>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</si>
  <si>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</si>
  <si>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</si>
  <si>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</si>
  <si>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</si>
  <si>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</si>
  <si>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</si>
  <si>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</si>
  <si>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</si>
  <si>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</si>
  <si>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</si>
  <si>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</si>
  <si>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</si>
  <si>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</si>
  <si>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</si>
  <si>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</si>
  <si>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</si>
  <si>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</si>
  <si>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</si>
  <si>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</si>
  <si>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</si>
  <si>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</si>
  <si>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</si>
  <si>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</si>
  <si>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</si>
  <si>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</si>
  <si>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</si>
  <si>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</si>
  <si>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</si>
  <si>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</si>
  <si>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</si>
  <si>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</si>
  <si>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</si>
  <si>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</si>
  <si>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</si>
  <si>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</si>
  <si>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</si>
  <si>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</si>
  <si>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</si>
  <si>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</si>
  <si>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</si>
  <si>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</si>
  <si>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</si>
  <si>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</si>
  <si>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</si>
  <si>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</si>
  <si>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</si>
  <si>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</si>
  <si>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</si>
  <si>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</si>
  <si>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</si>
  <si>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</si>
  <si>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</si>
  <si>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</si>
  <si>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</si>
  <si>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</si>
  <si>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</si>
  <si>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</si>
  <si>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</si>
  <si>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</si>
  <si>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</si>
  <si>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</si>
  <si>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</si>
  <si>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</si>
  <si>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</si>
  <si>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</si>
  <si>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</si>
  <si>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</si>
  <si>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</si>
  <si>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</si>
  <si>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</si>
  <si>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</si>
  <si>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</si>
  <si>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</si>
  <si>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</si>
  <si>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</si>
  <si>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</si>
  <si>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</si>
  <si>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</si>
  <si>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</si>
  <si>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</si>
  <si>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</si>
  <si>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</si>
  <si>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</si>
  <si>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</si>
  <si>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</si>
  <si>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</si>
  <si>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</si>
  <si>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</si>
  <si>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</si>
  <si>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</si>
  <si>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</si>
  <si>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</si>
  <si>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</si>
  <si>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</si>
  <si>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</si>
  <si>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</si>
  <si>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</si>
  <si>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</si>
  <si>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</si>
  <si>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</si>
  <si>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</si>
  <si>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</si>
  <si>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</si>
  <si>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</si>
  <si>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</si>
  <si>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</si>
  <si>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</si>
  <si>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</si>
  <si>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</si>
  <si>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</si>
  <si>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</si>
  <si>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</si>
  <si>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</si>
  <si>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</si>
  <si>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</si>
  <si>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</si>
  <si>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</si>
  <si>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</si>
  <si>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</si>
  <si>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</si>
  <si>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</si>
  <si>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</si>
  <si>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</si>
  <si>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</si>
  <si>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</si>
  <si>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</si>
  <si>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</si>
  <si>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</si>
  <si>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</si>
  <si>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</si>
  <si>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</si>
  <si>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</si>
  <si>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</si>
  <si>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</si>
  <si>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</si>
  <si>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</si>
  <si>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</si>
  <si>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</si>
  <si>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</si>
  <si>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</si>
  <si>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</si>
  <si>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</si>
  <si>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</si>
  <si>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</si>
  <si>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</si>
  <si>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</si>
  <si>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</si>
  <si>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</si>
  <si>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</si>
  <si>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</si>
  <si>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</si>
  <si>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</si>
  <si>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</si>
  <si>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</si>
  <si>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</si>
  <si>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</si>
  <si>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</si>
  <si>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</si>
  <si>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</si>
  <si>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</si>
  <si>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</si>
  <si>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</si>
  <si>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</si>
  <si>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</si>
  <si>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</si>
  <si>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</si>
  <si>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</si>
  <si>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</si>
  <si>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</si>
  <si>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</si>
  <si>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</si>
  <si>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</si>
  <si>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</si>
  <si>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</si>
  <si>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</si>
  <si>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</si>
  <si>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</si>
  <si>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</si>
  <si>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</si>
  <si>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</si>
  <si>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</si>
  <si>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</si>
  <si>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</si>
  <si>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</si>
  <si>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</si>
  <si>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</si>
  <si>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</si>
  <si>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</si>
  <si>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</si>
  <si>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</si>
  <si>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</si>
  <si>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</si>
  <si>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</si>
  <si>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</si>
  <si>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</si>
  <si>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</si>
  <si>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</si>
  <si>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</si>
  <si>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</si>
  <si>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</si>
  <si>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</si>
  <si>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</si>
  <si>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</si>
  <si>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</si>
  <si>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</si>
  <si>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</si>
  <si>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</si>
  <si>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</si>
  <si>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</si>
  <si>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</si>
  <si>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</si>
  <si>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</si>
  <si>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</si>
  <si>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</si>
  <si>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</si>
  <si>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</si>
  <si>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</si>
  <si>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</si>
  <si>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</si>
  <si>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</si>
  <si>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</si>
  <si>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</si>
  <si>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</si>
  <si>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</si>
  <si>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</si>
  <si>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</si>
  <si>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</si>
  <si>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</si>
  <si>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</si>
  <si>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</si>
  <si>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</si>
  <si>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</si>
  <si>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</si>
  <si>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</si>
  <si>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</si>
  <si>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</si>
  <si>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</si>
  <si>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</si>
  <si>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</si>
  <si>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</si>
  <si>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</si>
  <si>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</si>
  <si>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</si>
  <si>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</si>
  <si>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</si>
  <si>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</si>
  <si>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</si>
  <si>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</si>
  <si>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</si>
  <si>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</si>
  <si>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</si>
  <si>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</si>
  <si>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</si>
  <si>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</si>
  <si>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</si>
  <si>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</si>
  <si>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</si>
  <si>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</si>
  <si>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</si>
  <si>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</si>
  <si>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</si>
  <si>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</si>
  <si>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</si>
  <si>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</si>
  <si>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</si>
  <si>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</si>
  <si>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</si>
  <si>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</si>
  <si>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</si>
  <si>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</si>
  <si>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</si>
  <si>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</si>
  <si>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</si>
  <si>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</si>
  <si>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</si>
  <si>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</si>
  <si>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</si>
  <si>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</si>
  <si>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</si>
  <si>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</si>
  <si>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</si>
  <si>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</si>
  <si>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</si>
  <si>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</si>
  <si>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</si>
  <si>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</si>
  <si>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</si>
  <si>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</si>
  <si>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</si>
  <si>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</si>
  <si>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</si>
  <si>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</si>
  <si>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</si>
  <si>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</si>
  <si>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</si>
  <si>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</si>
  <si>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</si>
  <si>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</si>
  <si>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</si>
  <si>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</si>
  <si>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</si>
  <si>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</si>
  <si>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</si>
  <si>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</si>
  <si>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</si>
  <si>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</si>
  <si>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</si>
  <si>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</si>
  <si>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</si>
  <si>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</si>
  <si>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</si>
  <si>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</si>
  <si>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</si>
  <si>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</si>
  <si>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</si>
  <si>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</si>
  <si>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</si>
  <si>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</si>
  <si>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</si>
  <si>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</si>
  <si>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</si>
  <si>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</si>
  <si>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</si>
  <si>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</si>
  <si>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</si>
  <si>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</si>
  <si>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</si>
  <si>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</si>
  <si>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</si>
  <si>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</si>
  <si>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</si>
  <si>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</si>
  <si>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</si>
  <si>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</si>
  <si>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</si>
  <si>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</si>
  <si>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</si>
  <si>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</si>
  <si>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</si>
  <si>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</si>
  <si>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</si>
  <si>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</si>
  <si>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</si>
  <si>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</si>
  <si>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</si>
  <si>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</si>
  <si>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</si>
  <si>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</si>
  <si>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</si>
  <si>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</si>
  <si>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</si>
  <si>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</si>
  <si>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</si>
  <si>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</si>
  <si>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</si>
  <si>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</si>
  <si>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</si>
  <si>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</si>
  <si>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</si>
  <si>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</si>
  <si>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</si>
  <si>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</si>
  <si>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</si>
  <si>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</si>
  <si>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</si>
  <si>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</si>
  <si>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</si>
  <si>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</si>
  <si>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</si>
  <si>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</si>
  <si>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</si>
  <si>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</si>
  <si>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</si>
  <si>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</si>
  <si>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</si>
  <si>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</si>
  <si>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</si>
  <si>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</si>
  <si>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</si>
  <si>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</si>
  <si>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</si>
  <si>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</si>
  <si>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</si>
  <si>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</si>
  <si>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</si>
  <si>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</si>
  <si>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</si>
  <si>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</si>
  <si>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</si>
  <si>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</si>
  <si>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</si>
  <si>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</si>
  <si>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</si>
  <si>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</si>
  <si>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</si>
  <si>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</si>
  <si>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</si>
  <si>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</si>
  <si>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</si>
  <si>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</si>
  <si>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</si>
  <si>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</si>
  <si>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</si>
  <si>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</si>
  <si>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</si>
  <si>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</si>
  <si>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</si>
  <si>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</si>
  <si>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</si>
  <si>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</si>
  <si>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</si>
  <si>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</si>
  <si>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</si>
  <si>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</si>
  <si>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</si>
  <si>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</si>
  <si>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</si>
  <si>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</si>
  <si>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</si>
  <si>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</si>
  <si>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</si>
  <si>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</si>
  <si>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</si>
  <si>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</si>
  <si>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</si>
  <si>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</si>
  <si>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</si>
  <si>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</si>
  <si>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</si>
  <si>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</si>
  <si>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</si>
  <si>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</si>
  <si>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</si>
  <si>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</si>
  <si>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</si>
  <si>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</si>
  <si>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</si>
  <si>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</si>
  <si>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</si>
  <si>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</si>
  <si>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</si>
  <si>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</si>
  <si>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</si>
  <si>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</si>
  <si>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</si>
  <si>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</si>
  <si>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</si>
  <si>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</si>
  <si>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</si>
  <si>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</si>
  <si>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</si>
  <si>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</si>
  <si>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</si>
  <si>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</si>
  <si>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</si>
  <si>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</si>
  <si>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</si>
  <si>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</si>
  <si>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</si>
  <si>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</si>
  <si>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</si>
  <si>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</si>
  <si>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</si>
  <si>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</si>
  <si>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</si>
  <si>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</si>
  <si>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</si>
  <si>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</si>
  <si>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</si>
  <si>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</si>
  <si>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</si>
  <si>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</si>
  <si>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</si>
  <si>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</si>
  <si>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</si>
  <si>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</si>
  <si>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</si>
  <si>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</si>
  <si>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</si>
  <si>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</si>
  <si>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</si>
  <si>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</si>
  <si>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</si>
  <si>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</si>
  <si>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</si>
  <si>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</si>
  <si>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</si>
  <si>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</si>
  <si>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</si>
  <si>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</si>
  <si>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</si>
  <si>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</si>
  <si>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</si>
  <si>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</si>
  <si>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</si>
  <si>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</si>
  <si>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</si>
  <si>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</si>
  <si>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</si>
  <si>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</si>
  <si>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</si>
  <si>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</si>
  <si>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</si>
  <si>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</si>
  <si>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</si>
  <si>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</si>
  <si>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</si>
  <si>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</si>
  <si>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</si>
  <si>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</si>
  <si>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</si>
  <si>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</si>
  <si>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</si>
  <si>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</si>
  <si>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</si>
  <si>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</si>
  <si>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</si>
  <si>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</si>
  <si>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</si>
  <si>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</si>
  <si>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</si>
  <si>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</si>
  <si>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</si>
  <si>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</si>
  <si>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</si>
  <si>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</si>
  <si>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</si>
  <si>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</si>
  <si>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</si>
  <si>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</si>
  <si>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</si>
  <si>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</si>
  <si>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</si>
  <si>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</si>
  <si>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</si>
  <si>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</si>
  <si>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</si>
  <si>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</si>
  <si>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</si>
  <si>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</si>
  <si>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</si>
  <si>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</si>
  <si>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</si>
  <si>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</si>
  <si>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</si>
  <si>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</si>
  <si>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</si>
  <si>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</si>
  <si>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</si>
  <si>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</si>
  <si>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</si>
  <si>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</si>
  <si>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</si>
  <si>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</si>
  <si>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</si>
  <si>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</si>
  <si>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</si>
  <si>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</si>
  <si>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</si>
  <si>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</si>
  <si>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</si>
  <si>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</si>
  <si>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</si>
  <si>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</si>
  <si>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</si>
  <si>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</si>
  <si>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</si>
  <si>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</si>
  <si>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</si>
  <si>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</si>
  <si>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</si>
  <si>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</si>
  <si>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</si>
  <si>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</si>
  <si>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</si>
  <si>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</si>
  <si>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</si>
  <si>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</si>
  <si>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</si>
  <si>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</si>
  <si>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</si>
  <si>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</si>
  <si>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</si>
  <si>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</si>
  <si>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</si>
  <si>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</si>
  <si>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</si>
  <si>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</si>
  <si>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</si>
  <si>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</si>
  <si>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</si>
  <si>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</si>
  <si>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</si>
  <si>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</si>
  <si>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</si>
  <si>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</si>
  <si>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</si>
  <si>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</si>
  <si>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</si>
  <si>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</si>
  <si>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</si>
  <si>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</si>
  <si>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</si>
  <si>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</si>
  <si>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</si>
  <si>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</si>
  <si>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</si>
  <si>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</si>
  <si>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</si>
  <si>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</si>
  <si>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</si>
  <si>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</si>
  <si>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</si>
  <si>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</si>
  <si>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</si>
  <si>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</si>
  <si>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</si>
  <si>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</si>
  <si>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</si>
  <si>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</si>
  <si>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</si>
  <si>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</si>
  <si>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</si>
  <si>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</si>
  <si>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</si>
  <si>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</si>
  <si>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</si>
  <si>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</si>
  <si>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</si>
  <si>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</si>
  <si>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</si>
  <si>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</si>
  <si>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</si>
  <si>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</si>
  <si>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</si>
  <si>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</si>
  <si>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</si>
  <si>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</si>
  <si>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</si>
  <si>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</si>
  <si>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</si>
  <si>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</si>
  <si>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</si>
  <si>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</si>
  <si>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</si>
  <si>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</si>
  <si>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</si>
  <si>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</si>
  <si>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</si>
  <si>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</si>
  <si>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</si>
  <si>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</si>
  <si>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</si>
  <si>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</si>
  <si>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</si>
  <si>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</si>
  <si>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</si>
  <si>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</si>
  <si>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</si>
  <si>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</si>
  <si>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</si>
  <si>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</si>
  <si>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</si>
  <si>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</si>
  <si>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</si>
  <si>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</si>
  <si>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</si>
  <si>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</si>
  <si>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</si>
  <si>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</si>
  <si>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</si>
  <si>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</si>
  <si>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</si>
  <si>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</si>
  <si>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</si>
  <si>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</si>
  <si>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</si>
  <si>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</si>
  <si>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</si>
  <si>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</si>
  <si>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</si>
  <si>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</si>
  <si>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</si>
  <si>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</si>
  <si>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</si>
  <si>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</si>
  <si>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</si>
  <si>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</si>
  <si>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</si>
  <si>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</si>
  <si>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</si>
  <si>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</si>
  <si>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</si>
  <si>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</si>
  <si>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</si>
  <si>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</si>
  <si>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</si>
  <si>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</si>
  <si>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</si>
  <si>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</si>
  <si>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</si>
  <si>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</si>
  <si>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</si>
  <si>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</si>
  <si>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</si>
  <si>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</si>
  <si>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</si>
  <si>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</si>
  <si>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</si>
  <si>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</si>
  <si>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</si>
  <si>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</si>
  <si>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</si>
  <si>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</si>
  <si>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</si>
  <si>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</si>
  <si>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</si>
  <si>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</si>
  <si>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</si>
  <si>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</si>
  <si>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</si>
  <si>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</si>
  <si>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</si>
  <si>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</si>
  <si>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</si>
  <si>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</si>
  <si>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</si>
  <si>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</si>
  <si>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</si>
  <si>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</si>
  <si>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</si>
  <si>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</si>
  <si>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</si>
  <si>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</si>
  <si>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</si>
  <si>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</si>
  <si>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</si>
  <si>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</si>
  <si>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</si>
  <si>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</si>
  <si>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</si>
  <si>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</si>
  <si>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</si>
  <si>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</si>
  <si>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</si>
  <si>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</si>
  <si>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</si>
  <si>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</si>
  <si>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</si>
  <si>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</si>
  <si>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</si>
  <si>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</si>
  <si>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</si>
  <si>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</si>
  <si>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</si>
  <si>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</si>
  <si>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</si>
  <si>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</si>
  <si>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</si>
  <si>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</si>
  <si>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</si>
  <si>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</si>
  <si>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</si>
  <si>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</si>
  <si>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</si>
  <si>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</si>
  <si>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</si>
  <si>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</si>
  <si>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</si>
  <si>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</si>
  <si>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</si>
  <si>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</si>
  <si>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</si>
  <si>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</si>
  <si>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</si>
  <si>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</si>
  <si>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</si>
  <si>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</si>
  <si>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</si>
  <si>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</si>
  <si>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</si>
  <si>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</si>
  <si>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</si>
  <si>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</si>
  <si>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</si>
  <si>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</si>
  <si>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</si>
  <si>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</si>
  <si>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</si>
  <si>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</si>
  <si>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</si>
  <si>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</si>
  <si>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</si>
  <si>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</si>
  <si>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</si>
  <si>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</si>
  <si>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</si>
  <si>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</si>
  <si>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</si>
  <si>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</si>
  <si>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</si>
  <si>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</si>
  <si>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</si>
  <si>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</si>
  <si>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</si>
  <si>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</si>
  <si>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</si>
  <si>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</si>
  <si>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</si>
  <si>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</si>
  <si>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</si>
  <si>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</si>
  <si>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</si>
  <si>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</si>
  <si>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</si>
  <si>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</si>
  <si>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</si>
  <si>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</si>
  <si>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</si>
  <si>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</si>
  <si>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</si>
  <si>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</si>
  <si>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</si>
  <si>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</si>
  <si>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</si>
  <si>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</si>
  <si>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</si>
  <si>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</si>
  <si>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</si>
  <si>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</si>
  <si>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</si>
  <si>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</si>
  <si>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</si>
  <si>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</si>
  <si>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</si>
  <si>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</si>
  <si>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</si>
  <si>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</si>
  <si>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</si>
  <si>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</si>
  <si>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</si>
  <si>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</si>
  <si>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</si>
  <si>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</si>
  <si>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</si>
  <si>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</si>
  <si>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</si>
  <si>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</si>
  <si>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</si>
  <si>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</si>
  <si>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</si>
  <si>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</si>
  <si>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</si>
  <si>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</si>
  <si>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</si>
  <si>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</si>
  <si>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</si>
  <si>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</si>
  <si>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</si>
  <si>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</si>
  <si>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</si>
  <si>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</si>
  <si>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</si>
  <si>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</si>
  <si>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</si>
  <si>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</si>
  <si>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</si>
  <si>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</si>
  <si>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</si>
  <si>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</si>
  <si>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</si>
  <si>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</si>
  <si>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</si>
  <si>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</si>
  <si>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</si>
  <si>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</si>
  <si>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</si>
  <si>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</si>
  <si>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</si>
  <si>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</si>
  <si>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</si>
  <si>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</si>
  <si>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</si>
  <si>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</si>
  <si>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</si>
  <si>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</si>
  <si>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</si>
  <si>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</si>
  <si>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</si>
  <si>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</si>
  <si>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</si>
  <si>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</si>
  <si>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</si>
  <si>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</si>
  <si>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</si>
  <si>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</si>
  <si>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</si>
  <si>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</si>
  <si>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</si>
  <si>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</si>
  <si>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</si>
  <si>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</si>
  <si>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</si>
  <si>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</si>
  <si>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</si>
  <si>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</si>
  <si>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</si>
  <si>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</si>
  <si>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</si>
  <si>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</si>
  <si>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</si>
  <si>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</si>
  <si>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</si>
  <si>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</si>
  <si>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</si>
  <si>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</si>
  <si>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</si>
  <si>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</si>
  <si>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</si>
  <si>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</si>
  <si>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</si>
  <si>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</si>
  <si>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</si>
  <si>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</si>
  <si>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</si>
  <si>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</si>
  <si>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</si>
  <si>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</si>
  <si>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</si>
  <si>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</si>
  <si>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</si>
  <si>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</si>
  <si>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</si>
  <si>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</si>
  <si>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</si>
  <si>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</si>
  <si>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</si>
  <si>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</si>
  <si>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</si>
  <si>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</si>
  <si>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</si>
  <si>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</si>
  <si>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</si>
  <si>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</si>
  <si>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</si>
  <si>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</si>
  <si>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</si>
  <si>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</si>
  <si>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</si>
  <si>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</si>
  <si>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</si>
  <si>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</si>
  <si>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</si>
  <si>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</si>
  <si>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</si>
  <si>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</si>
  <si>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</si>
  <si>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</si>
  <si>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</si>
  <si>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</si>
  <si>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</si>
  <si>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</si>
  <si>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</si>
  <si>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</si>
  <si>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</si>
  <si>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</si>
  <si>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</si>
  <si>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</si>
  <si>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</si>
  <si>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</si>
  <si>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</si>
  <si>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</si>
  <si>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</si>
  <si>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</si>
  <si>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</si>
  <si>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</si>
  <si>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</si>
  <si>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</si>
  <si>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</si>
  <si>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</si>
  <si>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</si>
  <si>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</si>
  <si>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</si>
  <si>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</si>
  <si>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</si>
  <si>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</si>
  <si>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</si>
  <si>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</si>
  <si>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</si>
  <si>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</si>
  <si>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</si>
  <si>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</si>
  <si>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</si>
  <si>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</si>
  <si>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</si>
  <si>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</si>
  <si>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</si>
  <si>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</si>
  <si>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</si>
  <si>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</si>
  <si>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</si>
  <si>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</si>
  <si>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</si>
  <si>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</si>
  <si>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</si>
  <si>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</si>
  <si>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</si>
  <si>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</si>
  <si>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</si>
  <si>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</si>
  <si>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</si>
  <si>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</si>
  <si>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</si>
  <si>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</si>
  <si>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</si>
  <si>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</si>
  <si>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</si>
  <si>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</si>
  <si>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</si>
  <si>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</si>
  <si>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</si>
  <si>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</si>
  <si>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</si>
  <si>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</si>
  <si>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</si>
  <si>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</si>
  <si>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</si>
  <si>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</si>
  <si>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</si>
  <si>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</si>
  <si>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</si>
  <si>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</si>
  <si>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</si>
  <si>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</si>
  <si>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</si>
  <si>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</si>
  <si>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</si>
  <si>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</si>
  <si>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</si>
  <si>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</si>
  <si>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</si>
  <si>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</si>
  <si>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</si>
  <si>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</si>
  <si>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</si>
  <si>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</si>
  <si>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</si>
  <si>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</si>
  <si>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</si>
  <si>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</si>
  <si>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</si>
  <si>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</si>
  <si>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</si>
  <si>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</si>
  <si>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</si>
  <si>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</si>
  <si>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</si>
  <si>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</si>
  <si>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</si>
  <si>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</si>
  <si>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</si>
  <si>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</si>
  <si>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</si>
  <si>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</si>
  <si>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</si>
  <si>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</si>
  <si>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</si>
  <si>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</si>
  <si>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</si>
  <si>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</si>
  <si>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</si>
  <si>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</si>
  <si>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</si>
  <si>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</si>
  <si>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</si>
  <si>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</si>
  <si>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</si>
  <si>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</si>
  <si>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</si>
  <si>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</si>
  <si>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</si>
  <si>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</si>
  <si>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</si>
  <si>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</si>
  <si>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</si>
  <si>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</si>
  <si>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</si>
  <si>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</si>
  <si>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</si>
  <si>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</si>
  <si>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</si>
  <si>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</si>
  <si>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</si>
  <si>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</si>
  <si>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</si>
  <si>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</si>
  <si>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</si>
  <si>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</si>
  <si>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</si>
  <si>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</si>
  <si>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</si>
  <si>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</si>
  <si>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</si>
  <si>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</si>
  <si>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</si>
  <si>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</si>
  <si>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</si>
  <si>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</si>
  <si>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</si>
  <si>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</si>
  <si>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</si>
  <si>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</si>
  <si>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</si>
  <si>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</si>
  <si>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</si>
  <si>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</si>
  <si>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</si>
  <si>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</si>
  <si>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</si>
  <si>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</si>
  <si>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</si>
  <si>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</si>
  <si>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</si>
  <si>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</si>
  <si>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</si>
  <si>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</si>
  <si>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</si>
  <si>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</si>
  <si>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</si>
  <si>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</si>
  <si>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</si>
  <si>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</si>
  <si>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</si>
  <si>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</si>
  <si>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</si>
  <si>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</si>
  <si>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</si>
  <si>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</si>
  <si>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</si>
  <si>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</si>
  <si>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</si>
  <si>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</si>
  <si>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</si>
  <si>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</si>
  <si>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</si>
  <si>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</si>
  <si>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</si>
  <si>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</si>
  <si>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</si>
  <si>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</si>
  <si>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</si>
  <si>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</si>
  <si>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</si>
  <si>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</si>
  <si>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</si>
  <si>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</si>
  <si>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</si>
  <si>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</si>
  <si>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</si>
  <si>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</si>
  <si>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</si>
  <si>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</si>
  <si>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</si>
  <si>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</si>
  <si>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</si>
  <si>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</si>
  <si>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</si>
  <si>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</si>
  <si>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</si>
  <si>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</si>
  <si>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</si>
  <si>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</si>
  <si>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</si>
  <si>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</si>
  <si>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</si>
  <si>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</si>
  <si>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</si>
  <si>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</si>
  <si>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</si>
  <si>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</si>
  <si>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</si>
  <si>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</si>
  <si>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</si>
  <si>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</si>
  <si>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</si>
  <si>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</si>
  <si>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</si>
  <si>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</si>
  <si>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</si>
  <si>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</si>
  <si>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</si>
  <si>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</si>
  <si>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</si>
  <si>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</si>
  <si>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</si>
  <si>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</si>
  <si>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</si>
  <si>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</si>
  <si>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</si>
  <si>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</si>
  <si>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</si>
  <si>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</si>
  <si>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</si>
  <si>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</si>
  <si>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</si>
  <si>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</si>
  <si>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</si>
  <si>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</si>
  <si>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</si>
  <si>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</si>
  <si>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</si>
  <si>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</si>
  <si>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</si>
  <si>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</si>
  <si>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</si>
  <si>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</si>
  <si>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</si>
  <si>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</si>
  <si>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</si>
  <si>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</si>
  <si>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</si>
  <si>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</si>
  <si>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</si>
  <si>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</si>
  <si>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</si>
  <si>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</si>
  <si>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</si>
  <si>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</si>
  <si>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</si>
  <si>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</si>
  <si>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</si>
  <si>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</si>
  <si>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</si>
  <si>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</si>
  <si>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</si>
  <si>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</si>
  <si>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</si>
  <si>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</si>
  <si>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</si>
  <si>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</si>
  <si>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</si>
  <si>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</si>
  <si>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</si>
  <si>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</si>
  <si>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</si>
  <si>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</si>
  <si>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</si>
  <si>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</si>
  <si>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</si>
  <si>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</si>
  <si>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</si>
  <si>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</si>
  <si>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</si>
  <si>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</si>
  <si>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</si>
  <si>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</si>
  <si>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</si>
  <si>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</si>
  <si>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</si>
  <si>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</si>
  <si>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</si>
  <si>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</si>
  <si>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</si>
  <si>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</si>
  <si>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</si>
  <si>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</si>
  <si>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</si>
  <si>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</si>
  <si>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</si>
  <si>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</si>
  <si>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</si>
  <si>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</si>
  <si>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</si>
  <si>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</si>
  <si>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</si>
  <si>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</si>
  <si>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</si>
  <si>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</si>
  <si>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</si>
  <si>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</si>
  <si>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</si>
  <si>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</si>
  <si>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</si>
  <si>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</si>
  <si>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</si>
  <si>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</si>
  <si>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</si>
  <si>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</si>
  <si>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</si>
  <si>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</si>
  <si>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</si>
  <si>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</si>
  <si>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</si>
  <si>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</si>
  <si>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</si>
  <si>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</si>
  <si>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</si>
  <si>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</si>
  <si>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</si>
  <si>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</si>
  <si>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</si>
  <si>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</si>
  <si>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</si>
  <si>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</si>
  <si>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</si>
  <si>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</si>
  <si>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</si>
  <si>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</si>
  <si>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</si>
  <si>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</si>
  <si>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</si>
  <si>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</si>
  <si>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</si>
  <si>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</si>
  <si>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</si>
  <si>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</si>
  <si>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</si>
  <si>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</si>
  <si>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</si>
  <si>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</si>
  <si>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</si>
  <si>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</si>
  <si>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</si>
  <si>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</si>
  <si>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</si>
  <si>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</si>
  <si>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</si>
  <si>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</si>
  <si>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</si>
  <si>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</si>
  <si>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</si>
  <si>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</si>
  <si>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</si>
  <si>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</si>
  <si>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</si>
  <si>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</si>
  <si>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</si>
  <si>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</si>
  <si>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</si>
  <si>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</si>
  <si>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</si>
  <si>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</si>
  <si>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</si>
  <si>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</si>
  <si>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</si>
  <si>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</si>
  <si>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</si>
  <si>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</si>
  <si>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</si>
  <si>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</si>
  <si>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</si>
  <si>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</si>
  <si>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</si>
  <si>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</si>
  <si>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</si>
  <si>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</si>
  <si>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</si>
  <si>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</si>
  <si>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</si>
  <si>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</si>
  <si>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</si>
  <si>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</si>
  <si>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</si>
  <si>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</si>
  <si>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</si>
  <si>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</si>
  <si>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</si>
  <si>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</si>
  <si>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</si>
  <si>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</si>
  <si>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</si>
  <si>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</si>
  <si>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</si>
  <si>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</si>
  <si>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</si>
  <si>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</si>
  <si>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</si>
  <si>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</si>
  <si>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</si>
  <si>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</si>
  <si>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</si>
  <si>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</si>
  <si>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</si>
  <si>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</si>
  <si>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</si>
  <si>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</si>
  <si>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</si>
  <si>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</si>
  <si>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</si>
  <si>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</si>
  <si>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</si>
  <si>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</si>
  <si>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</si>
  <si>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</si>
  <si>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</si>
  <si>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</si>
  <si>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</si>
  <si>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</si>
  <si>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</si>
  <si>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</si>
  <si>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</si>
  <si>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</si>
  <si>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</si>
  <si>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</si>
  <si>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</si>
  <si>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</si>
  <si>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</si>
  <si>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</si>
  <si>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</si>
  <si>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</si>
  <si>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</si>
  <si>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</si>
  <si>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</si>
  <si>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</si>
  <si>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</si>
  <si>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</si>
  <si>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</si>
  <si>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</si>
  <si>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</si>
  <si>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</si>
  <si>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</si>
  <si>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</si>
  <si>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</si>
  <si>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</si>
  <si>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</si>
  <si>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</si>
  <si>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</si>
  <si>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</si>
  <si>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</si>
  <si>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</si>
  <si>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</si>
  <si>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</si>
  <si>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</si>
  <si>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</si>
  <si>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</si>
  <si>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</si>
  <si>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</si>
  <si>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</si>
  <si>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</si>
  <si>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</si>
  <si>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</si>
  <si>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</si>
  <si>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</si>
  <si>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</si>
  <si>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</si>
  <si>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</si>
  <si>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</si>
  <si>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</si>
  <si>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</si>
  <si>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</si>
  <si>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</si>
  <si>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</si>
  <si>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</si>
  <si>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</si>
  <si>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</si>
  <si>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</si>
  <si>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</si>
  <si>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</si>
  <si>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</si>
  <si>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</si>
  <si>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</si>
  <si>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</si>
  <si>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</si>
  <si>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</si>
  <si>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</si>
  <si>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</si>
  <si>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</si>
  <si>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</si>
  <si>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</si>
  <si>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</si>
  <si>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</si>
  <si>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</si>
  <si>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</si>
  <si>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</si>
  <si>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</si>
  <si>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</si>
  <si>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</si>
  <si>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</si>
  <si>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</si>
  <si>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</si>
  <si>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</si>
  <si>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</si>
  <si>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</si>
  <si>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</si>
  <si>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</si>
  <si>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</si>
  <si>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</si>
  <si>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</si>
  <si>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</si>
  <si>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</si>
  <si>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</si>
  <si>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</si>
  <si>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</si>
  <si>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</si>
  <si>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</si>
  <si>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</si>
  <si>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</si>
  <si>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</si>
  <si>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</si>
  <si>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</si>
  <si>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</si>
  <si>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</si>
  <si>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</si>
  <si>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</si>
  <si>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</si>
  <si>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</si>
  <si>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</si>
  <si>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</si>
  <si>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</si>
  <si>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</si>
  <si>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</si>
  <si>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</si>
  <si>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</si>
  <si>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</si>
  <si>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</si>
  <si>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</si>
  <si>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</si>
  <si>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</si>
  <si>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</si>
  <si>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</si>
  <si>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</si>
  <si>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</si>
  <si>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</si>
  <si>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</si>
  <si>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</si>
  <si>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</si>
  <si>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</si>
  <si>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</si>
  <si>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</si>
  <si>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</si>
  <si>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</si>
  <si>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</si>
  <si>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</si>
  <si>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</si>
  <si>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</si>
  <si>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</si>
  <si>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</si>
  <si>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</si>
  <si>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</si>
  <si>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</si>
  <si>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</si>
  <si>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</si>
  <si>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</si>
  <si>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</si>
  <si>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</si>
  <si>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</si>
  <si>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</si>
  <si>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</si>
  <si>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</si>
  <si>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</si>
  <si>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</si>
  <si>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</si>
  <si>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</si>
  <si>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</si>
  <si>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</si>
  <si>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</si>
  <si>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</si>
  <si>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</si>
  <si>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</si>
  <si>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</si>
  <si>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</si>
  <si>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</si>
  <si>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</si>
  <si>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</si>
  <si>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</si>
  <si>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</si>
  <si>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</si>
  <si>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</si>
  <si>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</si>
  <si>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</si>
  <si>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</si>
  <si>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</si>
  <si>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</si>
  <si>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</si>
  <si>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</si>
  <si>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</si>
  <si>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</si>
  <si>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</si>
  <si>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</si>
  <si>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</si>
  <si>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</si>
  <si>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</si>
  <si>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</si>
  <si>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</si>
  <si>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</si>
  <si>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</si>
  <si>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</si>
  <si>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</si>
  <si>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</si>
  <si>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</si>
  <si>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</si>
  <si>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</si>
  <si>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</si>
  <si>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</si>
  <si>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</si>
  <si>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</si>
  <si>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</si>
  <si>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</si>
  <si>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</si>
  <si>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</si>
  <si>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</si>
  <si>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</si>
  <si>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</si>
  <si>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</si>
  <si>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</si>
  <si>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</si>
  <si>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</si>
  <si>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</si>
  <si>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</si>
  <si>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</si>
  <si>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</si>
  <si>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</si>
  <si>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</si>
  <si>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</si>
  <si>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</si>
  <si>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</si>
  <si>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</si>
  <si>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</si>
  <si>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</si>
  <si>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</si>
  <si>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</si>
  <si>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</si>
  <si>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</si>
  <si>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</si>
  <si>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</si>
  <si>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</si>
  <si>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</si>
  <si>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</si>
  <si>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</si>
  <si>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</si>
  <si>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</si>
  <si>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</si>
  <si>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</si>
  <si>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</si>
  <si>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</si>
  <si>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</si>
  <si>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</si>
  <si>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</si>
  <si>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</si>
  <si>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</si>
  <si>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</si>
  <si>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</si>
  <si>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</si>
  <si>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</si>
  <si>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</si>
  <si>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</si>
  <si>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</si>
  <si>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</si>
  <si>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</si>
  <si>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</si>
  <si>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</si>
  <si>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</si>
  <si>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</si>
  <si>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</si>
  <si>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</si>
  <si>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</si>
  <si>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</si>
  <si>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</si>
  <si>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</si>
  <si>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</si>
  <si>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</si>
  <si>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</si>
  <si>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</si>
  <si>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</si>
  <si>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</si>
  <si>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</si>
  <si>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</si>
  <si>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</si>
  <si>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</si>
  <si>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</si>
  <si>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</si>
  <si>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</si>
  <si>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</si>
  <si>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</si>
  <si>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</si>
  <si>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</si>
  <si>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</si>
  <si>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</si>
  <si>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</si>
  <si>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</si>
  <si>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</si>
  <si>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</si>
  <si>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</si>
  <si>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</si>
  <si>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</si>
  <si>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</si>
  <si>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</si>
  <si>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</si>
  <si>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</si>
  <si>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</si>
  <si>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</si>
  <si>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</si>
  <si>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</si>
  <si>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</si>
  <si>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</si>
  <si>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</si>
  <si>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</si>
  <si>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</si>
  <si>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</si>
  <si>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</si>
  <si>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</si>
  <si>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</si>
  <si>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</si>
  <si>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</si>
  <si>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</si>
  <si>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</si>
  <si>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</si>
  <si>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</si>
  <si>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</si>
  <si>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</si>
  <si>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</si>
  <si>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</si>
  <si>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</si>
  <si>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</si>
  <si>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</si>
  <si>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</si>
  <si>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</si>
  <si>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</si>
  <si>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</si>
  <si>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</si>
  <si>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</si>
  <si>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</si>
  <si>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</si>
  <si>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</si>
  <si>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</si>
  <si>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</si>
  <si>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</si>
  <si>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</si>
  <si>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</si>
  <si>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</si>
  <si>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</si>
  <si>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</si>
  <si>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</si>
  <si>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</si>
  <si>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</si>
  <si>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</si>
  <si>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</si>
  <si>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</si>
  <si>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</si>
  <si>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</si>
  <si>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</si>
  <si>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</si>
  <si>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</si>
  <si>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</si>
  <si>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</si>
  <si>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</si>
  <si>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</si>
  <si>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</si>
  <si>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</si>
  <si>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</si>
  <si>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</si>
  <si>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</si>
  <si>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</si>
  <si>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</si>
  <si>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</si>
  <si>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</si>
  <si>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</si>
  <si>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</si>
  <si>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</si>
  <si>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</si>
  <si>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</si>
  <si>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</si>
  <si>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</si>
  <si>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</si>
  <si>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</si>
  <si>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</si>
  <si>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</si>
  <si>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</si>
  <si>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</si>
  <si>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</si>
  <si>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</si>
  <si>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</si>
  <si>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</si>
  <si>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</si>
  <si>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</si>
  <si>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</si>
  <si>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</si>
  <si>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</si>
  <si>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</si>
  <si>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</si>
  <si>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</si>
  <si>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</si>
  <si>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</si>
  <si>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</si>
  <si>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</si>
  <si>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</si>
  <si>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</si>
  <si>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</si>
  <si>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</si>
  <si>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</si>
  <si>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</si>
  <si>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</si>
  <si>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</si>
  <si>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</si>
  <si>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</si>
  <si>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</si>
  <si>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</si>
  <si>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</si>
  <si>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</si>
  <si>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</si>
  <si>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</si>
  <si>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</si>
  <si>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</si>
  <si>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</si>
  <si>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</si>
  <si>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</si>
  <si>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</si>
  <si>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</si>
  <si>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</si>
  <si>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</si>
  <si>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</si>
  <si>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</si>
  <si>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</si>
  <si>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</si>
  <si>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</si>
  <si>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</si>
  <si>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</si>
  <si>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</si>
  <si>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</si>
  <si>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</si>
  <si>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</si>
  <si>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</si>
  <si>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</si>
  <si>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</si>
  <si>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</si>
  <si>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</si>
  <si>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</si>
  <si>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</si>
  <si>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</si>
  <si>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</si>
  <si>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</si>
  <si>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</si>
  <si>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</si>
  <si>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</si>
  <si>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</si>
  <si>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</si>
  <si>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</si>
  <si>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</si>
  <si>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</si>
  <si>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</si>
  <si>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</si>
  <si>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</si>
  <si>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</si>
  <si>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</si>
  <si>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</si>
  <si>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</si>
  <si>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</si>
  <si>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</si>
  <si>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</si>
  <si>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</si>
  <si>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</si>
  <si>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</si>
  <si>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</si>
  <si>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</si>
  <si>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</si>
  <si>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</si>
  <si>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</si>
  <si>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</si>
  <si>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</si>
  <si>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</si>
  <si>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</si>
  <si>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</si>
  <si>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</si>
  <si>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</si>
  <si>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</si>
  <si>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</si>
  <si>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</si>
  <si>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</si>
  <si>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</si>
  <si>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</si>
  <si>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</si>
  <si>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</si>
  <si>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</si>
  <si>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</si>
  <si>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</si>
  <si>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</si>
  <si>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</si>
  <si>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</si>
  <si>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</si>
  <si>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</si>
  <si>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</si>
  <si>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</si>
  <si>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</si>
  <si>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</si>
  <si>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</si>
  <si>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</si>
  <si>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</si>
  <si>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</si>
  <si>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</si>
  <si>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</si>
  <si>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</si>
  <si>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</si>
  <si>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</si>
  <si>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</si>
  <si>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</si>
  <si>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</si>
  <si>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</si>
  <si>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</si>
  <si>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</si>
  <si>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</si>
  <si>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</si>
  <si>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</si>
  <si>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</si>
  <si>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</si>
  <si>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</si>
  <si>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</si>
  <si>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</si>
  <si>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</si>
  <si>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</si>
  <si>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</si>
  <si>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</si>
  <si>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</si>
  <si>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</si>
  <si>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</si>
  <si>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</si>
  <si>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</si>
  <si>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</si>
  <si>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</si>
  <si>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</si>
  <si>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</si>
  <si>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</si>
  <si>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</si>
  <si>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</si>
  <si>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</si>
  <si>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</si>
  <si>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</si>
  <si>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</si>
  <si>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</si>
  <si>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</si>
  <si>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</si>
  <si>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</si>
  <si>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</si>
  <si>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</si>
  <si>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</si>
  <si>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</si>
  <si>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</si>
  <si>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</si>
  <si>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</si>
  <si>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</si>
  <si>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</si>
  <si>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</si>
  <si>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</si>
  <si>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</si>
  <si>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</si>
  <si>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</si>
  <si>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</si>
  <si>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</si>
  <si>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</si>
  <si>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</si>
  <si>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</si>
  <si>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</si>
  <si>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</si>
  <si>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</si>
  <si>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</si>
  <si>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</si>
  <si>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</si>
  <si>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</si>
  <si>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</si>
  <si>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</si>
  <si>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</si>
  <si>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</si>
  <si>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</si>
  <si>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</si>
  <si>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</si>
  <si>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</si>
  <si>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</si>
  <si>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</si>
  <si>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</si>
  <si>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</si>
  <si>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</si>
  <si>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</si>
  <si>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</si>
  <si>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</si>
  <si>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</si>
  <si>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</si>
  <si>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</si>
  <si>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</si>
  <si>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</si>
  <si>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</si>
  <si>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</si>
  <si>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</si>
  <si>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</si>
  <si>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</si>
  <si>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</si>
  <si>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</si>
  <si>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</si>
  <si>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</si>
  <si>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</si>
  <si>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</si>
  <si>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</si>
  <si>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</si>
  <si>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</si>
  <si>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</si>
  <si>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</si>
  <si>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</si>
  <si>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</si>
  <si>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</si>
  <si>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</si>
  <si>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</si>
  <si>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</si>
  <si>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</si>
  <si>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</si>
  <si>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</si>
  <si>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</si>
  <si>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</si>
  <si>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</si>
  <si>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</si>
  <si>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</si>
  <si>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</si>
  <si>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</si>
  <si>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</si>
  <si>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</si>
  <si>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</si>
  <si>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</si>
  <si>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</si>
  <si>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</si>
  <si>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</si>
  <si>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</si>
  <si>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</si>
  <si>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</si>
  <si>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</si>
  <si>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</si>
  <si>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</si>
  <si>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</si>
  <si>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</si>
  <si>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</si>
  <si>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</si>
  <si>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</si>
  <si>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</si>
  <si>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</si>
  <si>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</si>
  <si>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</si>
  <si>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</si>
  <si>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</si>
  <si>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</si>
  <si>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</si>
  <si>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</si>
  <si>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</si>
  <si>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</si>
  <si>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</si>
  <si>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</si>
  <si>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</si>
  <si>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</si>
  <si>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</si>
  <si>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</si>
  <si>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</si>
  <si>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</si>
  <si>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</si>
  <si>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</si>
  <si>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</si>
  <si>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</si>
  <si>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</si>
  <si>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</si>
  <si>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</si>
  <si>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</si>
  <si>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</si>
  <si>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</si>
  <si>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</si>
  <si>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</si>
  <si>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</si>
  <si>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</si>
  <si>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</si>
  <si>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</si>
  <si>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</si>
  <si>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</si>
  <si>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</si>
  <si>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</si>
  <si>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</si>
  <si>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</si>
  <si>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</si>
  <si>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</si>
  <si>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</si>
  <si>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</si>
  <si>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</si>
  <si>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</si>
  <si>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</si>
  <si>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</si>
  <si>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</si>
  <si>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</si>
  <si>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</si>
  <si>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</si>
  <si>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</si>
  <si>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</si>
  <si>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</si>
  <si>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</si>
  <si>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</si>
  <si>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</si>
  <si>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</si>
  <si>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</si>
  <si>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</si>
  <si>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</si>
  <si>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</si>
  <si>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</si>
  <si>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</si>
  <si>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</si>
  <si>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</si>
  <si>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</si>
  <si>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</si>
  <si>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</si>
  <si>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</si>
  <si>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</si>
  <si>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</si>
  <si>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</si>
  <si>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</si>
  <si>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</si>
  <si>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</si>
  <si>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</si>
  <si>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</si>
  <si>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</si>
  <si>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</si>
  <si>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</si>
  <si>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</si>
  <si>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</si>
  <si>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</si>
  <si>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</si>
  <si>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</si>
  <si>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</si>
  <si>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</si>
  <si>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</si>
  <si>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</si>
  <si>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</si>
  <si>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</si>
  <si>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</si>
  <si>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</si>
  <si>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</si>
  <si>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</si>
  <si>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</si>
  <si>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</si>
  <si>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</si>
  <si>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</si>
  <si>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</si>
  <si>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</si>
  <si>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</si>
  <si>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</si>
  <si>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</si>
  <si>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</si>
  <si>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</si>
  <si>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</si>
  <si>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</si>
  <si>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</si>
  <si>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</si>
  <si>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</si>
  <si>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</si>
  <si>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</si>
  <si>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</si>
  <si>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</si>
  <si>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</si>
  <si>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</si>
  <si>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</si>
  <si>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</si>
  <si>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</si>
  <si>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</si>
  <si>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</si>
  <si>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</si>
  <si>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</si>
  <si>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</si>
  <si>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</si>
  <si>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</si>
  <si>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</si>
  <si>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</si>
  <si>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</si>
  <si>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</si>
  <si>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</si>
  <si>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</si>
  <si>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</si>
  <si>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</si>
  <si>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</si>
  <si>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</si>
  <si>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</si>
  <si>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</si>
  <si>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</si>
  <si>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</si>
  <si>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</si>
  <si>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</si>
  <si>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</si>
  <si>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</si>
  <si>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</si>
  <si>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</si>
  <si>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</si>
  <si>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</si>
  <si>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</si>
  <si>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</si>
  <si>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</si>
  <si>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</si>
  <si>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</si>
  <si>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</si>
  <si>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</si>
  <si>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</si>
  <si>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</si>
  <si>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</si>
  <si>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</si>
  <si>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</si>
  <si>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</si>
  <si>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</si>
  <si>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</si>
  <si>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</si>
  <si>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</si>
  <si>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</si>
  <si>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</si>
  <si>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</si>
  <si>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</si>
  <si>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</si>
  <si>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</si>
  <si>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</si>
  <si>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</si>
  <si>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</si>
  <si>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</si>
  <si>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</si>
  <si>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</si>
  <si>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</si>
  <si>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</si>
  <si>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</si>
  <si>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</si>
  <si>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</si>
  <si>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</si>
  <si>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</si>
  <si>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</si>
  <si>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</si>
  <si>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</si>
  <si>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</si>
  <si>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</si>
  <si>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</si>
  <si>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</si>
  <si>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</si>
  <si>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</si>
  <si>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</si>
  <si>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</si>
  <si>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</si>
  <si>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</si>
  <si>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</si>
  <si>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</si>
  <si>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</si>
  <si>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</si>
  <si>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</si>
  <si>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</si>
  <si>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</si>
  <si>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</si>
  <si>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</si>
  <si>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</si>
  <si>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</si>
  <si>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</si>
  <si>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</si>
  <si>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</si>
  <si>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</si>
  <si>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</si>
  <si>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</si>
  <si>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</si>
  <si>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</si>
  <si>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</si>
  <si>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</si>
  <si>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</si>
  <si>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</si>
  <si>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</si>
  <si>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</si>
  <si>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</si>
  <si>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</si>
  <si>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</si>
  <si>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</si>
  <si>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</si>
  <si>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</si>
  <si>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</si>
  <si>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</si>
  <si>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</si>
  <si>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</si>
  <si>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</si>
  <si>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</si>
  <si>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</si>
  <si>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</si>
  <si>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</si>
  <si>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</si>
  <si>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</si>
  <si>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</si>
  <si>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</si>
  <si>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</si>
  <si>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</si>
  <si>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</si>
  <si>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</si>
  <si>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</si>
  <si>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</si>
  <si>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</si>
  <si>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</si>
  <si>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</si>
  <si>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</si>
  <si>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</si>
  <si>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</si>
  <si>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</si>
  <si>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</si>
  <si>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</si>
  <si>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</si>
  <si>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</si>
  <si>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</si>
  <si>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</si>
  <si>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</si>
  <si>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</si>
  <si>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</si>
  <si>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</si>
  <si>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</si>
  <si>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</si>
  <si>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</si>
  <si>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</si>
  <si>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</si>
  <si>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</si>
  <si>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</si>
  <si>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</si>
  <si>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</si>
  <si>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</si>
  <si>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</si>
  <si>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</si>
  <si>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</si>
  <si>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</si>
  <si>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</si>
  <si>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</si>
  <si>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</si>
  <si>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</si>
  <si>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</si>
  <si>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</si>
  <si>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</si>
  <si>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</si>
  <si>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</si>
  <si>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</si>
  <si>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</si>
  <si>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</si>
  <si>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</si>
  <si>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</si>
  <si>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</si>
  <si>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</si>
  <si>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</si>
  <si>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</si>
  <si>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</si>
  <si>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</si>
  <si>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</si>
  <si>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</si>
  <si>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</si>
  <si>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</si>
  <si>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</si>
  <si>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</si>
  <si>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</si>
  <si>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</si>
  <si>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</si>
  <si>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</si>
  <si>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</si>
  <si>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</si>
  <si>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</si>
  <si>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</si>
  <si>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</si>
  <si>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</si>
  <si>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</si>
  <si>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</si>
  <si>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</si>
  <si>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</si>
  <si>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</si>
  <si>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</si>
  <si>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</si>
  <si>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</si>
  <si>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</si>
  <si>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</si>
  <si>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</si>
  <si>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</si>
  <si>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</si>
  <si>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</si>
  <si>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</si>
  <si>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</si>
  <si>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</si>
  <si>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</si>
  <si>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</si>
  <si>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</si>
  <si>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</si>
  <si>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</si>
  <si>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</si>
  <si>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</si>
  <si>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</si>
  <si>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</si>
  <si>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</si>
  <si>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</si>
  <si>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</si>
  <si>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</si>
  <si>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</si>
  <si>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</si>
  <si>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</si>
  <si>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</si>
  <si>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</si>
  <si>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</si>
  <si>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</si>
  <si>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</si>
  <si>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</si>
  <si>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</si>
  <si>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</si>
  <si>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</si>
  <si>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</si>
  <si>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</si>
  <si>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</si>
  <si>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</si>
  <si>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</si>
  <si>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</si>
  <si>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</si>
  <si>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</si>
  <si>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</si>
  <si>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</si>
  <si>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</si>
  <si>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</si>
  <si>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</si>
  <si>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</si>
  <si>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</si>
  <si>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</si>
  <si>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</si>
  <si>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</si>
  <si>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</si>
  <si>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</si>
  <si>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</si>
  <si>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</si>
  <si>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</si>
  <si>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</si>
  <si>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</si>
  <si>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</si>
  <si>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</si>
  <si>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</si>
  <si>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</si>
  <si>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</si>
  <si>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</si>
  <si>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</si>
  <si>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</si>
  <si>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</si>
  <si>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</si>
  <si>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</si>
  <si>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</si>
  <si>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</si>
  <si>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</si>
  <si>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</si>
  <si>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</si>
  <si>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</si>
  <si>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</si>
  <si>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</si>
  <si>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</si>
  <si>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</si>
  <si>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</si>
  <si>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</si>
  <si>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</si>
  <si>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</si>
  <si>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</si>
  <si>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</si>
  <si>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</si>
  <si>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</si>
  <si>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</si>
  <si>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</si>
  <si>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</si>
  <si>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</si>
  <si>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</si>
  <si>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</si>
  <si>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</si>
  <si>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</si>
  <si>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</si>
  <si>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</si>
  <si>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</si>
  <si>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</si>
  <si>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</si>
  <si>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</si>
  <si>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</si>
  <si>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</si>
  <si>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</si>
  <si>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</si>
  <si>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</si>
  <si>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</si>
  <si>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</si>
  <si>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</si>
  <si>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</si>
  <si>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</si>
  <si>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</si>
  <si>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</si>
  <si>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</si>
  <si>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</si>
  <si>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</si>
  <si>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</si>
  <si>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</si>
  <si>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</si>
  <si>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</si>
  <si>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</si>
  <si>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</si>
  <si>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</si>
  <si>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</si>
  <si>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</si>
  <si>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</si>
  <si>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</si>
  <si>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</si>
  <si>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</si>
  <si>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</si>
  <si>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</si>
  <si>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</si>
  <si>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</si>
  <si>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</si>
  <si>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</si>
  <si>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</si>
  <si>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</si>
  <si>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</si>
  <si>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</si>
  <si>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</si>
  <si>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</si>
  <si>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</si>
  <si>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</si>
  <si>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</si>
  <si>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</si>
  <si>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</si>
  <si>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</si>
  <si>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</si>
  <si>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</si>
  <si>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</si>
  <si>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</si>
  <si>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</si>
  <si>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</si>
  <si>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</si>
  <si>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</si>
  <si>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</si>
  <si>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</si>
  <si>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</si>
  <si>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</si>
  <si>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</si>
  <si>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</si>
  <si>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</si>
  <si>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</si>
  <si>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</si>
  <si>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</si>
  <si>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</si>
  <si>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</si>
  <si>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</si>
  <si>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</si>
  <si>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</si>
  <si>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</si>
  <si>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</si>
  <si>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</si>
  <si>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</si>
  <si>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</si>
  <si>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</si>
  <si>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</si>
  <si>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</si>
  <si>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</si>
  <si>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</si>
  <si>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</si>
  <si>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</si>
  <si>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</si>
  <si>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</si>
  <si>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</si>
  <si>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</si>
  <si>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</si>
  <si>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</si>
  <si>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</si>
  <si>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</si>
  <si>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</si>
  <si>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</si>
  <si>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</si>
  <si>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</si>
  <si>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</si>
  <si>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</si>
  <si>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</si>
  <si>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</si>
  <si>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</si>
  <si>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</si>
  <si>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</si>
  <si>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</si>
  <si>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</si>
  <si>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</si>
  <si>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</si>
  <si>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</si>
  <si>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</si>
  <si>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</si>
  <si>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</si>
  <si>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</si>
  <si>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</si>
  <si>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</si>
  <si>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</si>
  <si>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</si>
  <si>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</si>
  <si>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</si>
  <si>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</si>
  <si>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</si>
  <si>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</si>
  <si>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</si>
  <si>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</si>
  <si>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</si>
  <si>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</si>
  <si>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</si>
  <si>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</si>
  <si>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</si>
  <si>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</si>
  <si>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</si>
  <si>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</si>
  <si>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</si>
  <si>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</si>
  <si>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</si>
  <si>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</si>
  <si>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</si>
  <si>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</si>
  <si>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</si>
  <si>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</si>
  <si>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</si>
  <si>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</si>
  <si>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</si>
  <si>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</si>
  <si>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</si>
  <si>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</si>
  <si>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</si>
  <si>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</si>
  <si>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</si>
  <si>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</si>
  <si>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</si>
  <si>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</si>
  <si>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</si>
  <si>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</si>
  <si>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</si>
  <si>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</si>
  <si>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</si>
  <si>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</si>
  <si>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</si>
  <si>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</si>
  <si>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</si>
  <si>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</si>
  <si>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</si>
  <si>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</si>
  <si>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</si>
  <si>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</si>
  <si>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</si>
  <si>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</si>
  <si>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</si>
  <si>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</si>
  <si>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</si>
  <si>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</si>
  <si>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</si>
  <si>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</si>
  <si>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</si>
  <si>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</si>
  <si>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</si>
  <si>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</si>
  <si>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</si>
  <si>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</si>
  <si>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</si>
  <si>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</si>
  <si>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</si>
  <si>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</si>
  <si>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</si>
  <si>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</si>
  <si>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</si>
  <si>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</si>
  <si>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</si>
  <si>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</si>
  <si>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</si>
  <si>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</si>
  <si>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</si>
  <si>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</si>
  <si>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</si>
  <si>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</si>
  <si>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</si>
  <si>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</si>
  <si>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</si>
  <si>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</si>
  <si>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</si>
  <si>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</si>
  <si>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</si>
  <si>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</si>
  <si>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</si>
  <si>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</si>
  <si>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</si>
  <si>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</si>
  <si>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</si>
  <si>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</si>
  <si>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</si>
  <si>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</si>
  <si>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</si>
  <si>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</si>
  <si>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</si>
  <si>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</si>
  <si>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</si>
  <si>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</si>
  <si>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</si>
  <si>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</si>
  <si>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</si>
  <si>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</si>
  <si>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</si>
  <si>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</si>
  <si>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</si>
  <si>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</si>
  <si>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</si>
  <si>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</si>
  <si>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</si>
  <si>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</si>
  <si>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</si>
  <si>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</si>
  <si>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</si>
  <si>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</si>
  <si>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</si>
  <si>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</si>
  <si>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</si>
  <si>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</si>
  <si>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</si>
  <si>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</si>
  <si>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</si>
  <si>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</si>
  <si>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</si>
  <si>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</si>
  <si>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</si>
  <si>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</si>
  <si>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</si>
  <si>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</si>
  <si>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</si>
  <si>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</si>
  <si>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</si>
  <si>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</si>
  <si>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</si>
  <si>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</si>
  <si>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</si>
  <si>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</si>
  <si>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</si>
  <si>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</si>
  <si>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</si>
  <si>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</si>
  <si>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</si>
  <si>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</si>
  <si>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</si>
  <si>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</si>
  <si>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</si>
  <si>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</si>
  <si>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</si>
  <si>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</si>
  <si>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</si>
  <si>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</si>
  <si>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</si>
  <si>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</si>
  <si>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</si>
  <si>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</si>
  <si>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</si>
  <si>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</si>
  <si>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</si>
  <si>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</si>
  <si>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</si>
  <si>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</si>
  <si>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</si>
  <si>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</si>
  <si>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</si>
  <si>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</si>
  <si>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</si>
  <si>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</si>
  <si>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</si>
  <si>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</si>
  <si>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</si>
  <si>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</si>
  <si>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</si>
  <si>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</si>
  <si>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</si>
  <si>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</si>
  <si>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</si>
  <si>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</si>
  <si>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</si>
  <si>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</si>
  <si>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</si>
  <si>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</si>
  <si>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</si>
  <si>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</si>
  <si>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</si>
  <si>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</si>
  <si>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</si>
  <si>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</si>
  <si>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</si>
  <si>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</si>
  <si>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</si>
  <si>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</si>
  <si>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</si>
  <si>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</si>
  <si>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</si>
  <si>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</si>
  <si>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</si>
  <si>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</si>
  <si>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</si>
  <si>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</si>
  <si>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</si>
  <si>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</si>
  <si>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</si>
  <si>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</si>
  <si>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</si>
  <si>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</si>
  <si>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</si>
  <si>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</si>
  <si>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</si>
  <si>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</si>
  <si>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</si>
  <si>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</si>
  <si>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</si>
  <si>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</si>
  <si>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</si>
  <si>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</si>
  <si>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</si>
  <si>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</si>
  <si>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</si>
  <si>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</si>
  <si>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</si>
  <si>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</si>
  <si>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</si>
  <si>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</si>
  <si>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</si>
  <si>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</si>
  <si>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</si>
  <si>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</si>
  <si>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</si>
  <si>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</si>
  <si>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</si>
  <si>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</si>
  <si>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</si>
  <si>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</si>
  <si>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</si>
  <si>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</si>
  <si>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</si>
  <si>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</si>
  <si>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</si>
  <si>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</si>
  <si>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</si>
  <si>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</si>
  <si>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</si>
  <si>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</si>
  <si>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</si>
  <si>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</si>
  <si>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</si>
  <si>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</si>
  <si>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</si>
  <si>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</si>
  <si>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</si>
  <si>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</si>
  <si>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</si>
  <si>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</si>
  <si>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</si>
  <si>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</si>
  <si>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</si>
  <si>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</si>
  <si>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</si>
  <si>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</si>
  <si>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</si>
  <si>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</si>
  <si>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</si>
  <si>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</si>
  <si>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</si>
  <si>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</si>
  <si>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</si>
  <si>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</si>
  <si>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</si>
  <si>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</si>
  <si>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</si>
  <si>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</si>
  <si>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</si>
  <si>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</si>
  <si>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</si>
  <si>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</si>
  <si>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</si>
  <si>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</si>
  <si>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</si>
  <si>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</si>
  <si>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</si>
  <si>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</si>
  <si>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</si>
  <si>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</si>
  <si>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</si>
  <si>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</si>
  <si>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</si>
  <si>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</si>
  <si>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</si>
  <si>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</si>
  <si>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</si>
  <si>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</si>
  <si>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</si>
  <si>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</si>
  <si>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</si>
  <si>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</si>
  <si>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</si>
  <si>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</si>
  <si>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</si>
  <si>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</si>
  <si>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</si>
  <si>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</si>
  <si>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</si>
  <si>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</si>
  <si>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</si>
  <si>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</si>
  <si>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</si>
  <si>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</si>
  <si>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</si>
  <si>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</si>
  <si>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</si>
  <si>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</si>
  <si>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</si>
  <si>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</si>
  <si>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</si>
  <si>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</si>
  <si>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</si>
  <si>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</si>
  <si>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</si>
  <si>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</si>
  <si>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</si>
  <si>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</si>
  <si>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</si>
  <si>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</si>
  <si>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</si>
  <si>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</si>
  <si>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</si>
  <si>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</si>
  <si>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</si>
  <si>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</si>
  <si>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</si>
  <si>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</si>
  <si>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</si>
  <si>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</si>
  <si>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</si>
  <si>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</si>
  <si>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</si>
  <si>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</si>
  <si>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</si>
  <si>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</si>
  <si>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</si>
  <si>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</si>
  <si>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</si>
  <si>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</si>
  <si>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</si>
  <si>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</si>
  <si>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</si>
  <si>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</si>
  <si>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</si>
  <si>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</si>
  <si>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</si>
  <si>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</si>
  <si>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</si>
  <si>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</si>
  <si>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</si>
  <si>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</si>
  <si>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</si>
  <si>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</si>
  <si>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</si>
  <si>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</si>
  <si>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</si>
  <si>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</si>
  <si>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</si>
  <si>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</si>
  <si>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</si>
  <si>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</si>
  <si>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</si>
  <si>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</si>
  <si>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</si>
  <si>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</si>
  <si>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</si>
  <si>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</si>
  <si>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</si>
  <si>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</si>
  <si>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</si>
  <si>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</si>
  <si>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</si>
  <si>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</si>
  <si>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</si>
  <si>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</si>
  <si>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</si>
  <si>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</si>
  <si>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</si>
  <si>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</si>
  <si>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</si>
  <si>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</si>
  <si>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</si>
  <si>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</si>
  <si>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</si>
  <si>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</si>
  <si>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</si>
  <si>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</si>
  <si>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</si>
  <si>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</si>
  <si>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</si>
  <si>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</si>
  <si>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</si>
  <si>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</si>
  <si>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</si>
  <si>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</si>
  <si>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</si>
  <si>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</si>
  <si>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</si>
  <si>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</si>
  <si>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</si>
  <si>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</si>
  <si>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</si>
  <si>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</si>
  <si>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</si>
  <si>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</si>
  <si>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</si>
  <si>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</si>
  <si>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</si>
  <si>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</si>
  <si>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</si>
  <si>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</si>
  <si>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</si>
  <si>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</si>
  <si>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</si>
  <si>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</si>
  <si>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</si>
  <si>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</si>
  <si>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</si>
  <si>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</si>
  <si>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</si>
  <si>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</si>
  <si>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</si>
  <si>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</si>
  <si>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</si>
  <si>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</si>
  <si>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</si>
  <si>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</si>
  <si>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</si>
  <si>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</si>
  <si>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</si>
  <si>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</si>
  <si>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</si>
  <si>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</si>
  <si>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</si>
  <si>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</si>
  <si>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</si>
  <si>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</si>
  <si>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</si>
  <si>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</si>
  <si>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</si>
  <si>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</si>
  <si>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</si>
  <si>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</si>
  <si>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</si>
  <si>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</si>
  <si>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</si>
  <si>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</si>
  <si>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</si>
  <si>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</si>
  <si>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</si>
  <si>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</si>
  <si>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</si>
  <si>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</si>
  <si>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</si>
  <si>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</si>
  <si>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</si>
  <si>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</si>
  <si>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</si>
  <si>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</si>
  <si>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</si>
  <si>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</si>
  <si>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</si>
  <si>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</si>
  <si>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</si>
  <si>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</si>
  <si>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</si>
  <si>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</si>
  <si>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</si>
  <si>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</si>
  <si>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</si>
  <si>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</si>
  <si>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</si>
  <si>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</si>
  <si>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</si>
  <si>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</si>
  <si>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</si>
  <si>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</si>
  <si>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</si>
  <si>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</si>
  <si>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</si>
  <si>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</si>
  <si>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</si>
  <si>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</si>
  <si>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</si>
  <si>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</si>
  <si>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</si>
  <si>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</si>
  <si>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</si>
  <si>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</si>
  <si>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</si>
  <si>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</si>
  <si>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</si>
  <si>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</si>
  <si>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</si>
  <si>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</si>
  <si>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</si>
  <si>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</si>
  <si>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</si>
  <si>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</si>
  <si>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</si>
  <si>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</si>
  <si>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</si>
  <si>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</si>
  <si>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</si>
  <si>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</si>
  <si>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</si>
  <si>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</si>
  <si>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</si>
  <si>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</si>
  <si>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</si>
  <si>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</si>
  <si>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</si>
  <si>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</si>
  <si>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</si>
  <si>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</si>
  <si>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</si>
  <si>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</si>
  <si>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</si>
  <si>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</si>
  <si>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</si>
  <si>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</si>
  <si>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</si>
  <si>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</si>
  <si>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</si>
  <si>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</si>
  <si>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</si>
  <si>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</si>
  <si>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</si>
  <si>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</si>
  <si>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</si>
  <si>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</si>
  <si>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</si>
  <si>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</si>
  <si>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</si>
  <si>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</si>
  <si>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</si>
  <si>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</si>
  <si>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</si>
  <si>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</si>
  <si>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</si>
  <si>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</si>
  <si>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</si>
  <si>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</si>
  <si>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</si>
  <si>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</si>
  <si>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</si>
  <si>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</si>
  <si>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</si>
  <si>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</si>
  <si>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</si>
  <si>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</si>
  <si>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</si>
  <si>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</si>
  <si>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</si>
  <si>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</si>
  <si>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</si>
  <si>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</si>
  <si>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</si>
  <si>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</si>
  <si>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</si>
  <si>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</si>
  <si>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</si>
  <si>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</si>
  <si>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</si>
  <si>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</si>
  <si>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</si>
  <si>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</si>
  <si>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</si>
  <si>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</si>
  <si>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</si>
  <si>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</si>
  <si>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</si>
  <si>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</si>
  <si>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</si>
  <si>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</si>
  <si>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</si>
  <si>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</si>
  <si>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</si>
  <si>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</si>
  <si>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</si>
  <si>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</si>
  <si>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</si>
  <si>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</si>
  <si>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</si>
  <si>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</si>
  <si>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</si>
  <si>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</si>
  <si>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</si>
  <si>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</si>
  <si>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</si>
  <si>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</si>
  <si>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</si>
  <si>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</si>
  <si>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</si>
  <si>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</si>
  <si>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</si>
  <si>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</si>
  <si>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</si>
  <si>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</si>
  <si>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</si>
  <si>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</si>
  <si>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</si>
  <si>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</si>
  <si>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</si>
  <si>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</si>
  <si>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</si>
  <si>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</si>
  <si>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</si>
  <si>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</si>
  <si>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</si>
  <si>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</si>
  <si>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</si>
  <si>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</si>
  <si>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</si>
  <si>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</si>
  <si>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</si>
  <si>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</si>
  <si>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</si>
  <si>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</si>
  <si>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</si>
  <si>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</si>
  <si>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</si>
  <si>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</si>
  <si>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</si>
  <si>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</si>
  <si>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</si>
  <si>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</si>
  <si>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</si>
  <si>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</si>
  <si>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</si>
  <si>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</si>
  <si>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</si>
  <si>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</si>
  <si>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</si>
  <si>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</si>
  <si>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</si>
  <si>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</si>
  <si>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</si>
  <si>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</si>
  <si>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</si>
  <si>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</si>
  <si>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</si>
  <si>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</si>
  <si>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</si>
  <si>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</si>
  <si>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</si>
  <si>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</si>
  <si>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</si>
  <si>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</si>
  <si>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</si>
  <si>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</si>
  <si>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</si>
  <si>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</si>
  <si>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</si>
  <si>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</si>
  <si>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</si>
  <si>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</si>
  <si>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</si>
  <si>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</si>
  <si>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</si>
  <si>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</si>
  <si>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</si>
  <si>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</si>
  <si>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</si>
  <si>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</si>
  <si>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</si>
  <si>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</si>
  <si>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</si>
  <si>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</si>
  <si>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</si>
  <si>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</si>
  <si>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</si>
  <si>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</si>
  <si>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</si>
  <si>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</si>
  <si>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</si>
  <si>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</si>
  <si>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</si>
  <si>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</si>
  <si>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</si>
  <si>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</si>
  <si>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</si>
  <si>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</si>
  <si>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</si>
  <si>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</si>
  <si>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</si>
  <si>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</si>
  <si>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</si>
  <si>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</si>
  <si>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</si>
  <si>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</si>
  <si>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</si>
  <si>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</si>
  <si>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</si>
  <si>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</si>
  <si>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</si>
  <si>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</si>
  <si>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</si>
  <si>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</si>
  <si>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</si>
  <si>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</si>
  <si>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</si>
  <si>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</si>
  <si>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</si>
  <si>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</si>
  <si>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</si>
  <si>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</si>
  <si>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</si>
  <si>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</si>
  <si>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</si>
  <si>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</si>
  <si>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</si>
  <si>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</si>
  <si>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</si>
  <si>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</si>
  <si>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</si>
  <si>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</si>
  <si>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</si>
  <si>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</si>
  <si>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</si>
  <si>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</si>
  <si>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</si>
  <si>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</si>
  <si>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</si>
  <si>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</si>
  <si>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</si>
  <si>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</si>
  <si>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</si>
  <si>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</si>
  <si>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</si>
  <si>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</si>
  <si>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</si>
  <si>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</si>
  <si>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</si>
  <si>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</si>
  <si>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</si>
  <si>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</si>
  <si>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</si>
  <si>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</si>
  <si>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</si>
  <si>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</si>
  <si>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</si>
  <si>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</si>
  <si>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</si>
  <si>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</si>
  <si>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</si>
  <si>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</si>
  <si>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</si>
  <si>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</si>
  <si>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</si>
  <si>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</si>
  <si>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</si>
  <si>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</si>
  <si>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</si>
  <si>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</si>
  <si>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</si>
  <si>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</si>
  <si>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</si>
  <si>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</si>
  <si>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</si>
  <si>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</si>
  <si>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</si>
  <si>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</si>
  <si>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</si>
  <si>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</si>
  <si>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</si>
  <si>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</si>
  <si>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</si>
  <si>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</si>
  <si>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</si>
  <si>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</si>
  <si>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</si>
  <si>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</si>
  <si>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</si>
  <si>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</si>
  <si>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</si>
  <si>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</si>
  <si>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</si>
  <si>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</si>
  <si>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</si>
  <si>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</si>
  <si>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</si>
  <si>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</si>
  <si>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</si>
  <si>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</si>
  <si>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</si>
  <si>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</si>
  <si>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</si>
  <si>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</si>
  <si>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</si>
  <si>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</si>
  <si>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</si>
  <si>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</si>
  <si>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</si>
  <si>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</si>
  <si>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</si>
  <si>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</si>
  <si>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</si>
  <si>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</si>
  <si>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</si>
  <si>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</si>
  <si>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</si>
  <si>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</si>
  <si>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</si>
  <si>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</si>
  <si>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</si>
  <si>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</si>
  <si>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</si>
  <si>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</si>
  <si>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</si>
  <si>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</si>
  <si>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</si>
  <si>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</si>
  <si>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</si>
  <si>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</si>
  <si>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</si>
  <si>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</si>
  <si>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</si>
  <si>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</si>
  <si>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</si>
  <si>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</si>
  <si>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</si>
  <si>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</si>
  <si>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</si>
  <si>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</si>
  <si>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</si>
  <si>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</si>
  <si>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</si>
  <si>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</si>
  <si>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</si>
  <si>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</si>
  <si>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</si>
  <si>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</si>
  <si>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</si>
  <si>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</si>
  <si>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</si>
  <si>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</si>
  <si>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</si>
  <si>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</si>
  <si>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</si>
  <si>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</si>
  <si>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</si>
  <si>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</si>
  <si>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</si>
  <si>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</si>
  <si>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</si>
  <si>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</si>
  <si>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</si>
  <si>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</si>
  <si>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</si>
  <si>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</si>
  <si>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</si>
  <si>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</si>
  <si>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</si>
  <si>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</si>
  <si>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</si>
  <si>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</si>
  <si>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</si>
  <si>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</si>
  <si>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</si>
  <si>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</si>
  <si>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</si>
  <si>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</si>
  <si>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</si>
  <si>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</si>
  <si>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</si>
  <si>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</si>
  <si>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</si>
  <si>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</si>
  <si>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</si>
  <si>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</si>
  <si>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</si>
  <si>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</si>
  <si>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</si>
  <si>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</si>
  <si>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</si>
  <si>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</si>
  <si>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</si>
  <si>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</si>
  <si>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</si>
  <si>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</si>
  <si>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</si>
  <si>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</si>
  <si>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</si>
  <si>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</si>
  <si>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</si>
  <si>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</si>
  <si>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</si>
  <si>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</si>
  <si>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</si>
  <si>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</si>
  <si>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</si>
  <si>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</si>
  <si>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</si>
  <si>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</si>
  <si>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</si>
  <si>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</si>
  <si>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</si>
  <si>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</si>
  <si>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</si>
  <si>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</si>
  <si>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</si>
  <si>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</si>
  <si>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</si>
  <si>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</si>
  <si>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</si>
  <si>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</si>
  <si>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</si>
  <si>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</si>
  <si>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</si>
  <si>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</si>
  <si>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</si>
  <si>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</si>
  <si>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</si>
  <si>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</si>
  <si>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</si>
  <si>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</si>
  <si>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</si>
  <si>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</si>
  <si>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</si>
  <si>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</si>
  <si>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</si>
  <si>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</si>
  <si>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</si>
  <si>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</si>
  <si>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</si>
  <si>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</si>
  <si>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</si>
  <si>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</si>
  <si>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</si>
  <si>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</si>
  <si>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</si>
  <si>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</si>
  <si>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</si>
  <si>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</si>
  <si>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</si>
  <si>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</si>
  <si>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</si>
  <si>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</si>
  <si>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</si>
  <si>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</si>
  <si>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</si>
  <si>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</si>
  <si>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</si>
  <si>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</si>
  <si>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</si>
  <si>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</si>
  <si>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</si>
  <si>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</si>
  <si>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</si>
  <si>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</si>
  <si>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</si>
  <si>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</si>
  <si>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</si>
  <si>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</si>
  <si>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</si>
  <si>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</si>
  <si>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</si>
  <si>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</si>
  <si>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</si>
  <si>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</si>
  <si>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</si>
  <si>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</si>
  <si>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</si>
  <si>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</si>
  <si>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</si>
  <si>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</si>
  <si>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</si>
  <si>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</si>
  <si>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</si>
  <si>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</si>
  <si>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</si>
  <si>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</si>
  <si>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</si>
  <si>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</si>
  <si>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</si>
  <si>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</si>
  <si>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</si>
  <si>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</si>
  <si>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</si>
  <si>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</si>
  <si>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</si>
  <si>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</si>
  <si>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</si>
  <si>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</si>
  <si>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</si>
  <si>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</si>
  <si>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</si>
  <si>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</si>
  <si>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</si>
  <si>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</si>
  <si>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</si>
  <si>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</si>
  <si>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</si>
  <si>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</si>
  <si>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</si>
  <si>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</si>
  <si>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</si>
  <si>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</si>
  <si>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</si>
  <si>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</si>
  <si>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</si>
  <si>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</si>
  <si>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</si>
  <si>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</si>
  <si>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</si>
  <si>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</si>
  <si>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</si>
  <si>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</si>
  <si>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</si>
  <si>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</si>
  <si>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</si>
  <si>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</si>
  <si>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</si>
  <si>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</si>
  <si>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</si>
  <si>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</si>
  <si>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</si>
  <si>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</si>
  <si>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</si>
  <si>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</si>
  <si>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</si>
  <si>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</si>
  <si>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</si>
  <si>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</si>
  <si>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</si>
  <si>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</si>
  <si>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</si>
  <si>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</si>
  <si>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</si>
  <si>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</si>
  <si>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</si>
  <si>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</si>
  <si>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</si>
  <si>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</si>
  <si>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</si>
  <si>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</si>
  <si>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</si>
  <si>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</si>
  <si>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</si>
  <si>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</si>
  <si>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</si>
  <si>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</si>
  <si>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</si>
  <si>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</si>
  <si>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</si>
  <si>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</si>
  <si>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</si>
  <si>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</si>
  <si>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</si>
  <si>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</si>
  <si>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</si>
  <si>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</si>
  <si>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</si>
  <si>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</si>
  <si>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</si>
  <si>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</si>
  <si>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</si>
  <si>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</si>
  <si>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</si>
  <si>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</si>
  <si>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</si>
  <si>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</si>
  <si>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</si>
  <si>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</si>
  <si>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</si>
  <si>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</si>
  <si>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</si>
  <si>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</si>
  <si>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</si>
  <si>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</si>
  <si>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</si>
  <si>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</si>
  <si>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</si>
  <si>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</si>
  <si>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</si>
  <si>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</si>
  <si>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</si>
  <si>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</si>
  <si>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</si>
  <si>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</si>
  <si>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</si>
  <si>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</si>
  <si>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</si>
  <si>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</si>
  <si>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</si>
  <si>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</si>
  <si>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</si>
  <si>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</si>
  <si>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</si>
  <si>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</si>
  <si>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</si>
  <si>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</si>
  <si>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</si>
  <si>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</si>
  <si>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</si>
  <si>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</si>
  <si>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</si>
  <si>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</si>
  <si>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</si>
  <si>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</si>
  <si>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</si>
  <si>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</si>
  <si>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</si>
  <si>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</si>
  <si>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</si>
  <si>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</si>
  <si>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</si>
  <si>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</si>
  <si>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</si>
  <si>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</si>
  <si>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</si>
  <si>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</si>
  <si>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</si>
  <si>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</si>
  <si>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</si>
  <si>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</si>
  <si>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</si>
  <si>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</si>
  <si>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</si>
  <si>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</si>
  <si>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</si>
  <si>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</si>
  <si>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</si>
  <si>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</si>
  <si>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</si>
  <si>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</si>
  <si>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</si>
  <si>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</si>
  <si>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</si>
  <si>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</si>
  <si>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</si>
  <si>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</si>
  <si>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</si>
  <si>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</si>
  <si>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</si>
  <si>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</si>
  <si>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</si>
  <si>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</si>
  <si>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</si>
  <si>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</si>
  <si>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</si>
  <si>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</si>
  <si>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</si>
  <si>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</si>
  <si>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</si>
  <si>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</si>
  <si>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</si>
  <si>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</si>
  <si>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</si>
  <si>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</si>
  <si>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</si>
  <si>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</si>
  <si>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</si>
  <si>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</si>
  <si>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</si>
  <si>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</si>
  <si>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</si>
  <si>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</si>
  <si>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</si>
  <si>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</si>
  <si>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</si>
  <si>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</si>
  <si>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</si>
  <si>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</si>
  <si>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</si>
  <si>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</si>
  <si>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</si>
  <si>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</si>
  <si>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</si>
  <si>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</si>
  <si>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</si>
  <si>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</si>
  <si>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</si>
  <si>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</si>
  <si>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</si>
  <si>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</si>
  <si>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</si>
  <si>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</si>
  <si>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</si>
  <si>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</si>
  <si>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</si>
  <si>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</si>
  <si>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</si>
  <si>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</si>
  <si>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</si>
  <si>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</si>
  <si>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</si>
  <si>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</si>
  <si>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</si>
  <si>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</si>
  <si>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</si>
  <si>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</si>
  <si>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</si>
  <si>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</si>
  <si>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</si>
  <si>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</si>
  <si>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</si>
  <si>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</si>
  <si>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</si>
  <si>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</si>
  <si>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</si>
  <si>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</si>
  <si>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</si>
  <si>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</si>
  <si>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</si>
  <si>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</si>
  <si>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</si>
  <si>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</si>
  <si>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</si>
  <si>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</si>
  <si>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</si>
  <si>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</si>
  <si>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</si>
  <si>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</si>
  <si>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</si>
  <si>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</si>
  <si>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</si>
  <si>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</si>
  <si>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</si>
  <si>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</si>
  <si>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</si>
  <si>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</si>
  <si>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</si>
  <si>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</si>
  <si>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</si>
  <si>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</si>
  <si>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</si>
  <si>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</si>
  <si>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</si>
  <si>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</si>
  <si>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</si>
  <si>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</si>
  <si>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</si>
  <si>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</si>
  <si>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</si>
  <si>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</si>
  <si>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</si>
  <si>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</si>
  <si>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</si>
  <si>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</si>
  <si>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</si>
  <si>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</si>
  <si>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</si>
  <si>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</si>
  <si>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</si>
  <si>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</si>
  <si>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</si>
  <si>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</si>
  <si>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</si>
  <si>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</si>
  <si>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</si>
  <si>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</si>
  <si>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</si>
  <si>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</si>
  <si>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</si>
  <si>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</si>
  <si>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</si>
  <si>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</si>
  <si>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</si>
  <si>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</si>
  <si>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</si>
  <si>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</si>
  <si>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</si>
  <si>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</si>
  <si>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</si>
  <si>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</si>
  <si>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</si>
  <si>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</si>
  <si>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</si>
  <si>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</si>
  <si>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</si>
  <si>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</si>
  <si>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</si>
  <si>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</si>
  <si>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</si>
  <si>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</si>
  <si>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</si>
  <si>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</si>
  <si>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</si>
  <si>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</si>
  <si>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</si>
  <si>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</si>
  <si>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</si>
  <si>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</si>
  <si>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</si>
  <si>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</si>
  <si>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</si>
  <si>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</si>
  <si>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</si>
  <si>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</si>
  <si>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</si>
  <si>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</si>
  <si>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</si>
  <si>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</si>
  <si>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</si>
  <si>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</si>
  <si>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</si>
  <si>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</si>
  <si>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</si>
  <si>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</si>
  <si>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</si>
  <si>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</si>
  <si>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</si>
  <si>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</si>
  <si>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</si>
  <si>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</si>
  <si>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</si>
  <si>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</si>
  <si>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</si>
  <si>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</si>
  <si>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</si>
  <si>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</si>
  <si>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</si>
  <si>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</si>
  <si>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</si>
  <si>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</si>
  <si>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</si>
  <si>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</si>
  <si>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</si>
  <si>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</si>
  <si>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</si>
  <si>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</si>
  <si>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</si>
  <si>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</si>
  <si>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</si>
  <si>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</si>
  <si>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</si>
  <si>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</si>
  <si>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</si>
  <si>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</si>
  <si>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</si>
  <si>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</si>
  <si>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</si>
  <si>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</si>
  <si>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</si>
  <si>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</si>
  <si>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</si>
  <si>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</si>
  <si>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</si>
  <si>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</si>
  <si>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</si>
  <si>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</si>
  <si>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</si>
  <si>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</si>
  <si>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</si>
  <si>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</si>
  <si>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</si>
  <si>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</si>
  <si>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</si>
  <si>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</si>
  <si>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</si>
  <si>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</si>
  <si>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</si>
  <si>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</si>
  <si>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</si>
  <si>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</si>
  <si>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</si>
  <si>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</si>
  <si>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</si>
  <si>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</si>
  <si>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</si>
  <si>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</si>
  <si>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</si>
  <si>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</si>
  <si>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</si>
  <si>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</si>
  <si>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</si>
  <si>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</si>
  <si>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</si>
  <si>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</si>
  <si>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</si>
  <si>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</si>
  <si>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</si>
  <si>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</si>
  <si>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</si>
  <si>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</si>
  <si>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</si>
  <si>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</si>
  <si>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</si>
  <si>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</si>
  <si>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</si>
  <si>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</si>
  <si>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</si>
  <si>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</si>
  <si>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</si>
  <si>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</si>
  <si>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</si>
  <si>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</si>
  <si>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</si>
  <si>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</si>
  <si>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</si>
  <si>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</si>
  <si>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</si>
  <si>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</si>
  <si>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</si>
  <si>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</si>
  <si>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</si>
  <si>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</si>
  <si>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</si>
  <si>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</si>
  <si>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</si>
  <si>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</si>
  <si>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</si>
  <si>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</si>
  <si>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</si>
  <si>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</si>
  <si>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</si>
  <si>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</si>
  <si>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</si>
  <si>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</si>
  <si>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</si>
  <si>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</si>
  <si>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</si>
  <si>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</si>
  <si>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</si>
  <si>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</si>
  <si>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</si>
  <si>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</si>
  <si>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</si>
  <si>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</si>
  <si>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</si>
  <si>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</si>
  <si>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</si>
  <si>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</si>
  <si>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</si>
  <si>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</si>
  <si>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</si>
  <si>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</si>
  <si>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</si>
  <si>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</si>
  <si>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</si>
  <si>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</si>
  <si>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</si>
  <si>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</si>
  <si>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</si>
  <si>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</si>
  <si>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</si>
  <si>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</si>
  <si>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</si>
  <si>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</si>
  <si>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</si>
  <si>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</si>
  <si>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</si>
  <si>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</si>
  <si>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</si>
  <si>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</si>
  <si>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</si>
  <si>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</si>
  <si>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</si>
  <si>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</si>
  <si>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</si>
  <si>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</si>
  <si>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</si>
  <si>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</si>
  <si>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</si>
  <si>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</si>
  <si>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</si>
  <si>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</si>
  <si>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</si>
  <si>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</si>
  <si>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</si>
  <si>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</si>
  <si>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</si>
  <si>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</si>
  <si>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</si>
  <si>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</si>
  <si>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</si>
  <si>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</si>
  <si>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</si>
  <si>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</si>
  <si>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</si>
  <si>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</si>
  <si>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</si>
  <si>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</si>
  <si>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</si>
  <si>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</si>
  <si>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</si>
  <si>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</si>
  <si>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</si>
  <si>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</si>
  <si>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</si>
  <si>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</si>
  <si>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</si>
  <si>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</si>
  <si>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</si>
  <si>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</si>
  <si>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</si>
  <si>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</si>
  <si>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</si>
  <si>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</si>
  <si>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</si>
  <si>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</si>
  <si>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</si>
  <si>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</si>
  <si>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</si>
  <si>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</si>
  <si>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</si>
  <si>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</si>
  <si>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</si>
  <si>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</si>
  <si>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</si>
  <si>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</si>
  <si>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</si>
  <si>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</si>
  <si>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</si>
  <si>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</si>
  <si>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</si>
  <si>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</si>
  <si>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</si>
  <si>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</si>
  <si>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</si>
  <si>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</si>
  <si>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</si>
  <si>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</si>
  <si>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</si>
  <si>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</si>
  <si>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</si>
  <si>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</si>
  <si>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</si>
  <si>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</si>
  <si>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</si>
  <si>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</si>
  <si>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</si>
  <si>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</si>
  <si>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</si>
  <si>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</si>
  <si>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</si>
  <si>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</si>
  <si>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</si>
  <si>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</si>
  <si>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</si>
  <si>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</si>
  <si>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</si>
  <si>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</si>
  <si>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</si>
  <si>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</si>
  <si>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</si>
  <si>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</si>
  <si>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</si>
  <si>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</si>
  <si>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</si>
  <si>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</si>
  <si>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</si>
  <si>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</si>
  <si>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</si>
  <si>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</si>
  <si>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</si>
  <si>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</si>
  <si>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</si>
  <si>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</si>
  <si>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</si>
  <si>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</si>
  <si>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</si>
  <si>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</si>
  <si>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</si>
  <si>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</si>
  <si>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</si>
  <si>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</si>
  <si>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</si>
  <si>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</si>
  <si>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</si>
  <si>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</si>
  <si>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</si>
  <si>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</si>
  <si>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</si>
  <si>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</si>
  <si>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</si>
  <si>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</si>
  <si>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</si>
  <si>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</si>
  <si>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</si>
  <si>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</si>
  <si>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</si>
  <si>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</si>
  <si>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</si>
  <si>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</si>
  <si>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</si>
  <si>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</si>
  <si>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</si>
  <si>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</si>
  <si>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</si>
  <si>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</si>
  <si>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</si>
  <si>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</si>
  <si>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</si>
  <si>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</si>
  <si>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</si>
  <si>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</si>
  <si>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</si>
  <si>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</si>
  <si>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</si>
  <si>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</si>
  <si>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</si>
  <si>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</si>
  <si>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</si>
  <si>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</si>
  <si>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</si>
  <si>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</si>
  <si>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</si>
  <si>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</si>
  <si>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</si>
  <si>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</si>
  <si>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</si>
  <si>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</si>
  <si>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</si>
  <si>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</si>
  <si>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</si>
  <si>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</si>
  <si>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</si>
  <si>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</si>
  <si>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</si>
  <si>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</si>
  <si>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</si>
  <si>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</si>
  <si>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</si>
  <si>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</si>
  <si>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</si>
  <si>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</si>
  <si>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</si>
  <si>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</si>
  <si>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</si>
  <si>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</si>
  <si>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</si>
  <si>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</si>
  <si>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</si>
  <si>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</si>
  <si>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</si>
  <si>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</si>
  <si>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</si>
  <si>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</si>
  <si>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</si>
  <si>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</si>
  <si>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</si>
  <si>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</si>
  <si>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</si>
  <si>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</si>
  <si>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</si>
  <si>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</si>
  <si>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</si>
  <si>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</si>
  <si>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</si>
  <si>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</si>
  <si>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</si>
  <si>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</si>
  <si>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</si>
  <si>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</si>
  <si>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</si>
  <si>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</si>
  <si>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</si>
  <si>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</si>
  <si>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</si>
  <si>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</si>
  <si>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</si>
  <si>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</si>
  <si>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</si>
  <si>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</si>
  <si>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</si>
  <si>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</si>
  <si>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</si>
  <si>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</si>
  <si>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</si>
  <si>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</si>
  <si>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</si>
  <si>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</si>
  <si>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</si>
  <si>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</si>
  <si>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</si>
  <si>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</si>
  <si>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</si>
  <si>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</si>
  <si>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</si>
  <si>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</si>
  <si>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</si>
  <si>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</si>
  <si>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</si>
  <si>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</si>
  <si>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</si>
  <si>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</si>
  <si>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</si>
  <si>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</si>
  <si>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</si>
  <si>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</si>
  <si>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</si>
  <si>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</si>
  <si>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</si>
  <si>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</si>
  <si>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</si>
  <si>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</si>
  <si>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</si>
  <si>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</si>
  <si>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</si>
  <si>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</si>
  <si>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</si>
  <si>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</si>
  <si>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</si>
  <si>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</si>
  <si>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</si>
  <si>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</si>
  <si>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</si>
  <si>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</si>
  <si>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</si>
  <si>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</si>
  <si>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</si>
  <si>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</si>
  <si>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</si>
  <si>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</si>
  <si>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</si>
  <si>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</si>
  <si>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</si>
  <si>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</si>
  <si>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</si>
  <si>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</si>
  <si>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</si>
  <si>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</si>
  <si>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</si>
  <si>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</si>
  <si>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</si>
  <si>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</si>
  <si>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</si>
  <si>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</si>
  <si>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</si>
  <si>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</si>
  <si>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</si>
  <si>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</si>
  <si>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</si>
  <si>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</si>
  <si>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</si>
  <si>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</si>
  <si>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</si>
  <si>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</si>
  <si>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</si>
  <si>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</si>
  <si>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</si>
  <si>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</si>
  <si>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</si>
  <si>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</si>
  <si>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</si>
  <si>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</si>
  <si>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</si>
  <si>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</si>
  <si>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</si>
  <si>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</si>
  <si>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</si>
  <si>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</si>
  <si>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</si>
  <si>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</si>
  <si>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</si>
  <si>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</si>
  <si>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</si>
  <si>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</si>
  <si>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</si>
  <si>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</si>
  <si>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</si>
  <si>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</si>
  <si>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</si>
  <si>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</si>
  <si>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</si>
  <si>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</si>
  <si>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</si>
  <si>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</si>
  <si>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</si>
  <si>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</si>
  <si>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</si>
  <si>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</si>
  <si>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</si>
  <si>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</si>
  <si>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</si>
  <si>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</si>
  <si>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</si>
  <si>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</si>
  <si>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</si>
  <si>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</si>
  <si>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</si>
  <si>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</si>
  <si>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</si>
  <si>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</si>
  <si>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</si>
  <si>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</si>
  <si>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</si>
  <si>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</si>
  <si>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</si>
  <si>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</si>
  <si>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</si>
  <si>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</si>
  <si>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</si>
  <si>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</si>
  <si>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</si>
  <si>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</si>
  <si>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</si>
  <si>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</si>
  <si>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</si>
  <si>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</si>
  <si>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</si>
  <si>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</si>
  <si>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</si>
  <si>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</si>
  <si>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</si>
  <si>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</si>
  <si>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</si>
  <si>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</si>
  <si>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</si>
  <si>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</si>
  <si>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</si>
  <si>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</si>
  <si>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</si>
  <si>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</si>
  <si>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</si>
  <si>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</si>
  <si>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</si>
  <si>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</si>
  <si>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</si>
  <si>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</si>
  <si>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</si>
  <si>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</si>
  <si>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</si>
  <si>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</si>
  <si>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</si>
  <si>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</si>
  <si>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</si>
  <si>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</si>
  <si>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</si>
  <si>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</si>
  <si>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</si>
  <si>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</si>
  <si>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</si>
  <si>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</si>
  <si>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</si>
  <si>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</si>
  <si>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</si>
  <si>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</si>
  <si>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</si>
  <si>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</si>
  <si>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</si>
  <si>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</si>
  <si>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</si>
  <si>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</si>
  <si>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</si>
  <si>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</si>
  <si>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</si>
  <si>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</si>
  <si>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</si>
  <si>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</si>
  <si>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</si>
  <si>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</si>
  <si>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</si>
  <si>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</si>
  <si>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</si>
  <si>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</si>
  <si>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</si>
  <si>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</si>
  <si>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</si>
  <si>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</si>
  <si>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</si>
  <si>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</si>
  <si>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</si>
  <si>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</si>
  <si>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</si>
  <si>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</si>
  <si>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</si>
  <si>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</si>
  <si>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</si>
  <si>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</si>
  <si>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</si>
  <si>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</si>
  <si>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</si>
  <si>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</si>
  <si>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</si>
  <si>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</si>
  <si>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</si>
  <si>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</si>
  <si>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</si>
  <si>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</si>
  <si>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</si>
  <si>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</si>
  <si>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</si>
  <si>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</si>
  <si>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</si>
  <si>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</si>
  <si>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</si>
  <si>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</si>
  <si>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</si>
  <si>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</si>
  <si>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</si>
  <si>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</si>
  <si>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</si>
  <si>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</si>
  <si>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</si>
  <si>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</si>
  <si>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</si>
  <si>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</si>
  <si>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</si>
  <si>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</si>
  <si>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</si>
  <si>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</si>
  <si>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</si>
  <si>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</si>
  <si>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</si>
  <si>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</si>
  <si>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</si>
  <si>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</si>
  <si>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</si>
  <si>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</si>
  <si>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</si>
  <si>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</si>
  <si>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</si>
  <si>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</si>
  <si>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</si>
  <si>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</si>
  <si>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</si>
  <si>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</si>
  <si>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</si>
  <si>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</si>
  <si>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</si>
  <si>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</si>
  <si>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</si>
  <si>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</si>
  <si>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</si>
  <si>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</si>
  <si>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</si>
  <si>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</si>
  <si>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</si>
  <si>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</si>
  <si>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</si>
  <si>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</si>
  <si>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</si>
  <si>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</si>
  <si>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</si>
  <si>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</si>
  <si>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</si>
  <si>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</si>
  <si>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</si>
  <si>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</si>
  <si>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</si>
  <si>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</si>
  <si>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</si>
  <si>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</si>
  <si>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</si>
  <si>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</si>
  <si>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</si>
  <si>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</si>
  <si>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</si>
  <si>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</si>
  <si>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</si>
  <si>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</si>
  <si>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</si>
  <si>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</si>
  <si>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</si>
  <si>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</si>
  <si>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</si>
  <si>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</si>
  <si>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</si>
  <si>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</si>
  <si>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</si>
  <si>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</si>
  <si>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</si>
  <si>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</si>
  <si>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</si>
  <si>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</si>
  <si>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</si>
  <si>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</si>
  <si>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</si>
  <si>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</si>
  <si>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</si>
  <si>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</si>
  <si>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</si>
  <si>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</si>
  <si>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</si>
  <si>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</si>
  <si>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</si>
  <si>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</si>
  <si>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</si>
  <si>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</si>
  <si>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</si>
  <si>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</si>
  <si>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</si>
  <si>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</si>
  <si>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</si>
  <si>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</si>
  <si>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</si>
  <si>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</si>
  <si>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</si>
  <si>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</si>
  <si>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</si>
  <si>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</si>
  <si>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</si>
  <si>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</si>
  <si>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</si>
  <si>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</si>
  <si>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</si>
  <si>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</si>
  <si>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</si>
  <si>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</si>
  <si>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</si>
  <si>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</si>
  <si>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</si>
  <si>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</si>
  <si>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</si>
  <si>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</si>
  <si>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</si>
  <si>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</si>
  <si>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</si>
  <si>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</si>
  <si>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</si>
  <si>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</si>
  <si>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</si>
  <si>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</si>
  <si>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</si>
  <si>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</si>
  <si>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</si>
  <si>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</si>
  <si>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</si>
  <si>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</si>
  <si>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</si>
  <si>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</si>
  <si>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</si>
  <si>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</si>
  <si>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</si>
  <si>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</si>
  <si>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</si>
  <si>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</si>
  <si>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</si>
  <si>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</si>
  <si>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</si>
  <si>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</si>
  <si>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</si>
  <si>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</si>
  <si>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</si>
  <si>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</si>
  <si>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</si>
  <si>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</si>
  <si>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</si>
  <si>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</si>
  <si>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</si>
  <si>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</si>
  <si>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</si>
  <si>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</si>
  <si>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</si>
  <si>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</si>
  <si>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</si>
  <si>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</si>
  <si>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</si>
  <si>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</si>
  <si>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</si>
  <si>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</si>
  <si>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</si>
  <si>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</si>
  <si>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</si>
  <si>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</si>
  <si>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</si>
  <si>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</si>
  <si>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</si>
  <si>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</si>
  <si>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</si>
  <si>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</si>
  <si>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</si>
  <si>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</si>
  <si>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</si>
  <si>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</si>
  <si>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</si>
  <si>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</si>
  <si>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</si>
  <si>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</si>
  <si>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</si>
  <si>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</si>
  <si>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</si>
  <si>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</si>
  <si>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</si>
  <si>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</si>
  <si>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</si>
  <si>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</si>
  <si>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</si>
  <si>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</si>
  <si>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</si>
  <si>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</si>
  <si>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</si>
  <si>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</si>
  <si>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</si>
  <si>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</si>
  <si>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</si>
  <si>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</si>
  <si>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</si>
  <si>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</si>
  <si>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</si>
  <si>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</si>
  <si>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</si>
  <si>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</si>
  <si>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</si>
  <si>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</si>
  <si>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</si>
  <si>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</si>
  <si>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</si>
  <si>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</si>
  <si>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</si>
  <si>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</si>
  <si>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</si>
  <si>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</si>
  <si>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</si>
  <si>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</si>
  <si>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</si>
  <si>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</si>
  <si>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</si>
  <si>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</si>
  <si>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</si>
  <si>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</si>
  <si>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</si>
  <si>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</si>
  <si>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</si>
  <si>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</si>
  <si>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</si>
  <si>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</si>
  <si>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</si>
  <si>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</si>
  <si>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</si>
  <si>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</si>
  <si>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</si>
  <si>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</si>
  <si>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</si>
  <si>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</si>
  <si>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</si>
  <si>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</si>
  <si>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</si>
  <si>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</si>
  <si>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</si>
  <si>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</si>
  <si>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</si>
  <si>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</si>
  <si>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</si>
  <si>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</si>
  <si>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</si>
  <si>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</si>
  <si>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</si>
  <si>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</si>
  <si>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</si>
  <si>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</si>
  <si>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</si>
  <si>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</si>
  <si>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</si>
  <si>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</si>
  <si>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</si>
  <si>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</si>
  <si>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</si>
  <si>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</si>
  <si>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</si>
  <si>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</si>
  <si>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</si>
  <si>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</si>
  <si>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</si>
  <si>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</si>
  <si>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</si>
  <si>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</si>
  <si>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</si>
  <si>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</si>
  <si>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</si>
  <si>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</si>
  <si>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</si>
  <si>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</si>
  <si>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</si>
  <si>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</si>
  <si>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</si>
  <si>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</si>
  <si>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</si>
  <si>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</si>
  <si>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</si>
  <si>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</si>
  <si>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</si>
  <si>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</si>
  <si>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</si>
  <si>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</si>
  <si>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</si>
  <si>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</si>
  <si>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</si>
  <si>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</si>
  <si>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</si>
  <si>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</si>
  <si>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</si>
  <si>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</si>
  <si>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</si>
  <si>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</si>
  <si>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</si>
  <si>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</si>
  <si>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</si>
  <si>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</si>
  <si>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</si>
  <si>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</si>
  <si>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</si>
  <si>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</si>
  <si>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</si>
  <si>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</si>
  <si>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</si>
  <si>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</si>
  <si>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</si>
  <si>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</si>
  <si>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</si>
  <si>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</si>
  <si>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</si>
  <si>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</si>
  <si>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</si>
  <si>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</si>
  <si>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</si>
  <si>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</si>
  <si>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</si>
  <si>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</si>
  <si>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</si>
  <si>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</si>
  <si>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</si>
  <si>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</si>
  <si>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</si>
  <si>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</si>
  <si>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</si>
  <si>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</si>
  <si>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</si>
  <si>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</si>
  <si>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</si>
  <si>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</si>
  <si>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</si>
  <si>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</si>
  <si>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</si>
  <si>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</si>
  <si>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</si>
  <si>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</si>
  <si>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</si>
  <si>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</si>
  <si>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</si>
  <si>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</si>
  <si>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</si>
  <si>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</si>
  <si>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</si>
  <si>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</si>
  <si>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</si>
  <si>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</si>
  <si>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</si>
  <si>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</si>
  <si>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</si>
  <si>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</si>
  <si>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</si>
  <si>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</si>
  <si>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</si>
  <si>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</si>
  <si>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</si>
  <si>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</si>
  <si>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</si>
  <si>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</si>
  <si>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</si>
  <si>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</si>
  <si>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</si>
  <si>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</si>
  <si>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</si>
  <si>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</si>
  <si>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</si>
  <si>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</si>
  <si>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</si>
  <si>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</si>
  <si>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</si>
  <si>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</si>
  <si>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</si>
  <si>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</si>
  <si>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</si>
  <si>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</si>
  <si>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</si>
  <si>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</si>
  <si>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</si>
  <si>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</si>
  <si>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</si>
  <si>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</si>
  <si>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</si>
  <si>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</si>
  <si>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</si>
  <si>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</si>
  <si>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</si>
  <si>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</si>
  <si>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</si>
  <si>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</si>
  <si>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</si>
  <si>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</si>
  <si>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</si>
  <si>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</si>
  <si>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</si>
  <si>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</si>
  <si>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</si>
  <si>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</si>
  <si>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</si>
  <si>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</si>
  <si>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</si>
  <si>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</si>
  <si>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</si>
  <si>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</si>
  <si>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</si>
  <si>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</si>
  <si>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</si>
  <si>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</si>
  <si>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</si>
  <si>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</si>
  <si>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</si>
  <si>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</si>
  <si>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</si>
  <si>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</si>
  <si>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</si>
  <si>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</si>
  <si>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</si>
  <si>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</si>
  <si>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</si>
  <si>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</si>
  <si>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</si>
  <si>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</si>
  <si>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</si>
  <si>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</si>
  <si>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</si>
  <si>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</si>
  <si>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</si>
  <si>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</si>
  <si>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</si>
  <si>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</si>
  <si>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</si>
  <si>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</si>
  <si>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</si>
  <si>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</si>
  <si>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</si>
  <si>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</si>
  <si>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</si>
  <si>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</si>
  <si>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</si>
  <si>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</si>
  <si>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</si>
  <si>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</si>
  <si>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</si>
  <si>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</si>
  <si>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</si>
  <si>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</si>
  <si>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</si>
  <si>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</si>
  <si>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</si>
  <si>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</si>
  <si>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</si>
  <si>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</si>
  <si>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</si>
  <si>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</si>
  <si>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</si>
  <si>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</si>
  <si>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</si>
  <si>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</si>
  <si>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</si>
  <si>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</si>
  <si>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</si>
  <si>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</si>
  <si>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</si>
  <si>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</si>
  <si>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</si>
  <si>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</si>
  <si>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</si>
  <si>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</si>
  <si>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</si>
  <si>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</si>
  <si>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</si>
  <si>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</si>
  <si>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</si>
  <si>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</si>
  <si>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</si>
  <si>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</si>
  <si>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</si>
  <si>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</si>
  <si>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</si>
  <si>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</si>
  <si>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</si>
  <si>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</si>
  <si>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</si>
  <si>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</si>
  <si>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</si>
  <si>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</si>
  <si>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</si>
  <si>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</si>
  <si>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</si>
  <si>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</si>
  <si>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</si>
  <si>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</si>
  <si>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</si>
  <si>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</si>
  <si>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</si>
  <si>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</si>
  <si>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</si>
  <si>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</si>
  <si>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</si>
  <si>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</si>
  <si>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</si>
  <si>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</si>
  <si>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</si>
  <si>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</si>
  <si>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</si>
  <si>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</si>
  <si>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</si>
  <si>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</si>
  <si>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</si>
  <si>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</si>
  <si>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</si>
  <si>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</si>
  <si>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</si>
  <si>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</si>
  <si>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</si>
  <si>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</si>
  <si>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</si>
  <si>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</si>
  <si>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</si>
  <si>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</si>
  <si>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</si>
  <si>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</si>
  <si>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</si>
  <si>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</si>
  <si>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</si>
  <si>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</si>
  <si>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</si>
  <si>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</si>
  <si>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</si>
  <si>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</si>
  <si>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</si>
  <si>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</si>
  <si>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</si>
  <si>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</si>
  <si>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</si>
  <si>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</si>
  <si>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</si>
  <si>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</si>
  <si>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</si>
  <si>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</si>
  <si>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</si>
  <si>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</si>
  <si>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</si>
  <si>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</si>
  <si>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</si>
  <si>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</si>
  <si>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</si>
  <si>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</si>
  <si>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</si>
  <si>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</si>
  <si>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</si>
  <si>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</si>
  <si>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</si>
  <si>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</si>
  <si>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</si>
  <si>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</si>
  <si>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</si>
  <si>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</si>
  <si>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</si>
  <si>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</si>
  <si>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</si>
  <si>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</si>
  <si>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</si>
  <si>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</si>
  <si>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</si>
  <si>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</si>
  <si>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</si>
  <si>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</si>
  <si>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</si>
  <si>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</si>
  <si>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</si>
  <si>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</si>
  <si>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</si>
  <si>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</si>
  <si>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</si>
  <si>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</si>
  <si>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</si>
  <si>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</si>
  <si>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</si>
  <si>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</si>
  <si>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</si>
  <si>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</si>
  <si>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</si>
  <si>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</si>
  <si>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</si>
  <si>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</si>
  <si>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</si>
  <si>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</si>
  <si>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</si>
  <si>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</si>
  <si>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</si>
  <si>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</si>
  <si>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</si>
  <si>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</si>
  <si>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</si>
  <si>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</si>
  <si>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</si>
  <si>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</si>
  <si>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</si>
  <si>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</si>
  <si>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</si>
  <si>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</si>
  <si>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</si>
  <si>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</si>
  <si>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</si>
  <si>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</si>
  <si>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</si>
  <si>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</si>
  <si>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</si>
  <si>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</si>
  <si>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</si>
  <si>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</si>
  <si>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</si>
  <si>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</si>
  <si>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</si>
  <si>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</si>
  <si>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</si>
  <si>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</si>
  <si>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</si>
  <si>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</si>
  <si>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</si>
  <si>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</si>
  <si>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</si>
  <si>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</si>
  <si>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</si>
  <si>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</si>
  <si>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</si>
  <si>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</si>
  <si>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</si>
  <si>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</si>
  <si>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</si>
  <si>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</si>
  <si>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</si>
  <si>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</si>
  <si>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</si>
  <si>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</si>
  <si>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</si>
  <si>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</si>
  <si>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</si>
  <si>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</si>
  <si>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</si>
  <si>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</si>
  <si>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</si>
  <si>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</si>
  <si>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</si>
  <si>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</si>
  <si>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</si>
  <si>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</si>
  <si>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</si>
  <si>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</si>
  <si>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</si>
  <si>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</si>
  <si>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</si>
  <si>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</si>
  <si>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</si>
  <si>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</si>
  <si>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</si>
  <si>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</si>
  <si>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</si>
  <si>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</si>
  <si>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</si>
  <si>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</si>
  <si>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</si>
  <si>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</si>
  <si>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</si>
  <si>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</si>
  <si>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</si>
  <si>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</si>
  <si>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</si>
  <si>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</si>
  <si>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</si>
  <si>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</si>
  <si>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</si>
  <si>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</si>
  <si>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</si>
  <si>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</si>
  <si>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</si>
  <si>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</si>
  <si>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</si>
  <si>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</si>
  <si>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</si>
  <si>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</si>
  <si>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</si>
  <si>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</si>
  <si>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</si>
  <si>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</si>
  <si>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</si>
  <si>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</si>
  <si>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</si>
  <si>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</si>
  <si>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</si>
  <si>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</si>
  <si>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</si>
  <si>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</si>
  <si>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</si>
  <si>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</si>
  <si>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</si>
  <si>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</si>
  <si>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</si>
  <si>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</si>
  <si>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</si>
  <si>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</si>
  <si>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</si>
  <si>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</si>
  <si>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</si>
  <si>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</si>
  <si>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</si>
  <si>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</si>
  <si>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</si>
  <si>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</si>
  <si>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</si>
  <si>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</si>
  <si>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</si>
  <si>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</si>
  <si>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</si>
  <si>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</si>
  <si>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</si>
  <si>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</si>
  <si>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</si>
  <si>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</si>
  <si>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</si>
  <si>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</si>
  <si>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</si>
  <si>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</si>
  <si>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</si>
  <si>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</si>
  <si>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</si>
  <si>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</si>
  <si>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</si>
  <si>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</si>
  <si>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</si>
  <si>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</si>
  <si>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</si>
  <si>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</si>
  <si>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</si>
  <si>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</si>
  <si>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</si>
  <si>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</si>
  <si>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</si>
  <si>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</si>
  <si>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</si>
  <si>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</si>
  <si>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</si>
  <si>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</si>
  <si>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</si>
  <si>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</si>
  <si>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</si>
  <si>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</si>
  <si>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</si>
  <si>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</si>
  <si>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</si>
  <si>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</si>
  <si>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</si>
  <si>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</si>
  <si>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</si>
  <si>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</si>
  <si>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</si>
  <si>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</si>
  <si>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</si>
  <si>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</si>
  <si>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</si>
  <si>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</si>
  <si>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</si>
  <si>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</si>
  <si>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</si>
  <si>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</si>
  <si>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</si>
  <si>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</si>
  <si>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</si>
  <si>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</si>
  <si>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</si>
  <si>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</si>
  <si>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</si>
  <si>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</si>
  <si>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</si>
  <si>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</si>
  <si>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</si>
  <si>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</si>
  <si>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</si>
  <si>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</si>
  <si>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</si>
  <si>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</si>
  <si>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</si>
  <si>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</si>
  <si>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</si>
  <si>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</si>
  <si>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</si>
  <si>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</si>
  <si>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</si>
  <si>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</si>
  <si>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</si>
  <si>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</si>
  <si>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</si>
  <si>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</si>
  <si>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</si>
  <si>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</si>
  <si>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</si>
  <si>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</si>
  <si>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</si>
  <si>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</si>
  <si>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</si>
  <si>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</si>
  <si>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</si>
  <si>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</si>
  <si>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</si>
  <si>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</si>
  <si>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</si>
  <si>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</si>
  <si>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</si>
  <si>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</si>
  <si>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</si>
  <si>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</si>
  <si>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</si>
  <si>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</si>
  <si>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</si>
  <si>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</si>
  <si>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</si>
  <si>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</si>
  <si>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</si>
  <si>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</si>
  <si>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</si>
  <si>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</si>
  <si>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</si>
  <si>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</si>
  <si>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</si>
  <si>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</si>
  <si>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</si>
  <si>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</si>
  <si>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</si>
  <si>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</si>
  <si>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</si>
  <si>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</si>
  <si>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</si>
  <si>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</si>
  <si>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</si>
  <si>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</si>
  <si>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</si>
  <si>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</si>
  <si>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</si>
  <si>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</si>
  <si>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</si>
  <si>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</si>
  <si>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</si>
  <si>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</si>
  <si>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</si>
  <si>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</si>
  <si>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</si>
  <si>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</si>
  <si>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</si>
  <si>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</si>
  <si>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</si>
  <si>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</si>
  <si>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</si>
  <si>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</si>
  <si>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</si>
  <si>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</si>
  <si>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</si>
  <si>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</si>
  <si>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</si>
  <si>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</si>
  <si>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</si>
  <si>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</si>
  <si>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</si>
  <si>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</si>
  <si>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</si>
  <si>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</si>
  <si>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</si>
  <si>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</si>
  <si>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</si>
  <si>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</si>
  <si>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</si>
  <si>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</si>
  <si>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</si>
  <si>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</si>
  <si>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</si>
  <si>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</si>
  <si>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</si>
  <si>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</si>
  <si>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</si>
  <si>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</si>
  <si>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</si>
  <si>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</si>
  <si>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</si>
  <si>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</si>
  <si>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</si>
  <si>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</si>
  <si>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</si>
  <si>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</si>
  <si>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</si>
  <si>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</si>
  <si>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</si>
  <si>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</si>
  <si>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</si>
  <si>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</si>
  <si>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</si>
  <si>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</si>
  <si>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</si>
  <si>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</si>
  <si>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</si>
  <si>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</si>
  <si>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</si>
  <si>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</si>
  <si>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</si>
  <si>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</si>
  <si>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</si>
  <si>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</si>
  <si>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</si>
  <si>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</si>
  <si>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</si>
  <si>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</si>
  <si>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</si>
  <si>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</si>
  <si>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</si>
  <si>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</si>
  <si>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</si>
  <si>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</si>
  <si>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</si>
  <si>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</si>
  <si>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</si>
  <si>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</si>
  <si>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</si>
  <si>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</si>
  <si>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</si>
  <si>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</si>
  <si>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</si>
  <si>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</si>
  <si>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</si>
  <si>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</si>
  <si>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</si>
  <si>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</si>
  <si>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</si>
  <si>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</si>
  <si>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</si>
  <si>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</si>
  <si>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</si>
  <si>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</si>
  <si>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</si>
  <si>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</si>
  <si>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</si>
  <si>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</si>
  <si>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</si>
  <si>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</si>
  <si>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</si>
  <si>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</si>
  <si>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</si>
  <si>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</si>
  <si>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</si>
  <si>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</si>
  <si>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</si>
  <si>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</si>
  <si>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</si>
  <si>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</si>
  <si>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</si>
  <si>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</si>
  <si>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</si>
  <si>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</si>
  <si>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</si>
  <si>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</si>
  <si>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</si>
  <si>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</si>
  <si>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</si>
  <si>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</si>
  <si>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</si>
  <si>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</si>
  <si>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</si>
  <si>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</si>
  <si>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</si>
  <si>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</si>
  <si>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</si>
  <si>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</si>
  <si>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</si>
  <si>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</si>
  <si>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</si>
  <si>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</si>
  <si>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</si>
  <si>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</si>
  <si>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</si>
  <si>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</si>
  <si>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</si>
  <si>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</si>
  <si>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</si>
  <si>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</si>
  <si>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</si>
  <si>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</si>
  <si>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</si>
  <si>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</si>
  <si>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</si>
  <si>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</si>
  <si>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</si>
  <si>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</si>
  <si>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</si>
  <si>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</si>
  <si>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</si>
  <si>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</si>
  <si>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</si>
  <si>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</si>
  <si>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</si>
  <si>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</si>
  <si>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</si>
  <si>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</si>
  <si>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</si>
  <si>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</si>
  <si>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</si>
  <si>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</si>
  <si>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</si>
  <si>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</si>
  <si>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</si>
  <si>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</si>
  <si>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</si>
  <si>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</si>
  <si>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</si>
  <si>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</si>
  <si>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</si>
  <si>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</si>
  <si>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</si>
  <si>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</si>
  <si>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</si>
  <si>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</si>
  <si>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</si>
  <si>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</si>
  <si>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</si>
  <si>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</si>
  <si>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</si>
  <si>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</si>
  <si>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</si>
  <si>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</si>
  <si>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</si>
  <si>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</si>
  <si>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</si>
  <si>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</si>
  <si>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</si>
  <si>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</si>
  <si>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</si>
  <si>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</si>
  <si>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</si>
  <si>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</si>
  <si>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</si>
  <si>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</si>
  <si>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</si>
  <si>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</si>
  <si>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</si>
  <si>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</si>
  <si>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</si>
  <si>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</si>
  <si>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</si>
  <si>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</si>
  <si>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</si>
  <si>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</si>
  <si>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</si>
  <si>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</si>
  <si>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</si>
  <si>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</si>
  <si>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</si>
  <si>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</si>
  <si>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</si>
  <si>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</si>
  <si>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</si>
  <si>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</si>
  <si>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</si>
  <si>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</si>
  <si>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</si>
  <si>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</si>
  <si>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</si>
  <si>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</si>
  <si>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</si>
  <si>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</si>
  <si>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</si>
  <si>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</si>
  <si>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</si>
  <si>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</si>
  <si>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</si>
  <si>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</si>
  <si>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</si>
  <si>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</si>
  <si>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</si>
  <si>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</si>
  <si>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</si>
  <si>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</si>
  <si>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</si>
  <si>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</si>
  <si>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</si>
  <si>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</si>
  <si>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</si>
  <si>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</si>
  <si>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</si>
  <si>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</si>
  <si>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</si>
  <si>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</si>
  <si>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</si>
  <si>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</si>
  <si>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</si>
  <si>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</si>
  <si>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</si>
  <si>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</si>
  <si>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</si>
  <si>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</si>
  <si>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</si>
  <si>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</si>
  <si>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</si>
  <si>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</si>
  <si>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</si>
  <si>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</si>
  <si>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</si>
  <si>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</si>
  <si>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</si>
  <si>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</si>
  <si>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</si>
  <si>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</si>
  <si>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</si>
  <si>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</si>
  <si>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</si>
  <si>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</si>
  <si>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</si>
  <si>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</si>
  <si>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</si>
  <si>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</si>
  <si>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</si>
  <si>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</si>
  <si>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</si>
  <si>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</si>
  <si>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</si>
  <si>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</si>
  <si>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</si>
  <si>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</si>
  <si>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</si>
  <si>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</si>
  <si>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</si>
  <si>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</si>
  <si>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</si>
  <si>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</si>
  <si>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</si>
  <si>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</si>
  <si>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</si>
  <si>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</si>
  <si>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</si>
  <si>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</si>
  <si>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</si>
  <si>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</si>
  <si>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</si>
  <si>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</si>
  <si>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</si>
  <si>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</si>
  <si>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</si>
  <si>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</si>
  <si>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</si>
  <si>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</si>
  <si>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</si>
  <si>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</si>
  <si>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</si>
  <si>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</si>
  <si>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</si>
  <si>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</si>
  <si>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</si>
  <si>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</si>
  <si>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</si>
  <si>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</si>
  <si>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</si>
  <si>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</si>
  <si>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</si>
  <si>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</si>
  <si>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</si>
  <si>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</si>
  <si>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</si>
  <si>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</si>
  <si>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</si>
  <si>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</si>
  <si>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</si>
  <si>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</si>
  <si>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</si>
  <si>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</si>
  <si>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</si>
  <si>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</si>
  <si>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</si>
  <si>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</si>
  <si>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</si>
  <si>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</si>
  <si>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</si>
  <si>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</si>
  <si>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</si>
  <si>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</si>
  <si>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</si>
  <si>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</si>
  <si>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</si>
  <si>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</si>
  <si>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</si>
  <si>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</si>
  <si>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</si>
  <si>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</si>
  <si>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</si>
  <si>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</si>
  <si>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</si>
  <si>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</si>
  <si>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</si>
  <si>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</si>
  <si>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</si>
  <si>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</si>
  <si>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</si>
  <si>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</si>
  <si>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</si>
  <si>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</si>
  <si>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</si>
  <si>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</si>
  <si>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</si>
  <si>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</si>
  <si>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</si>
  <si>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</si>
  <si>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</si>
  <si>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</si>
  <si>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</si>
  <si>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</si>
  <si>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</si>
  <si>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</si>
  <si>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</si>
  <si>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</si>
  <si>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</si>
  <si>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</si>
  <si>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</si>
  <si>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</si>
  <si>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</si>
  <si>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</si>
  <si>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</si>
  <si>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</si>
  <si>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</si>
  <si>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</si>
  <si>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</si>
  <si>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</si>
  <si>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</si>
  <si>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</si>
  <si>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</si>
  <si>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</si>
  <si>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</si>
  <si>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</si>
  <si>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</si>
  <si>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</si>
  <si>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</si>
  <si>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</si>
  <si>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</si>
  <si>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</si>
  <si>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</si>
  <si>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</si>
  <si>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</si>
  <si>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</si>
  <si>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</si>
  <si>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</si>
  <si>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</si>
  <si>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</si>
  <si>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</si>
  <si>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</si>
  <si>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</si>
  <si>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</si>
  <si>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</si>
  <si>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</si>
  <si>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</si>
  <si>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</si>
  <si>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</si>
  <si>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</si>
  <si>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</si>
  <si>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</si>
  <si>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</si>
  <si>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</si>
  <si>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</si>
  <si>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</si>
  <si>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</si>
  <si>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</si>
  <si>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</si>
  <si>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</si>
  <si>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</si>
  <si>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</si>
  <si>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</si>
  <si>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</si>
  <si>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</si>
  <si>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</si>
  <si>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</si>
  <si>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</si>
  <si>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</si>
  <si>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</si>
  <si>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</si>
  <si>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</si>
  <si>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</si>
  <si>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</si>
  <si>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</si>
  <si>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</si>
  <si>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</si>
  <si>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</si>
  <si>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</si>
  <si>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</si>
  <si>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</si>
  <si>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</si>
  <si>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</si>
  <si>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</si>
  <si>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</si>
  <si>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</si>
  <si>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</si>
  <si>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</si>
  <si>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</si>
  <si>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</si>
  <si>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</si>
  <si>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</si>
  <si>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</si>
  <si>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</si>
  <si>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</si>
  <si>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</si>
  <si>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</si>
  <si>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</si>
  <si>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</si>
  <si>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</si>
  <si>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</si>
  <si>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</si>
  <si>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</si>
  <si>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</si>
  <si>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</si>
  <si>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</si>
  <si>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</si>
  <si>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</si>
  <si>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</si>
  <si>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</si>
  <si>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</si>
  <si>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</si>
  <si>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</si>
  <si>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</si>
  <si>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</si>
  <si>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</si>
  <si>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</si>
  <si>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</si>
  <si>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</si>
  <si>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</si>
  <si>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</si>
  <si>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</si>
  <si>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</si>
  <si>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</si>
  <si>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</si>
  <si>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</si>
  <si>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</si>
  <si>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</si>
  <si>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</si>
  <si>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</si>
  <si>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</si>
  <si>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</si>
  <si>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</si>
  <si>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</si>
  <si>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</si>
  <si>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</si>
  <si>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</si>
  <si>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</si>
  <si>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</si>
  <si>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</si>
  <si>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</si>
  <si>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</si>
  <si>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</si>
  <si>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</si>
  <si>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</si>
  <si>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</si>
  <si>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</si>
  <si>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</si>
  <si>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</si>
  <si>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</si>
  <si>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</si>
  <si>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</si>
  <si>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</si>
  <si>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</si>
  <si>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</si>
  <si>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</si>
  <si>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</si>
  <si>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</si>
  <si>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</si>
  <si>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</si>
  <si>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</si>
  <si>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</si>
  <si>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</si>
  <si>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</si>
  <si>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</si>
  <si>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</si>
  <si>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</si>
  <si>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</si>
  <si>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</si>
  <si>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</si>
  <si>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</si>
  <si>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</si>
  <si>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</si>
  <si>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</si>
  <si>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</si>
  <si>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</si>
  <si>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</si>
  <si>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</si>
  <si>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</si>
  <si>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</si>
  <si>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</si>
  <si>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</si>
  <si>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</si>
  <si>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</si>
  <si>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</si>
  <si>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</si>
  <si>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</si>
  <si>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</si>
  <si>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</si>
  <si>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</si>
  <si>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</si>
  <si>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</si>
  <si>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</si>
  <si>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</si>
  <si>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</si>
  <si>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</si>
  <si>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</si>
  <si>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</si>
  <si>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</si>
  <si>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</si>
  <si>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</si>
  <si>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</si>
  <si>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</si>
  <si>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</si>
  <si>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</si>
  <si>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</si>
  <si>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</si>
  <si>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</si>
  <si>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</si>
  <si>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</si>
  <si>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</si>
  <si>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</si>
  <si>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</si>
  <si>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</si>
  <si>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</si>
  <si>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</si>
  <si>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</si>
  <si>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</si>
  <si>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</si>
  <si>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</si>
  <si>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</si>
  <si>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</si>
  <si>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</si>
  <si>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</si>
  <si>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</si>
  <si>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</si>
  <si>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</si>
  <si>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</si>
  <si>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</si>
  <si>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</si>
  <si>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</si>
  <si>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</si>
  <si>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</si>
  <si>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</si>
  <si>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</si>
  <si>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</si>
  <si>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</si>
  <si>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</si>
  <si>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</si>
  <si>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</si>
  <si>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</si>
  <si>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</si>
  <si>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</si>
  <si>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</si>
  <si>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</si>
  <si>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</si>
  <si>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</si>
  <si>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</si>
  <si>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</si>
  <si>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</si>
  <si>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</si>
  <si>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</si>
  <si>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</si>
  <si>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</si>
  <si>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</si>
  <si>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</si>
  <si>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</si>
  <si>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</si>
  <si>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</si>
  <si>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</si>
  <si>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</si>
  <si>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</si>
  <si>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</si>
  <si>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</si>
  <si>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</si>
  <si>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</si>
  <si>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</si>
  <si>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</si>
  <si>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</si>
  <si>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</si>
  <si>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</si>
  <si>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</si>
  <si>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</si>
  <si>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</si>
  <si>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</si>
  <si>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</si>
  <si>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</si>
  <si>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</si>
  <si>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</si>
  <si>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</si>
  <si>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</si>
  <si>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</si>
  <si>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</si>
  <si>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</si>
  <si>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</si>
  <si>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</si>
  <si>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</si>
  <si>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</si>
  <si>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</si>
  <si>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</si>
  <si>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</si>
  <si>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</si>
  <si>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</si>
  <si>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</si>
  <si>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</si>
  <si>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</si>
  <si>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</si>
  <si>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</si>
  <si>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</si>
  <si>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</si>
  <si>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</si>
  <si>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</si>
  <si>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</si>
  <si>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</si>
  <si>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</si>
  <si>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</si>
  <si>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</si>
  <si>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</si>
  <si>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</si>
  <si>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</si>
  <si>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</si>
  <si>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</si>
  <si>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</si>
  <si>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</si>
  <si>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</si>
  <si>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</si>
  <si>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</si>
  <si>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</si>
  <si>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</si>
  <si>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</si>
  <si>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</si>
  <si>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</si>
  <si>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</si>
  <si>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</si>
  <si>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</si>
  <si>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</si>
  <si>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</si>
  <si>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</si>
  <si>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</si>
  <si>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</si>
  <si>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</si>
  <si>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</si>
  <si>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</si>
  <si>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</si>
  <si>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</si>
  <si>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</si>
  <si>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</si>
  <si>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</si>
  <si>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</si>
  <si>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</si>
  <si>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</si>
  <si>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</si>
  <si>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</si>
  <si>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</si>
  <si>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</si>
  <si>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</si>
  <si>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</si>
  <si>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</si>
  <si>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</si>
  <si>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</si>
  <si>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</si>
  <si>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</si>
  <si>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</si>
  <si>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</si>
  <si>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</si>
  <si>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</si>
  <si>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</si>
  <si>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</si>
  <si>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</si>
  <si>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</si>
  <si>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</si>
  <si>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</si>
  <si>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</si>
  <si>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</si>
  <si>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</si>
  <si>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</si>
  <si>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</si>
  <si>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</si>
  <si>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</si>
  <si>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</si>
  <si>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</si>
  <si>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</si>
  <si>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</si>
  <si>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</si>
  <si>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</si>
  <si>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</si>
  <si>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</si>
  <si>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</si>
  <si>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</si>
  <si>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</si>
  <si>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</si>
  <si>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</si>
  <si>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</si>
  <si>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</si>
  <si>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</si>
  <si>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</si>
  <si>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</si>
  <si>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</si>
  <si>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</si>
  <si>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</si>
  <si>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</si>
  <si>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</si>
  <si>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</si>
  <si>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</si>
  <si>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</si>
  <si>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</si>
  <si>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</si>
  <si>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</si>
  <si>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</si>
  <si>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</si>
  <si>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</si>
  <si>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</si>
  <si>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</si>
  <si>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</si>
  <si>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</si>
  <si>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</si>
  <si>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</si>
  <si>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</si>
  <si>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</si>
  <si>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</si>
  <si>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</si>
  <si>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</si>
  <si>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</si>
  <si>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</si>
  <si>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</si>
  <si>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</si>
  <si>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</si>
  <si>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</si>
  <si>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</si>
  <si>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</si>
  <si>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</si>
  <si>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</si>
  <si>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</si>
  <si>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</si>
  <si>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</si>
  <si>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</si>
  <si>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</si>
  <si>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</si>
  <si>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</si>
  <si>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</si>
  <si>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</si>
  <si>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</si>
  <si>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</si>
  <si>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</si>
  <si>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</si>
  <si>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</si>
  <si>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</si>
  <si>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</si>
  <si>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</si>
  <si>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</si>
  <si>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</si>
  <si>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</si>
  <si>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</si>
  <si>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</si>
  <si>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</si>
  <si>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</si>
  <si>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</si>
  <si>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</si>
  <si>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</si>
  <si>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</si>
  <si>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</si>
  <si>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</si>
  <si>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</si>
  <si>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</si>
  <si>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</si>
  <si>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</si>
  <si>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</si>
  <si>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</si>
  <si>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</si>
  <si>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</si>
  <si>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</si>
  <si>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</si>
  <si>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</si>
  <si>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</si>
  <si>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</si>
  <si>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</si>
  <si>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</si>
  <si>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</si>
  <si>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</si>
  <si>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</si>
  <si>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</si>
  <si>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</si>
  <si>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</si>
  <si>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</si>
  <si>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</si>
  <si>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</si>
  <si>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</si>
  <si>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</si>
  <si>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</si>
  <si>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</si>
  <si>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</si>
  <si>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</si>
  <si>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</si>
  <si>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</si>
  <si>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</si>
  <si>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</si>
  <si>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</si>
  <si>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</si>
  <si>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</si>
  <si>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</si>
  <si>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</si>
  <si>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</si>
  <si>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</si>
  <si>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</si>
  <si>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</si>
  <si>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</si>
  <si>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</si>
  <si>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</si>
  <si>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</si>
  <si>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</si>
  <si>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</si>
  <si>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</si>
  <si>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</si>
  <si>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</si>
  <si>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</si>
  <si>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</si>
  <si>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</si>
  <si>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</si>
  <si>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</si>
  <si>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</si>
  <si>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</si>
  <si>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</si>
  <si>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</si>
  <si>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</si>
  <si>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</si>
  <si>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</si>
  <si>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</si>
  <si>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</si>
  <si>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</si>
  <si>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</si>
  <si>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</si>
  <si>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</si>
  <si>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</si>
  <si>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</si>
  <si>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</si>
  <si>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</si>
  <si>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</si>
  <si>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</si>
  <si>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</si>
  <si>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</si>
  <si>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</si>
  <si>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</si>
  <si>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</si>
  <si>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</si>
  <si>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</si>
  <si>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</si>
  <si>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</si>
  <si>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</si>
  <si>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</si>
  <si>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</si>
  <si>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</si>
  <si>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</si>
  <si>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</si>
  <si>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</si>
  <si>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</si>
  <si>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</si>
  <si>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</si>
  <si>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</si>
  <si>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</si>
  <si>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</si>
  <si>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</si>
  <si>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</si>
  <si>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</si>
  <si>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</si>
  <si>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</si>
  <si>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</si>
  <si>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</si>
  <si>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</si>
  <si>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</si>
  <si>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</si>
  <si>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</si>
  <si>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</si>
  <si>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</si>
  <si>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</si>
  <si>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</si>
  <si>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</si>
  <si>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</si>
  <si>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</si>
  <si>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</si>
  <si>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</si>
  <si>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</si>
  <si>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</si>
  <si>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</si>
  <si>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</si>
  <si>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</si>
  <si>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</si>
  <si>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</si>
  <si>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</si>
  <si>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</si>
  <si>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</si>
  <si>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</si>
  <si>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</si>
  <si>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</si>
  <si>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</si>
  <si>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</si>
  <si>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</si>
  <si>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</si>
  <si>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</si>
  <si>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</si>
  <si>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</si>
  <si>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</si>
  <si>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</si>
  <si>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</si>
  <si>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</si>
  <si>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</si>
  <si>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</si>
  <si>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</si>
  <si>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</si>
  <si>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</si>
  <si>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</si>
  <si>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</si>
  <si>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</si>
  <si>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</si>
  <si>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</si>
  <si>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</si>
  <si>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</si>
  <si>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</si>
  <si>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</si>
  <si>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</si>
  <si>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</si>
  <si>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</si>
  <si>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</si>
  <si>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</si>
  <si>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</si>
  <si>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</si>
  <si>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</si>
  <si>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</si>
  <si>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</si>
  <si>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</si>
  <si>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</si>
  <si>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</si>
  <si>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</si>
  <si>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</si>
  <si>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</si>
  <si>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</si>
  <si>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</si>
  <si>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</si>
  <si>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</si>
  <si>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</si>
  <si>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</si>
  <si>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</si>
  <si>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</si>
  <si>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</si>
  <si>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</si>
  <si>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</si>
  <si>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</si>
  <si>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</si>
  <si>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</si>
  <si>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</si>
  <si>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</si>
  <si>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</si>
  <si>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</si>
  <si>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</si>
  <si>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</si>
  <si>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</si>
  <si>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</si>
  <si>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</si>
  <si>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</si>
  <si>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</si>
  <si>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</si>
  <si>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</si>
  <si>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</si>
  <si>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</si>
  <si>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</si>
  <si>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</si>
  <si>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</si>
  <si>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</si>
  <si>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</si>
  <si>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</si>
  <si>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</si>
  <si>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</si>
  <si>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</si>
  <si>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</si>
  <si>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</si>
  <si>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</si>
  <si>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</si>
  <si>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</si>
  <si>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</si>
  <si>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</si>
  <si>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</si>
  <si>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</si>
  <si>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</si>
  <si>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</si>
  <si>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</si>
  <si>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</si>
  <si>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</si>
  <si>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</si>
  <si>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</si>
  <si>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</si>
  <si>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</si>
  <si>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</si>
  <si>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</si>
  <si>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</si>
  <si>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</si>
  <si>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</si>
  <si>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</si>
  <si>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</si>
  <si>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</si>
  <si>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</si>
  <si>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</si>
  <si>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</si>
  <si>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</si>
  <si>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</si>
  <si>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</si>
  <si>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</si>
  <si>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</si>
  <si>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</si>
  <si>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</si>
  <si>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</si>
  <si>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</si>
  <si>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</si>
  <si>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</si>
  <si>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</si>
  <si>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</si>
  <si>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</si>
  <si>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</si>
  <si>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</si>
  <si>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</si>
  <si>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</si>
  <si>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</si>
  <si>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</si>
  <si>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</si>
  <si>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</si>
  <si>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</si>
  <si>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</si>
  <si>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</si>
  <si>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</si>
  <si>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</si>
  <si>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</si>
  <si>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</si>
  <si>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</si>
  <si>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</si>
  <si>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</si>
  <si>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</si>
  <si>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</si>
  <si>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</si>
  <si>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</si>
  <si>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</si>
  <si>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</si>
  <si>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</si>
  <si>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</si>
  <si>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</si>
  <si>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</si>
  <si>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</si>
  <si>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</si>
  <si>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</si>
  <si>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</si>
  <si>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</si>
  <si>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</si>
  <si>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</si>
  <si>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</si>
  <si>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</si>
  <si>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</si>
  <si>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</si>
  <si>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</si>
  <si>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</si>
  <si>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</si>
  <si>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</si>
  <si>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</si>
  <si>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</si>
  <si>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</si>
  <si>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</si>
  <si>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</si>
  <si>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</si>
  <si>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</si>
  <si>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</si>
  <si>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</si>
  <si>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</si>
  <si>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</si>
  <si>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</si>
  <si>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</si>
  <si>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</si>
  <si>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</si>
  <si>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</si>
  <si>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</si>
  <si>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</si>
  <si>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</si>
  <si>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</si>
  <si>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</si>
  <si>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</si>
  <si>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</si>
  <si>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</si>
  <si>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</si>
  <si>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</si>
  <si>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</si>
  <si>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</si>
  <si>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</si>
  <si>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</si>
  <si>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</si>
  <si>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</si>
  <si>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</si>
  <si>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</si>
  <si>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</si>
  <si>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</si>
  <si>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</si>
  <si>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</si>
  <si>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</si>
  <si>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</si>
  <si>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</si>
  <si>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</si>
  <si>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</si>
  <si>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</si>
  <si>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</si>
  <si>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</si>
  <si>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</si>
  <si>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</si>
  <si>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</si>
  <si>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</si>
  <si>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</si>
  <si>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</si>
  <si>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</si>
  <si>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</si>
  <si>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</si>
  <si>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</si>
  <si>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</si>
  <si>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</si>
  <si>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</si>
  <si>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</si>
  <si>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</si>
  <si>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</si>
  <si>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</si>
  <si>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</si>
  <si>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</si>
  <si>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</si>
  <si>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</si>
  <si>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</si>
  <si>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</si>
  <si>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</si>
  <si>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</si>
  <si>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</si>
  <si>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</si>
  <si>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</si>
  <si>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</si>
  <si>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</si>
  <si>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</si>
  <si>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</si>
  <si>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</si>
  <si>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</si>
  <si>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</si>
  <si>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</si>
  <si>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</si>
  <si>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</si>
  <si>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</si>
  <si>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</si>
  <si>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</si>
  <si>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</si>
  <si>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</si>
  <si>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</si>
  <si>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</si>
  <si>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</si>
  <si>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</si>
  <si>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</si>
  <si>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</si>
  <si>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</si>
  <si>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</si>
  <si>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</si>
  <si>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</si>
  <si>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</si>
  <si>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</si>
  <si>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</si>
  <si>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</si>
  <si>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</si>
  <si>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</si>
  <si>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</si>
  <si>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</si>
  <si>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</si>
  <si>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</si>
  <si>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</si>
  <si>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</si>
  <si>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</si>
  <si>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</si>
  <si>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</si>
  <si>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</si>
  <si>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</si>
  <si>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</si>
  <si>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</si>
  <si>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</si>
  <si>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</si>
  <si>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</si>
  <si>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</si>
  <si>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</si>
  <si>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</si>
  <si>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</si>
  <si>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</si>
  <si>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</si>
  <si>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</si>
  <si>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</si>
  <si>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</si>
  <si>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</si>
  <si>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</si>
  <si>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</si>
  <si>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</si>
  <si>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</si>
  <si>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</si>
  <si>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</si>
  <si>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</si>
  <si>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</si>
  <si>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</si>
  <si>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</si>
  <si>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</si>
  <si>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</si>
  <si>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</si>
  <si>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</si>
  <si>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</si>
  <si>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</si>
  <si>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</si>
  <si>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</si>
  <si>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</si>
  <si>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</si>
  <si>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</si>
  <si>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</si>
  <si>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</si>
  <si>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</si>
  <si>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</si>
  <si>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</si>
  <si>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</si>
  <si>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</si>
  <si>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</si>
  <si>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</si>
  <si>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</si>
  <si>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</si>
  <si>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</si>
  <si>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</si>
  <si>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</si>
  <si>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</si>
  <si>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</si>
  <si>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</si>
  <si>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</si>
  <si>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</si>
  <si>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</si>
  <si>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</si>
  <si>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</si>
  <si>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</si>
  <si>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</si>
  <si>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</si>
  <si>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</si>
  <si>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</si>
  <si>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</si>
  <si>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</si>
  <si>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</si>
  <si>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</si>
  <si>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</si>
  <si>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</si>
  <si>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</si>
  <si>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</si>
  <si>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</si>
  <si>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</si>
  <si>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</si>
  <si>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</si>
  <si>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</si>
  <si>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</si>
  <si>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</si>
  <si>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</si>
  <si>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</si>
  <si>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</si>
  <si>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</si>
  <si>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</si>
  <si>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</si>
  <si>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</si>
  <si>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</si>
  <si>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</si>
  <si>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</si>
  <si>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</si>
  <si>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</si>
  <si>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</si>
  <si>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</si>
  <si>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</si>
  <si>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</si>
  <si>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</si>
  <si>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</si>
  <si>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</si>
  <si>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</si>
  <si>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</si>
  <si>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</si>
  <si>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</si>
  <si>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</si>
  <si>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</si>
  <si>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</si>
  <si>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</si>
  <si>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</si>
  <si>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</si>
  <si>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</si>
  <si>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</si>
  <si>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</si>
  <si>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</si>
  <si>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</si>
  <si>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</si>
  <si>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</si>
  <si>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</si>
  <si>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</si>
  <si>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</si>
  <si>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</si>
  <si>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</si>
  <si>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</si>
  <si>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</si>
  <si>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</si>
  <si>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</si>
  <si>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</si>
  <si>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</si>
  <si>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</si>
  <si>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</si>
  <si>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</si>
  <si>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</si>
  <si>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</si>
  <si>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</si>
  <si>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</si>
  <si>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</si>
  <si>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</si>
  <si>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</si>
  <si>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</si>
  <si>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</si>
  <si>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</si>
  <si>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</si>
  <si>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</si>
  <si>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</si>
  <si>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</si>
  <si>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</si>
  <si>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</si>
  <si>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</si>
  <si>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</si>
  <si>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</si>
  <si>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</si>
  <si>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</si>
  <si>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</si>
  <si>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</si>
  <si>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</si>
  <si>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</si>
  <si>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</si>
  <si>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</si>
  <si>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</si>
  <si>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</si>
  <si>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</si>
  <si>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</si>
  <si>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</si>
  <si>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</si>
  <si>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</si>
  <si>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</si>
  <si>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</si>
  <si>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</si>
  <si>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</si>
  <si>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</si>
  <si>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</si>
  <si>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</si>
  <si>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</si>
  <si>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</si>
  <si>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</si>
  <si>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</si>
  <si>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</si>
  <si>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</si>
  <si>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</si>
  <si>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</si>
  <si>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</si>
  <si>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</si>
  <si>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</si>
  <si>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</si>
  <si>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</si>
  <si>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</si>
  <si>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</si>
  <si>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</si>
  <si>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</si>
  <si>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</si>
  <si>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</si>
  <si>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</si>
  <si>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</si>
  <si>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</si>
  <si>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</si>
  <si>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</si>
  <si>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</si>
  <si>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</si>
  <si>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</si>
  <si>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</si>
  <si>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</si>
  <si>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</si>
  <si>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</si>
  <si>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</si>
  <si>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</si>
  <si>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</si>
  <si>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</si>
  <si>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</si>
  <si>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</si>
  <si>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</si>
  <si>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</si>
  <si>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</si>
  <si>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</si>
  <si>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</si>
  <si>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</si>
  <si>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</si>
  <si>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</si>
  <si>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</si>
  <si>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</si>
  <si>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</si>
  <si>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</si>
  <si>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</si>
  <si>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</si>
  <si>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</si>
  <si>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</si>
  <si>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</si>
  <si>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</si>
  <si>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</si>
  <si>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</si>
  <si>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</si>
  <si>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</si>
  <si>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</si>
  <si>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</si>
  <si>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</si>
  <si>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</si>
  <si>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</si>
  <si>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</si>
  <si>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</si>
  <si>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</si>
  <si>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</si>
  <si>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</si>
  <si>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</si>
  <si>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</si>
  <si>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</si>
  <si>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</si>
  <si>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</si>
  <si>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</si>
  <si>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</si>
  <si>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</si>
  <si>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</si>
  <si>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</si>
  <si>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</si>
  <si>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</si>
  <si>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</si>
  <si>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</si>
  <si>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</si>
  <si>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</si>
  <si>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</si>
  <si>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</si>
  <si>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</si>
  <si>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</si>
  <si>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</si>
  <si>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</si>
  <si>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</si>
  <si>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</si>
  <si>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</si>
  <si>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</si>
  <si>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</si>
  <si>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</si>
  <si>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</si>
  <si>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</si>
  <si>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</si>
  <si>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</si>
  <si>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</si>
  <si>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</si>
  <si>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</si>
  <si>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</si>
  <si>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</si>
  <si>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</si>
  <si>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</si>
  <si>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</si>
  <si>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</si>
  <si>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</si>
  <si>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</si>
  <si>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</si>
  <si>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</si>
  <si>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</si>
  <si>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</si>
  <si>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</si>
  <si>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</si>
  <si>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</si>
  <si>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</si>
  <si>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</si>
  <si>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</si>
  <si>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</si>
  <si>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</si>
  <si>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</si>
  <si>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</si>
  <si>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</si>
  <si>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</si>
  <si>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</si>
  <si>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</si>
  <si>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</si>
  <si>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</si>
  <si>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</si>
  <si>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</si>
  <si>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</si>
  <si>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</si>
  <si>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</si>
  <si>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</si>
  <si>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</si>
  <si>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</si>
  <si>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</si>
  <si>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</si>
  <si>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</si>
  <si>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</si>
  <si>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</si>
  <si>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</si>
  <si>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</si>
  <si>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</si>
  <si>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</si>
  <si>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</si>
  <si>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</si>
  <si>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</si>
  <si>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(All)</t>
  </si>
  <si>
    <t>film &amp; video</t>
  </si>
  <si>
    <t>food</t>
  </si>
  <si>
    <t>games</t>
  </si>
  <si>
    <t>journalism</t>
  </si>
  <si>
    <t>music</t>
  </si>
  <si>
    <t>photography</t>
  </si>
  <si>
    <t>publishing</t>
  </si>
  <si>
    <t>technology</t>
  </si>
  <si>
    <t>theater</t>
  </si>
  <si>
    <t>Grand Total</t>
  </si>
  <si>
    <t>Count of state</t>
  </si>
  <si>
    <t>date_created_conversion</t>
  </si>
  <si>
    <t>date_ended_conversion</t>
  </si>
  <si>
    <t>television</t>
  </si>
  <si>
    <t>shorts</t>
  </si>
  <si>
    <t>documentary</t>
  </si>
  <si>
    <t>drama</t>
  </si>
  <si>
    <t>animation</t>
  </si>
  <si>
    <t>science fiction</t>
  </si>
  <si>
    <t>small batch</t>
  </si>
  <si>
    <t>food trucks</t>
  </si>
  <si>
    <t>restaurants</t>
  </si>
  <si>
    <t>tabletop games</t>
  </si>
  <si>
    <t>video games</t>
  </si>
  <si>
    <t>mobile games</t>
  </si>
  <si>
    <t>audio</t>
  </si>
  <si>
    <t>rock</t>
  </si>
  <si>
    <t>metal</t>
  </si>
  <si>
    <t>electronic music</t>
  </si>
  <si>
    <t>pop</t>
  </si>
  <si>
    <t>indie rock</t>
  </si>
  <si>
    <t>classical music</t>
  </si>
  <si>
    <t>faith</t>
  </si>
  <si>
    <t>jazz</t>
  </si>
  <si>
    <t>world music</t>
  </si>
  <si>
    <t>photobooks</t>
  </si>
  <si>
    <t>nature</t>
  </si>
  <si>
    <t>places</t>
  </si>
  <si>
    <t>people</t>
  </si>
  <si>
    <t>nonfiction</t>
  </si>
  <si>
    <t>radio &amp; podcasts</t>
  </si>
  <si>
    <t>fiction</t>
  </si>
  <si>
    <t>translations</t>
  </si>
  <si>
    <t>children's books</t>
  </si>
  <si>
    <t>art books</t>
  </si>
  <si>
    <t>wearables</t>
  </si>
  <si>
    <t>hardware</t>
  </si>
  <si>
    <t>space exploration</t>
  </si>
  <si>
    <t>makerspaces</t>
  </si>
  <si>
    <t>web</t>
  </si>
  <si>
    <t>gadgets</t>
  </si>
  <si>
    <t>plays</t>
  </si>
  <si>
    <t>spaces</t>
  </si>
  <si>
    <t>musical</t>
  </si>
  <si>
    <t>Row Labels</t>
  </si>
  <si>
    <t>Column Labels</t>
  </si>
  <si>
    <t>year_created</t>
  </si>
  <si>
    <t>year_ended</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</si>
  <si>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</si>
  <si>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</si>
  <si>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</si>
  <si>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</si>
  <si>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</si>
  <si>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</si>
  <si>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</si>
  <si>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</si>
  <si>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</si>
  <si>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</si>
  <si>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</si>
  <si>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</si>
  <si>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</si>
  <si>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</si>
  <si>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</si>
  <si>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</si>
  <si>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</si>
  <si>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</si>
  <si>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</si>
  <si>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</si>
  <si>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</si>
  <si>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</si>
  <si>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</si>
  <si>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</si>
  <si>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</si>
  <si>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</si>
  <si>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</si>
  <si>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</si>
  <si>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</si>
  <si>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</si>
  <si>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&lt; 1000</t>
  </si>
  <si>
    <t>&gt;=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</si>
</sst>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yy\ h:mm;@"/>
    <numFmt numFmtId="165" formatCode="mm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1" applyNumberFormat="1" applyFont="1" applyAlignment="1"/>
    <xf numFmtId="0" fontId="0" fillId="0" borderId="0" xfId="0" pivotButton="1"/>
    <xf numFmtId="0" fontId="0" fillId="0" borderId="0" xfId="0" applyNumberFormat="1"/>
    <xf numFmtId="0" fontId="0" fillId="0" borderId="0" xfId="0" applyAlignment="1">
      <alignment horizontal="left"/>
    </xf>
    <xf numFmtId="164" fontId="0" fillId="0" borderId="0" xfId="0" applyNumberFormat="1"/>
    <xf numFmtId="165" fontId="0" fillId="0" borderId="0" xfId="0" applyNumberFormat="1" applyAlignment="1">
      <alignment horizontal="left"/>
    </xf>
    <xf numFmtId="0" fontId="1" fillId="0" borderId="0" xfId="0" applyFont="1"/>
    <xf numFmtId="9" fontId="0" fillId="0" borderId="0" xfId="1" applyNumberFormat="1" applyFont="1"/>
  </cellXfs>
  <cellStyles count="2">
    <cellStyle name="Normal" xfId="0" builtinId="0"/>
    <cellStyle name="Percent" xfId="1" builtinId="5"/>
  </cellStyles>
  <dxfs count="4">
    <dxf>
      <font>
        <color rgb="FF006100"/>
      </font>
      <fill>
        <patternFill>
          <bgColor rgb="FFC6EFCE"/>
        </patternFill>
      </fill>
    </dxf>
    <dxf>
      <font>
        <color rgb="FF9C0006"/>
      </font>
      <fill>
        <patternFill>
          <bgColor rgb="FFFFC7CE"/>
        </patternFill>
      </fill>
    </dxf>
    <dxf>
      <font>
        <strike val="0"/>
        <color theme="2" tint="-0.749961851863155"/>
      </font>
      <fill>
        <patternFill>
          <bgColor theme="2" tint="-0.24994659260841701"/>
        </patternFill>
      </fill>
    </dxf>
    <dxf>
      <font>
        <color rgb="FF9C5700"/>
      </font>
      <fill>
        <patternFill>
          <bgColor rgb="FFFFEB9C"/>
        </patternFill>
      </fill>
    </dxf>
  </dxfs>
  <tableStyles count="0" defaultTableStyle="TableStyleMedium2" defaultPivotStyle="PivotStyleLight16"/>
  <colors>
    <mruColors>
      <color rgb="FFFB51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[StarterBook.xlsx]Pivot!PivotTable1</c:name>
    <c:fmtId val="2"/>
  </c:pivotSource>
  <c:chart>
    <c:autoTitleDeleted val="0"/>
    <c:pivotFmts>
      <c:pivotFmt>
        <c:idx val="0"/>
        <c:spPr>
          <a:solidFill>
            <a:srgbClr val="92D050"/>
          </a:solidFill>
          <a:ln>
            <a:noFill/>
          </a:ln>
          <a:effectLst/>
        </c:spPr>
        <c:marker>
          <c:symbol val="none"/>
        </c:marker>
      </c:pivotFmt>
      <c:pivotFmt>
        <c:idx val="1"/>
        <c:spPr>
          <a:solidFill>
            <a:schemeClr val="accent5">
              <a:lumMod val="75000"/>
            </a:schemeClr>
          </a:solidFill>
          <a:ln>
            <a:noFill/>
          </a:ln>
          <a:effectLst/>
        </c:spPr>
        <c:marker>
          <c:symbol val="none"/>
        </c:marker>
      </c:pivotFmt>
      <c:pivotFmt>
        <c:idx val="2"/>
        <c:spPr>
          <a:solidFill>
            <a:srgbClr val="FFC000"/>
          </a:solidFill>
          <a:ln>
            <a:noFill/>
          </a:ln>
          <a:effectLst/>
        </c:spPr>
        <c:marker>
          <c:symbol val="none"/>
        </c:marker>
      </c:pivotFmt>
      <c:pivotFmt>
        <c:idx val="3"/>
        <c:spPr>
          <a:solidFill>
            <a:schemeClr val="accent3"/>
          </a:solidFill>
          <a:ln>
            <a:noFill/>
          </a:ln>
          <a:effectLst/>
        </c:spPr>
        <c:marker>
          <c:symbol val="none"/>
        </c:marker>
      </c:pivotFmt>
    </c:pivotFmts>
    <c:plotArea>
      <c:layout/>
      <c:barChart>
        <c:barDir val="col"/>
        <c:grouping val="stacked"/>
        <c:varyColors val="0"/>
        <c:ser>
          <c:idx val="0"/>
          <c:order val="0"/>
          <c:tx>
            <c:strRef>
              <c:f>Pivot!$B$3:$B$4</c:f>
              <c:strCache>
                <c:ptCount val="1"/>
                <c:pt idx="0">
                  <c:v>successful</c:v>
                </c:pt>
              </c:strCache>
            </c:strRef>
          </c:tx>
          <c:spPr>
            <a:solidFill>
              <a:srgbClr val="92D050"/>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2BD-9349-A28C-02F64A235BA7}"/>
            </c:ext>
          </c:extLst>
        </c:ser>
        <c:ser>
          <c:idx val="1"/>
          <c:order val="1"/>
          <c:tx>
            <c:strRef>
              <c:f>Pivot!$C$3:$C$4</c:f>
              <c:strCache>
                <c:ptCount val="1"/>
                <c:pt idx="0">
                  <c:v>failed</c:v>
                </c:pt>
              </c:strCache>
            </c:strRef>
          </c:tx>
          <c:spPr>
            <a:solidFill>
              <a:schemeClr val="accent5">
                <a:lumMod val="75000"/>
              </a:schemeClr>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2BD-9349-A28C-02F64A235BA7}"/>
            </c:ext>
          </c:extLst>
        </c:ser>
        <c:ser>
          <c:idx val="2"/>
          <c:order val="2"/>
          <c:tx>
            <c:strRef>
              <c:f>Pivot!$D$3:$D$4</c:f>
              <c:strCache>
                <c:ptCount val="1"/>
                <c:pt idx="0">
                  <c:v>canceled</c:v>
                </c:pt>
              </c:strCache>
            </c:strRef>
          </c:tx>
          <c:spPr>
            <a:solidFill>
              <a:srgbClr val="FFC000"/>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2BD-9349-A28C-02F64A235BA7}"/>
            </c:ext>
          </c:extLst>
        </c:ser>
        <c:ser>
          <c:idx val="3"/>
          <c:order val="3"/>
          <c:tx>
            <c:strRef>
              <c:f>Pivot!$E$3:$E$4</c:f>
              <c:strCache>
                <c:ptCount val="1"/>
                <c:pt idx="0">
                  <c:v>live</c:v>
                </c:pt>
              </c:strCache>
            </c:strRef>
          </c:tx>
          <c:spPr>
            <a:solidFill>
              <a:schemeClr val="accent3"/>
            </a:solidFill>
            <a:ln>
              <a:noFill/>
            </a:ln>
            <a:effectLst/>
          </c:spPr>
          <c:invertIfNegative val="0"/>
          <c:cat>
            <c:strRef>
              <c:f>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Pivot!$E$5:$E$14</c:f>
              <c:numCache>
                <c:formatCode>General</c:formatCode>
                <c:ptCount val="9"/>
                <c:pt idx="1">
                  <c:v>6</c:v>
                </c:pt>
                <c:pt idx="4">
                  <c:v>20</c:v>
                </c:pt>
                <c:pt idx="8">
                  <c:v>24</c:v>
                </c:pt>
              </c:numCache>
            </c:numRef>
          </c:val>
          <c:extLst>
            <c:ext xmlns:c16="http://schemas.microsoft.com/office/drawing/2014/chart" uri="{C3380CC4-5D6E-409C-BE32-E72D297353CC}">
              <c16:uniqueId val="{00000003-72BD-9349-A28C-02F64A235BA7}"/>
            </c:ext>
          </c:extLst>
        </c:ser>
        <c:dLbls>
          <c:showLegendKey val="0"/>
          <c:showVal val="0"/>
          <c:showCatName val="0"/>
          <c:showSerName val="0"/>
          <c:showPercent val="0"/>
          <c:showBubbleSize val="0"/>
        </c:dLbls>
        <c:gapWidth val="150"/>
        <c:overlap val="100"/>
        <c:axId val="1034981007"/>
        <c:axId val="1033405919"/>
      </c:barChart>
      <c:catAx>
        <c:axId val="103498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05919"/>
        <c:crosses val="autoZero"/>
        <c:auto val="1"/>
        <c:lblAlgn val="ctr"/>
        <c:lblOffset val="100"/>
        <c:noMultiLvlLbl val="0"/>
      </c:catAx>
      <c:valAx>
        <c:axId val="103340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9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Pivot2!$B$4:$B$5</c:f>
              <c:strCache>
                <c:ptCount val="1"/>
                <c:pt idx="0">
                  <c:v>successful</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F8D-5242-9449-46BED8A01D6D}"/>
            </c:ext>
          </c:extLst>
        </c:ser>
        <c:ser>
          <c:idx val="1"/>
          <c:order val="1"/>
          <c:tx>
            <c:strRef>
              <c:f>Pivot2!$C$4:$C$5</c:f>
              <c:strCache>
                <c:ptCount val="1"/>
                <c:pt idx="0">
                  <c:v>live</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F8D-5242-9449-46BED8A01D6D}"/>
            </c:ext>
          </c:extLst>
        </c:ser>
        <c:ser>
          <c:idx val="2"/>
          <c:order val="2"/>
          <c:tx>
            <c:strRef>
              <c:f>Pivot2!$D$4:$D$5</c:f>
              <c:strCache>
                <c:ptCount val="1"/>
                <c:pt idx="0">
                  <c:v>failed</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F8D-5242-9449-46BED8A01D6D}"/>
            </c:ext>
          </c:extLst>
        </c:ser>
        <c:ser>
          <c:idx val="3"/>
          <c:order val="3"/>
          <c:tx>
            <c:strRef>
              <c:f>Pivot2!$E$4:$E$5</c:f>
              <c:strCache>
                <c:ptCount val="1"/>
                <c:pt idx="0">
                  <c:v>canceled</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EF8D-5242-9449-46BED8A01D6D}"/>
            </c:ext>
          </c:extLst>
        </c:ser>
        <c:dLbls>
          <c:showLegendKey val="0"/>
          <c:showVal val="0"/>
          <c:showCatName val="0"/>
          <c:showSerName val="0"/>
          <c:showPercent val="0"/>
          <c:showBubbleSize val="0"/>
        </c:dLbls>
        <c:gapWidth val="150"/>
        <c:overlap val="100"/>
        <c:axId val="1036005295"/>
        <c:axId val="1032799135"/>
      </c:barChart>
      <c:catAx>
        <c:axId val="10360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99135"/>
        <c:crosses val="autoZero"/>
        <c:auto val="1"/>
        <c:lblAlgn val="ctr"/>
        <c:lblOffset val="100"/>
        <c:noMultiLvlLbl val="0"/>
      </c:catAx>
      <c:valAx>
        <c:axId val="103279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0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Pivot3!$B$5:$B$6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Pivot3!$B$7:$B$19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93A2-8745-9F65-076A4C8CD663}"/>
            </c:ext>
          </c:extLst>
        </c:ser>
        <c:ser>
          <c:idx val="1"/>
          <c:order val="1"/>
          <c:tx>
            <c:strRef>
              <c:f>Pivot3!$C$5:$C$6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3A2-8745-9F65-076A4C8CD663}"/>
            </c:ext>
          </c:extLst>
        </c:ser>
        <c:ser>
          <c:idx val="2"/>
          <c:order val="2"/>
          <c:tx>
            <c:strRef>
              <c:f>Pivot3!$D$5:$D$6</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Pivot3!$D$7:$D$19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93A2-8745-9F65-076A4C8CD663}"/>
            </c:ext>
          </c:extLst>
        </c:ser>
        <c:dLbls>
          <c:showLegendKey val="0"/>
          <c:showVal val="0"/>
          <c:showCatName val="0"/>
          <c:showSerName val="0"/>
          <c:showPercent val="0"/>
          <c:showBubbleSize val="0"/>
        </c:dLbls>
        <c:marker val="1"/>
        <c:smooth val="0"/>
        <c:axId val="184580320"/>
        <c:axId val="184582016"/>
      </c:lineChart>
      <c:catAx>
        <c:axId val="18458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2016"/>
        <c:crosses val="autoZero"/>
        <c:auto val="1"/>
        <c:lblAlgn val="ctr"/>
        <c:lblOffset val="100"/>
        <c:noMultiLvlLbl val="0"/>
      </c:catAx>
      <c:valAx>
        <c:axId val="18458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991-E34E-A978-E7B39DB8C9D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991-E34E-A978-E7B39DB8C9D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991-E34E-A978-E7B39DB8C9DE}"/>
            </c:ext>
          </c:extLst>
        </c:ser>
        <c:dLbls>
          <c:showLegendKey val="0"/>
          <c:showVal val="0"/>
          <c:showCatName val="0"/>
          <c:showSerName val="0"/>
          <c:showPercent val="0"/>
          <c:showBubbleSize val="0"/>
        </c:dLbls>
        <c:smooth val="0"/>
        <c:axId val="233416784"/>
        <c:axId val="233418480"/>
      </c:lineChart>
      <c:catAx>
        <c:axId val="23341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418480"/>
        <c:crosses val="autoZero"/>
        <c:auto val="1"/>
        <c:lblAlgn val="ctr"/>
        <c:lblOffset val="100"/>
        <c:noMultiLvlLbl val="0"/>
      </c:catAx>
      <c:valAx>
        <c:axId val="233418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416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228600</xdr:colOff>
      <xdr:row>0</xdr:row>
      <xdr:rowOff>82550</xdr:rowOff>
    </xdr:from>
    <xdr:to>
      <xdr:col>12</xdr:col>
      <xdr:colOff>393700</xdr:colOff>
      <xdr:row>21</xdr:row>
      <xdr:rowOff>50800</xdr:rowOff>
    </xdr:to>
    <xdr:graphicFrame macro="">
      <xdr:nvGraphicFramePr>
        <xdr:cNvPr id="5" name="Chart 4">
          <a:extLst>
            <a:ext uri="{FF2B5EF4-FFF2-40B4-BE49-F238E27FC236}">
              <a16:creationId xmlns:a16="http://schemas.microsoft.com/office/drawing/2014/main" id="{43C882BD-2484-7A41-9D2D-05925A5EF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444500</xdr:colOff>
      <xdr:row>0</xdr:row>
      <xdr:rowOff>101600</xdr:rowOff>
    </xdr:from>
    <xdr:to>
      <xdr:col>14</xdr:col>
      <xdr:colOff>622300</xdr:colOff>
      <xdr:row>13</xdr:row>
      <xdr:rowOff>53969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3E17441F-B363-864E-88A4-AD2F414F64C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53600" y="101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3</xdr:row>
      <xdr:rowOff>38100</xdr:rowOff>
    </xdr:from>
    <xdr:to>
      <xdr:col>16</xdr:col>
      <xdr:colOff>292100</xdr:colOff>
      <xdr:row>23</xdr:row>
      <xdr:rowOff>6350</xdr:rowOff>
    </xdr:to>
    <xdr:graphicFrame macro="">
      <xdr:nvGraphicFramePr>
        <xdr:cNvPr id="2" name="Chart 1">
          <a:extLst>
            <a:ext uri="{FF2B5EF4-FFF2-40B4-BE49-F238E27FC236}">
              <a16:creationId xmlns:a16="http://schemas.microsoft.com/office/drawing/2014/main" id="{11BB9A05-58B3-6F42-9AE3-DFF6220E5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381000</xdr:colOff>
      <xdr:row>23</xdr:row>
      <xdr:rowOff>114300</xdr:rowOff>
    </xdr:from>
    <xdr:to>
      <xdr:col>10</xdr:col>
      <xdr:colOff>558800</xdr:colOff>
      <xdr:row>36</xdr:row>
      <xdr:rowOff>66669</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3B2A9145-1901-604C-BFD1-1F61FD579C1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375400" y="4495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647700</xdr:colOff>
      <xdr:row>23</xdr:row>
      <xdr:rowOff>114300</xdr:rowOff>
    </xdr:from>
    <xdr:to>
      <xdr:col>13</xdr:col>
      <xdr:colOff>0</xdr:colOff>
      <xdr:row>36</xdr:row>
      <xdr:rowOff>66669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2DA7CCF0-D6D7-4F43-B173-71648FD32A5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93100" y="4495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317500</xdr:colOff>
      <xdr:row>0</xdr:row>
      <xdr:rowOff>158750</xdr:rowOff>
    </xdr:from>
    <xdr:to>
      <xdr:col>10</xdr:col>
      <xdr:colOff>76200</xdr:colOff>
      <xdr:row>18</xdr:row>
      <xdr:rowOff>139700</xdr:rowOff>
    </xdr:to>
    <xdr:graphicFrame macro="">
      <xdr:nvGraphicFramePr>
        <xdr:cNvPr id="2" name="Chart 1">
          <a:extLst>
            <a:ext uri="{FF2B5EF4-FFF2-40B4-BE49-F238E27FC236}">
              <a16:creationId xmlns:a16="http://schemas.microsoft.com/office/drawing/2014/main" id="{216F6D00-FFF1-824C-AF2B-0CA987821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1841500</xdr:colOff>
      <xdr:row>19</xdr:row>
      <xdr:rowOff>25400</xdr:rowOff>
    </xdr:from>
    <xdr:to>
      <xdr:col>7</xdr:col>
      <xdr:colOff>304800</xdr:colOff>
      <xdr:row>31</xdr:row>
      <xdr:rowOff>168269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1A9914AA-BFBE-E64B-99E5-FF285CC9DF3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02300" y="3644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19</xdr:row>
      <xdr:rowOff>25400</xdr:rowOff>
    </xdr:from>
    <xdr:to>
      <xdr:col>7</xdr:col>
      <xdr:colOff>2286000</xdr:colOff>
      <xdr:row>31</xdr:row>
      <xdr:rowOff>168269</xdr:rowOff>
    </xdr:to>
    <mc:AlternateContent xmlns:mc="http://schemas.openxmlformats.org/markup-compatibility/2006" xmlns:a14="http://schemas.microsoft.com/office/drawing/2010/main">
      <mc:Choice Requires="a14">
        <xdr:graphicFrame macro="">
          <xdr:nvGraphicFramePr>
            <xdr:cNvPr id="4" name="year_created">
              <a:extLst>
                <a:ext uri="{FF2B5EF4-FFF2-40B4-BE49-F238E27FC236}">
                  <a16:creationId xmlns:a16="http://schemas.microsoft.com/office/drawing/2014/main" id="{899D76FE-76AB-944F-BBF9-2A112B9ADEC0}"/>
                </a:ext>
              </a:extLst>
            </xdr:cNvPr>
            <xdr:cNvGraphicFramePr/>
          </xdr:nvGraphicFramePr>
          <xdr:xfrm>
            <a:off x="0" y="0"/>
            <a:ext cx="0" cy="0"/>
          </xdr:xfrm>
          <a:graphic>
            <a:graphicData uri="http://schemas.microsoft.com/office/drawing/2010/slicer">
              <sle:slicer xmlns:sle="http://schemas.microsoft.com/office/drawing/2010/slicer" name="year_created"/>
            </a:graphicData>
          </a:graphic>
        </xdr:graphicFrame>
      </mc:Choice>
      <mc:Fallback xmlns="">
        <xdr:sp macro="" textlink="">
          <xdr:nvSpPr>
            <xdr:cNvPr id="0" name=""/>
            <xdr:cNvSpPr>
              <a:spLocks noTextEdit="1"/>
            </xdr:cNvSpPr>
          </xdr:nvSpPr>
          <xdr:spPr>
            <a:xfrm>
              <a:off x="7683500" y="3644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273050</xdr:colOff>
      <xdr:row>13</xdr:row>
      <xdr:rowOff>120650</xdr:rowOff>
    </xdr:from>
    <xdr:to>
      <xdr:col>4</xdr:col>
      <xdr:colOff>615950</xdr:colOff>
      <xdr:row>28</xdr:row>
      <xdr:rowOff>6350</xdr:rowOff>
    </xdr:to>
    <xdr:graphicFrame macro="">
      <xdr:nvGraphicFramePr>
        <xdr:cNvPr id="2" name="Chart 1">
          <a:extLst>
            <a:ext uri="{FF2B5EF4-FFF2-40B4-BE49-F238E27FC236}">
              <a16:creationId xmlns:a16="http://schemas.microsoft.com/office/drawing/2014/main" id="{59A80B19-8ED7-2F44-AEE5-854A00D64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21.598953587963" createdVersion="4" refreshedVersion="4"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d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d__x000d_We want to go to Cannes !_x000d__x000d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d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d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d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d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d_economy in 80 years, while facing huge cuts to social services."/>
        <s v="The U.S. women's movement changed the social and cultural dialog_x000d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d_The creative soul of social movements re-imagined._x000d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d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d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d_3 Main characters: Josh, Jessie, and Rosa._x000d_Genre: Action/eerie/adventure/suspense_x000d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d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d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d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d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d__x000d_PRE-ORDER YOUR LINK CARD TODAY"/>
        <s v="Employ College is a movement for companies to hire college graduates from their respected institutions."/>
        <s v="Waitresses.com is an online community devoted to servers around the world. Learn. Connect. Work. Travel. Share._x000d__x000d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d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d_Discover NapTime, a silent baby monitor that improves your sleep."/>
        <s v="Sinapsi is the first heated jacket designed in Italy._x000d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d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d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d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d_All it needs now?  _x000d_More readers.  About ten million more._x000d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d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d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d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d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d_You can rent out your Home with Airbnb. _x000d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d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d__x000d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d_Designed and made in Italy"/>
        <s v="The most useful phone charger you will ever buy"/>
        <s v="The revolutionized carseat, where no child will be left alone in a hot vehicle ever again. This alarm will save multiple babie's lives."/>
        <s v="Russell &amp; Sons Watches_x000d__x000d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d_with Integrated Bluetooth System,_x000d_Handsfree Set (Microphone and Speakers)_x000d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d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d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d_newest and best mobile food truck_x000d_serving delicious BBQ Georgia style slow_x000d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d_Find us on Facebook!_x000d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d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d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d__x000d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d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d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d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d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d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d_Those who don't believe, call them aliens._x000d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d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d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d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d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d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d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d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d_of Global Christianity in an Artistic &amp; innovative Musical_x000d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d__x000d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d__x000d_Our Kickstarter Supporters get FIRST DIBS!_x000d__x000d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d_from the perspective a conscious country girl_x000d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d__x000d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d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d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d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d_Vampires and Werewolves hunt the survivors. Zombies hunt us all._x000d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d_We are calling on you to help us._x000d_In our journey to make our debut album."/>
        <s v="Our first full length album, One Eyed King, is an overdriven roadtrip through the heart of darkness. Rocknroll with a reading problem."/>
        <s v="Chivo and his band of miscreants present their debut album _x000d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d_Doing what they do best, laying down honest and _x000d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d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d__x000d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d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d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d_Thanks for you help!"/>
        <s v="Expand cotton candy concession to include other foods and purchase a trailer to haul._x000d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d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d__x000d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d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d__x000d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d_My Name is David Frey and I Provide Free Public Astronomy programs in San Francisco, Mt. Tamalpias, Yosemite and Novato CA."/>
        <s v="Building a Flying saucer that has Artificial Intelligent made from sea shell."/>
        <s v="Innovatives MAschinenbau projekt mit verarbeitende Metalle vom Mars_x000d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d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d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d_                       Fast, Fresh, Food -_x000d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d__x000d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d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d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d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d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d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d_3 elencos, 3 espacios."/>
        <s v="Een Gay Party in het centrum van Amersfoort. _x000d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d_navigate the perilous terrain of Art &amp; Fame _x000d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d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d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d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d__x000d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d__x000d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d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d_indoor recreational facility, using an old silica sand mine,_x000d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d__x000d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d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d_We would be more than happy for some help funding the play."/>
        <s v="Our aim is to deliver a powerful piece of theatre to audiences across the UK, including Edinburgh Fringe (2017)."/>
        <s v="THE POIGNANT EXPLORATION OF WHAT IT MEANS TO SAY GOODBYE._x000d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d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d_HOW TO LIVE ON EARTH by MJ Kaufman_x000d_ / CAL IN CAMO by William Francis Hoffman_x000d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d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d_Do you want to?"/>
        <s v="Please help me bring 'The Bad Arm', which has toured America for 6 years, to the biggest &amp; best arts festival in the world: Edinburgh!"/>
        <s v="5 Actors, 30 Characters, 90 Minutes._x000d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d__x000d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d_Other than this there is no endearment for or otherwise_x000d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d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d_Supportez une audacieuse compagnie internationale et aidez-les Ã  crÃ©er leur piÃ¨ce"/>
        <s v="Itâ€™s a celebration of our heritage. Well, not all of ours. If you live in Liberty Falls, itâ€™s yours. If you donâ€™t, then it's not."/>
        <s v="Two worlds, one bond - no turning back._x000d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d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d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d_Four writers._x000d_Four new takes._x000d__x000d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d__x000d_a new play by Dan Giles_x000d__x000d_coming to FringeNYC 2015_x000d__x000d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d_PRAMKICKER. _x000d__x000d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d__x000d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d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d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d__x000d_We're producing a project for young adults and could use your help."/>
        <s v="See Pryor from his teenage years to his last breath featuring his past wives, closest friends. &amp; his fan favorite character Mudbone."/>
        <s v="All the world's a stage..._x000d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d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d__x000d_#soskidsbeheard   _x000d__x000d_www.apatheplace.org"/>
        <s v="I will be performing in TWO productions to kick off the 2016 season. NEED HELP TO FUND THESE GREAT SHOWS!"/>
        <s v="Welcome to POP! Community Cabaret: the &quot;friendliest mad bunch ever&quot;!_x000d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d__x000d_A JEWISH GIRL FINDS HERSELF ON A UNEXPECTED TRIP TO_x000d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d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d_Presented by The Theatre Cosmic. _x000d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d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d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d__x000d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d_ABOUT FAMILY, AMBITION, LOVE AND GREED"/>
        <s v="Thought-provoking drama about one who gets so caught up in churchwork, loses the true meaning of serving God, &amp; has TROUBLE AT THE GATE"/>
        <s v="The Ultimate Screenwriting Conference_x000d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d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d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d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d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d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d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d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d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ole Love" refreshedDate="43121.742276851852" createdVersion="6" refreshedVersion="6" minRefreshableVersion="3" recordCount="4114">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_created_conversion" numFmtId="0">
      <sharedItems containsNonDate="0" containsString="0" containsBlank="1"/>
    </cacheField>
    <cacheField name="date_ended_conversion" numFmtId="0">
      <sharedItems containsNonDate="0" containsString="0" containsBlank="1"/>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Nicole Love" refreshedDate="43121.767902893516" createdVersion="6" refreshedVersion="6" minRefreshableVersion="3" recordCount="4114">
  <cacheSource type="worksheet">
    <worksheetSource ref="A1:V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_created_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09"/>
          <s v="Jan"/>
          <s v="Feb"/>
          <s v="Mar"/>
          <s v="Apr"/>
          <s v="May"/>
          <s v="Jun"/>
          <s v="Jul"/>
          <s v="Aug"/>
          <s v="Sep"/>
          <s v="Oct"/>
          <s v="Nov"/>
          <s v="Dec"/>
          <s v="&gt;3/15/17"/>
        </groupItems>
      </fieldGroup>
    </cacheField>
    <cacheField name="date_ended_conversion" numFmtId="165">
      <sharedItems containsSemiMixedTypes="0" containsNonDate="0" containsDate="1" containsString="0" minDate="2009-08-10T14:26:00" maxDate="2017-05-03T14:12:00"/>
    </cacheField>
    <cacheField name="year_created" numFmtId="0">
      <sharedItems containsSemiMixedTypes="0" containsString="0" containsNumber="1" containsInteger="1" minValue="2009" maxValue="2017" count="9">
        <n v="2015"/>
        <n v="2017"/>
        <n v="2016"/>
        <n v="2014"/>
        <n v="2013"/>
        <n v="2012"/>
        <n v="2011"/>
        <n v="2010"/>
        <n v="2009"/>
      </sharedItems>
    </cacheField>
    <cacheField name="year_ended" numFmtId="0">
      <sharedItems containsSemiMixedTypes="0" containsString="0" containsNumber="1" containsInteger="1" minValue="2009" maxValue="2017"/>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114">
  <r>
    <n v="0"/>
    <x v="0"/>
    <x v="0"/>
    <x v="0"/>
    <n v="11633"/>
    <x v="0"/>
    <x v="0"/>
    <s v="USD"/>
    <n v="1437620400"/>
    <n v="1434931811"/>
    <b v="0"/>
    <n v="182"/>
    <b v="1"/>
    <s v="film &amp; video/television"/>
    <n v="136.85882352941178"/>
    <n v="63.917582417582416"/>
    <x v="0"/>
    <s v="television"/>
  </r>
  <r>
    <n v="1"/>
    <x v="1"/>
    <x v="1"/>
    <x v="1"/>
    <n v="14653"/>
    <x v="0"/>
    <x v="0"/>
    <s v="USD"/>
    <n v="1488464683"/>
    <n v="1485872683"/>
    <b v="0"/>
    <n v="79"/>
    <b v="1"/>
    <s v="film &amp; video/television"/>
    <n v="142.60827250608273"/>
    <n v="185.48101265822785"/>
    <x v="0"/>
    <s v="television"/>
  </r>
  <r>
    <n v="2"/>
    <x v="2"/>
    <x v="2"/>
    <x v="2"/>
    <n v="525"/>
    <x v="0"/>
    <x v="1"/>
    <s v="GBP"/>
    <n v="1455555083"/>
    <n v="1454691083"/>
    <b v="0"/>
    <n v="35"/>
    <b v="1"/>
    <s v="film &amp; video/television"/>
    <n v="105"/>
    <n v="15"/>
    <x v="0"/>
    <s v="television"/>
  </r>
  <r>
    <n v="3"/>
    <x v="3"/>
    <x v="3"/>
    <x v="3"/>
    <n v="10390"/>
    <x v="0"/>
    <x v="0"/>
    <s v="USD"/>
    <n v="1407414107"/>
    <n v="1404822107"/>
    <b v="0"/>
    <n v="150"/>
    <b v="1"/>
    <s v="film &amp; video/television"/>
    <n v="103.89999999999999"/>
    <n v="69.266666666666666"/>
    <x v="0"/>
    <s v="television"/>
  </r>
  <r>
    <n v="4"/>
    <x v="4"/>
    <x v="4"/>
    <x v="4"/>
    <n v="54116.28"/>
    <x v="0"/>
    <x v="0"/>
    <s v="USD"/>
    <n v="1450555279"/>
    <n v="1447963279"/>
    <b v="0"/>
    <n v="284"/>
    <b v="1"/>
    <s v="film &amp; video/television"/>
    <n v="122.99154545454545"/>
    <n v="190.55028169014085"/>
    <x v="0"/>
    <s v="television"/>
  </r>
  <r>
    <n v="5"/>
    <x v="5"/>
    <x v="5"/>
    <x v="5"/>
    <n v="4390"/>
    <x v="0"/>
    <x v="0"/>
    <s v="USD"/>
    <n v="1469770500"/>
    <n v="1468362207"/>
    <b v="0"/>
    <n v="47"/>
    <b v="1"/>
    <s v="film &amp; video/television"/>
    <n v="109.77744436109028"/>
    <n v="93.40425531914893"/>
    <x v="0"/>
    <s v="television"/>
  </r>
  <r>
    <n v="6"/>
    <x v="6"/>
    <x v="6"/>
    <x v="6"/>
    <n v="8519"/>
    <x v="0"/>
    <x v="0"/>
    <s v="USD"/>
    <n v="1402710250"/>
    <n v="1401846250"/>
    <b v="0"/>
    <n v="58"/>
    <b v="1"/>
    <s v="film &amp; video/television"/>
    <n v="106.4875"/>
    <n v="146.87931034482759"/>
    <x v="0"/>
    <s v="television"/>
  </r>
  <r>
    <n v="7"/>
    <x v="7"/>
    <x v="7"/>
    <x v="7"/>
    <n v="9110"/>
    <x v="0"/>
    <x v="0"/>
    <s v="USD"/>
    <n v="1467680867"/>
    <n v="1464224867"/>
    <b v="0"/>
    <n v="57"/>
    <b v="1"/>
    <s v="film &amp; video/television"/>
    <n v="101.22222222222221"/>
    <n v="159.82456140350877"/>
    <x v="0"/>
    <s v="television"/>
  </r>
  <r>
    <n v="8"/>
    <x v="8"/>
    <x v="8"/>
    <x v="8"/>
    <n v="3501.52"/>
    <x v="0"/>
    <x v="0"/>
    <s v="USD"/>
    <n v="1460754000"/>
    <n v="1460155212"/>
    <b v="0"/>
    <n v="12"/>
    <b v="1"/>
    <s v="film &amp; video/television"/>
    <n v="100.04342857142856"/>
    <n v="291.79333333333335"/>
    <x v="0"/>
    <s v="television"/>
  </r>
  <r>
    <n v="9"/>
    <x v="9"/>
    <x v="9"/>
    <x v="2"/>
    <n v="629.99"/>
    <x v="0"/>
    <x v="0"/>
    <s v="USD"/>
    <n v="1460860144"/>
    <n v="1458268144"/>
    <b v="0"/>
    <n v="20"/>
    <b v="1"/>
    <s v="film &amp; video/television"/>
    <n v="125.998"/>
    <n v="31.499500000000001"/>
    <x v="0"/>
    <s v="television"/>
  </r>
  <r>
    <n v="10"/>
    <x v="10"/>
    <x v="10"/>
    <x v="9"/>
    <n v="3015"/>
    <x v="0"/>
    <x v="0"/>
    <s v="USD"/>
    <n v="1403660279"/>
    <n v="1400636279"/>
    <b v="0"/>
    <n v="19"/>
    <b v="1"/>
    <s v="film &amp; video/television"/>
    <n v="100.49999999999999"/>
    <n v="158.68421052631578"/>
    <x v="0"/>
    <s v="television"/>
  </r>
  <r>
    <n v="11"/>
    <x v="11"/>
    <x v="11"/>
    <x v="10"/>
    <n v="6025"/>
    <x v="0"/>
    <x v="0"/>
    <s v="USD"/>
    <n v="1471834800"/>
    <n v="1469126462"/>
    <b v="0"/>
    <n v="75"/>
    <b v="1"/>
    <s v="film &amp; video/television"/>
    <n v="120.5"/>
    <n v="80.333333333333329"/>
    <x v="0"/>
    <s v="television"/>
  </r>
  <r>
    <n v="12"/>
    <x v="12"/>
    <x v="12"/>
    <x v="11"/>
    <n v="49588"/>
    <x v="0"/>
    <x v="0"/>
    <s v="USD"/>
    <n v="1405479600"/>
    <n v="1401642425"/>
    <b v="0"/>
    <n v="827"/>
    <b v="1"/>
    <s v="film &amp; video/television"/>
    <n v="165.29333333333335"/>
    <n v="59.961305925030231"/>
    <x v="0"/>
    <s v="television"/>
  </r>
  <r>
    <n v="13"/>
    <x v="13"/>
    <x v="13"/>
    <x v="8"/>
    <n v="5599"/>
    <x v="0"/>
    <x v="0"/>
    <s v="USD"/>
    <n v="1466713620"/>
    <n v="1463588109"/>
    <b v="0"/>
    <n v="51"/>
    <b v="1"/>
    <s v="film &amp; video/television"/>
    <n v="159.97142857142856"/>
    <n v="109.78431372549019"/>
    <x v="0"/>
    <s v="television"/>
  </r>
  <r>
    <n v="14"/>
    <x v="14"/>
    <x v="14"/>
    <x v="12"/>
    <n v="6056"/>
    <x v="0"/>
    <x v="2"/>
    <s v="AUD"/>
    <n v="1405259940"/>
    <n v="1403051888"/>
    <b v="0"/>
    <n v="41"/>
    <b v="1"/>
    <s v="film &amp; video/television"/>
    <n v="100.93333333333334"/>
    <n v="147.70731707317074"/>
    <x v="0"/>
    <s v="television"/>
  </r>
  <r>
    <n v="15"/>
    <x v="15"/>
    <x v="15"/>
    <x v="13"/>
    <n v="2132"/>
    <x v="0"/>
    <x v="3"/>
    <s v="EUR"/>
    <n v="1443384840"/>
    <n v="1441790658"/>
    <b v="0"/>
    <n v="98"/>
    <b v="1"/>
    <s v="film &amp; video/television"/>
    <n v="106.60000000000001"/>
    <n v="21.755102040816325"/>
    <x v="0"/>
    <s v="television"/>
  </r>
  <r>
    <n v="16"/>
    <x v="16"/>
    <x v="16"/>
    <x v="14"/>
    <n v="12029"/>
    <x v="0"/>
    <x v="0"/>
    <s v="USD"/>
    <n v="1402896600"/>
    <n v="1398971211"/>
    <b v="0"/>
    <n v="70"/>
    <b v="1"/>
    <s v="film &amp; video/television"/>
    <n v="100.24166666666667"/>
    <n v="171.84285714285716"/>
    <x v="0"/>
    <s v="television"/>
  </r>
  <r>
    <n v="17"/>
    <x v="17"/>
    <x v="17"/>
    <x v="15"/>
    <n v="1510"/>
    <x v="0"/>
    <x v="1"/>
    <s v="GBP"/>
    <n v="1415126022"/>
    <n v="1412530422"/>
    <b v="0"/>
    <n v="36"/>
    <b v="1"/>
    <s v="film &amp; video/television"/>
    <n v="100.66666666666666"/>
    <n v="41.944444444444443"/>
    <x v="0"/>
    <s v="television"/>
  </r>
  <r>
    <n v="18"/>
    <x v="18"/>
    <x v="18"/>
    <x v="11"/>
    <n v="31896.33"/>
    <x v="0"/>
    <x v="0"/>
    <s v="USD"/>
    <n v="1410958856"/>
    <n v="1408366856"/>
    <b v="0"/>
    <n v="342"/>
    <b v="1"/>
    <s v="film &amp; video/television"/>
    <n v="106.32110000000002"/>
    <n v="93.264122807017543"/>
    <x v="0"/>
    <s v="television"/>
  </r>
  <r>
    <n v="19"/>
    <x v="19"/>
    <x v="19"/>
    <x v="16"/>
    <n v="1235"/>
    <x v="0"/>
    <x v="0"/>
    <s v="USD"/>
    <n v="1437420934"/>
    <n v="1434828934"/>
    <b v="0"/>
    <n v="22"/>
    <b v="1"/>
    <s v="film &amp; video/television"/>
    <n v="145.29411764705881"/>
    <n v="56.136363636363633"/>
    <x v="0"/>
    <s v="television"/>
  </r>
  <r>
    <n v="20"/>
    <x v="20"/>
    <x v="20"/>
    <x v="13"/>
    <n v="2004"/>
    <x v="0"/>
    <x v="0"/>
    <s v="USD"/>
    <n v="1442167912"/>
    <n v="1436983912"/>
    <b v="0"/>
    <n v="25"/>
    <b v="1"/>
    <s v="film &amp; video/television"/>
    <n v="100.2"/>
    <n v="80.16"/>
    <x v="0"/>
    <s v="television"/>
  </r>
  <r>
    <n v="21"/>
    <x v="21"/>
    <x v="21"/>
    <x v="17"/>
    <n v="20190"/>
    <x v="0"/>
    <x v="0"/>
    <s v="USD"/>
    <n v="1411743789"/>
    <n v="1409151789"/>
    <b v="0"/>
    <n v="101"/>
    <b v="1"/>
    <s v="film &amp; video/television"/>
    <n v="109.13513513513513"/>
    <n v="199.9009900990099"/>
    <x v="0"/>
    <s v="television"/>
  </r>
  <r>
    <n v="22"/>
    <x v="22"/>
    <x v="22"/>
    <x v="18"/>
    <n v="410"/>
    <x v="0"/>
    <x v="0"/>
    <s v="USD"/>
    <n v="1420099140"/>
    <n v="1418766740"/>
    <b v="0"/>
    <n v="8"/>
    <b v="1"/>
    <s v="film &amp; video/television"/>
    <n v="117.14285714285715"/>
    <n v="51.25"/>
    <x v="0"/>
    <s v="television"/>
  </r>
  <r>
    <n v="23"/>
    <x v="23"/>
    <x v="23"/>
    <x v="13"/>
    <n v="2370"/>
    <x v="0"/>
    <x v="0"/>
    <s v="USD"/>
    <n v="1430407200"/>
    <n v="1428086501"/>
    <b v="0"/>
    <n v="23"/>
    <b v="1"/>
    <s v="film &amp; video/television"/>
    <n v="118.5"/>
    <n v="103.04347826086956"/>
    <x v="0"/>
    <s v="television"/>
  </r>
  <r>
    <n v="24"/>
    <x v="24"/>
    <x v="24"/>
    <x v="19"/>
    <n v="38082.69"/>
    <x v="0"/>
    <x v="0"/>
    <s v="USD"/>
    <n v="1442345940"/>
    <n v="1439494863"/>
    <b v="0"/>
    <n v="574"/>
    <b v="1"/>
    <s v="film &amp; video/television"/>
    <n v="108.80768571428572"/>
    <n v="66.346149825783982"/>
    <x v="0"/>
    <s v="television"/>
  </r>
  <r>
    <n v="25"/>
    <x v="25"/>
    <x v="25"/>
    <x v="20"/>
    <n v="800"/>
    <x v="0"/>
    <x v="0"/>
    <s v="USD"/>
    <n v="1452299761"/>
    <n v="1447115761"/>
    <b v="0"/>
    <n v="14"/>
    <b v="1"/>
    <s v="film &amp; video/television"/>
    <n v="133.33333333333331"/>
    <n v="57.142857142857146"/>
    <x v="0"/>
    <s v="television"/>
  </r>
  <r>
    <n v="26"/>
    <x v="26"/>
    <x v="26"/>
    <x v="21"/>
    <n v="1940"/>
    <x v="0"/>
    <x v="0"/>
    <s v="USD"/>
    <n v="1408278144"/>
    <n v="1404822144"/>
    <b v="0"/>
    <n v="19"/>
    <b v="1"/>
    <s v="film &amp; video/television"/>
    <n v="155.20000000000002"/>
    <n v="102.10526315789474"/>
    <x v="0"/>
    <s v="television"/>
  </r>
  <r>
    <n v="27"/>
    <x v="27"/>
    <x v="27"/>
    <x v="22"/>
    <n v="22345"/>
    <x v="0"/>
    <x v="4"/>
    <s v="NZD"/>
    <n v="1416113833"/>
    <n v="1413518233"/>
    <b v="0"/>
    <n v="150"/>
    <b v="1"/>
    <s v="film &amp; video/television"/>
    <n v="111.72500000000001"/>
    <n v="148.96666666666667"/>
    <x v="0"/>
    <s v="television"/>
  </r>
  <r>
    <n v="28"/>
    <x v="28"/>
    <x v="28"/>
    <x v="14"/>
    <n v="12042"/>
    <x v="0"/>
    <x v="0"/>
    <s v="USD"/>
    <n v="1450307284"/>
    <n v="1447715284"/>
    <b v="0"/>
    <n v="71"/>
    <b v="1"/>
    <s v="film &amp; video/television"/>
    <n v="100.35000000000001"/>
    <n v="169.6056338028169"/>
    <x v="0"/>
    <s v="television"/>
  </r>
  <r>
    <n v="29"/>
    <x v="29"/>
    <x v="29"/>
    <x v="9"/>
    <n v="3700"/>
    <x v="0"/>
    <x v="1"/>
    <s v="GBP"/>
    <n v="1406045368"/>
    <n v="1403453368"/>
    <b v="0"/>
    <n v="117"/>
    <b v="1"/>
    <s v="film &amp; video/television"/>
    <n v="123.33333333333334"/>
    <n v="31.623931623931625"/>
    <x v="0"/>
    <s v="television"/>
  </r>
  <r>
    <n v="30"/>
    <x v="30"/>
    <x v="30"/>
    <x v="23"/>
    <n v="4051.99"/>
    <x v="0"/>
    <x v="0"/>
    <s v="USD"/>
    <n v="1408604515"/>
    <n v="1406012515"/>
    <b v="0"/>
    <n v="53"/>
    <b v="1"/>
    <s v="film &amp; video/television"/>
    <n v="101.29975"/>
    <n v="76.45264150943396"/>
    <x v="0"/>
    <s v="television"/>
  </r>
  <r>
    <n v="31"/>
    <x v="31"/>
    <x v="31"/>
    <x v="24"/>
    <n v="13"/>
    <x v="0"/>
    <x v="0"/>
    <s v="USD"/>
    <n v="1453748434"/>
    <n v="1452193234"/>
    <b v="0"/>
    <n v="1"/>
    <b v="1"/>
    <s v="film &amp; video/television"/>
    <n v="100"/>
    <n v="13"/>
    <x v="0"/>
    <s v="television"/>
  </r>
  <r>
    <n v="32"/>
    <x v="32"/>
    <x v="32"/>
    <x v="25"/>
    <n v="28520"/>
    <x v="0"/>
    <x v="0"/>
    <s v="USD"/>
    <n v="1463111940"/>
    <n v="1459523017"/>
    <b v="0"/>
    <n v="89"/>
    <b v="1"/>
    <s v="film &amp; video/television"/>
    <n v="100.24604569420035"/>
    <n v="320.44943820224717"/>
    <x v="0"/>
    <s v="television"/>
  </r>
  <r>
    <n v="33"/>
    <x v="33"/>
    <x v="33"/>
    <x v="26"/>
    <n v="5360"/>
    <x v="0"/>
    <x v="0"/>
    <s v="USD"/>
    <n v="1447001501"/>
    <n v="1444405901"/>
    <b v="0"/>
    <n v="64"/>
    <b v="1"/>
    <s v="film &amp; video/television"/>
    <n v="102.0952380952381"/>
    <n v="83.75"/>
    <x v="0"/>
    <s v="television"/>
  </r>
  <r>
    <n v="34"/>
    <x v="34"/>
    <x v="34"/>
    <x v="27"/>
    <n v="3392"/>
    <x v="0"/>
    <x v="0"/>
    <s v="USD"/>
    <n v="1407224601"/>
    <n v="1405928601"/>
    <b v="0"/>
    <n v="68"/>
    <b v="1"/>
    <s v="film &amp; video/television"/>
    <n v="130.46153846153845"/>
    <n v="49.882352941176471"/>
    <x v="0"/>
    <s v="television"/>
  </r>
  <r>
    <n v="35"/>
    <x v="35"/>
    <x v="35"/>
    <x v="28"/>
    <n v="1665"/>
    <x v="0"/>
    <x v="0"/>
    <s v="USD"/>
    <n v="1430179200"/>
    <n v="1428130814"/>
    <b v="0"/>
    <n v="28"/>
    <b v="1"/>
    <s v="film &amp; video/television"/>
    <n v="166.5"/>
    <n v="59.464285714285715"/>
    <x v="0"/>
    <s v="television"/>
  </r>
  <r>
    <n v="36"/>
    <x v="36"/>
    <x v="36"/>
    <x v="12"/>
    <n v="8529"/>
    <x v="0"/>
    <x v="0"/>
    <s v="USD"/>
    <n v="1428128525"/>
    <n v="1425540125"/>
    <b v="0"/>
    <n v="44"/>
    <b v="1"/>
    <s v="film &amp; video/television"/>
    <n v="142.15"/>
    <n v="193.84090909090909"/>
    <x v="0"/>
    <s v="television"/>
  </r>
  <r>
    <n v="37"/>
    <x v="37"/>
    <x v="37"/>
    <x v="29"/>
    <n v="40357"/>
    <x v="0"/>
    <x v="0"/>
    <s v="USD"/>
    <n v="1425055079"/>
    <n v="1422463079"/>
    <b v="0"/>
    <n v="253"/>
    <b v="1"/>
    <s v="film &amp; video/television"/>
    <n v="183.44090909090909"/>
    <n v="159.51383399209487"/>
    <x v="0"/>
    <s v="television"/>
  </r>
  <r>
    <n v="38"/>
    <x v="38"/>
    <x v="38"/>
    <x v="30"/>
    <n v="2751"/>
    <x v="0"/>
    <x v="0"/>
    <s v="USD"/>
    <n v="1368235344"/>
    <n v="1365643344"/>
    <b v="0"/>
    <n v="66"/>
    <b v="1"/>
    <s v="film &amp; video/television"/>
    <n v="110.04"/>
    <n v="41.68181818181818"/>
    <x v="0"/>
    <s v="television"/>
  </r>
  <r>
    <n v="39"/>
    <x v="39"/>
    <x v="39"/>
    <x v="31"/>
    <n v="32745"/>
    <x v="0"/>
    <x v="1"/>
    <s v="GBP"/>
    <n v="1401058740"/>
    <n v="1398388068"/>
    <b v="0"/>
    <n v="217"/>
    <b v="1"/>
    <s v="film &amp; video/television"/>
    <n v="130.98000000000002"/>
    <n v="150.89861751152074"/>
    <x v="0"/>
    <s v="television"/>
  </r>
  <r>
    <n v="40"/>
    <x v="40"/>
    <x v="40"/>
    <x v="13"/>
    <n v="2027"/>
    <x v="0"/>
    <x v="0"/>
    <s v="USD"/>
    <n v="1403150400"/>
    <n v="1401426488"/>
    <b v="0"/>
    <n v="16"/>
    <b v="1"/>
    <s v="film &amp; video/television"/>
    <n v="101.35000000000001"/>
    <n v="126.6875"/>
    <x v="0"/>
    <s v="television"/>
  </r>
  <r>
    <n v="41"/>
    <x v="41"/>
    <x v="41"/>
    <x v="13"/>
    <n v="2000"/>
    <x v="0"/>
    <x v="0"/>
    <s v="USD"/>
    <n v="1412516354"/>
    <n v="1409924354"/>
    <b v="0"/>
    <n v="19"/>
    <b v="1"/>
    <s v="film &amp; video/television"/>
    <n v="100"/>
    <n v="105.26315789473684"/>
    <x v="0"/>
    <s v="television"/>
  </r>
  <r>
    <n v="42"/>
    <x v="42"/>
    <x v="42"/>
    <x v="32"/>
    <n v="19860"/>
    <x v="0"/>
    <x v="0"/>
    <s v="USD"/>
    <n v="1419780026"/>
    <n v="1417188026"/>
    <b v="0"/>
    <n v="169"/>
    <b v="1"/>
    <s v="film &amp; video/television"/>
    <n v="141.85714285714286"/>
    <n v="117.51479289940828"/>
    <x v="0"/>
    <s v="television"/>
  </r>
  <r>
    <n v="43"/>
    <x v="43"/>
    <x v="43"/>
    <x v="3"/>
    <n v="30866"/>
    <x v="0"/>
    <x v="0"/>
    <s v="USD"/>
    <n v="1405209600"/>
    <n v="1402599486"/>
    <b v="0"/>
    <n v="263"/>
    <b v="1"/>
    <s v="film &amp; video/television"/>
    <n v="308.65999999999997"/>
    <n v="117.36121673003802"/>
    <x v="0"/>
    <s v="television"/>
  </r>
  <r>
    <n v="44"/>
    <x v="44"/>
    <x v="44"/>
    <x v="13"/>
    <n v="2000"/>
    <x v="0"/>
    <x v="0"/>
    <s v="USD"/>
    <n v="1412648537"/>
    <n v="1408760537"/>
    <b v="0"/>
    <n v="15"/>
    <b v="1"/>
    <s v="film &amp; video/television"/>
    <n v="100"/>
    <n v="133.33333333333334"/>
    <x v="0"/>
    <s v="television"/>
  </r>
  <r>
    <n v="45"/>
    <x v="45"/>
    <x v="45"/>
    <x v="10"/>
    <n v="6000"/>
    <x v="0"/>
    <x v="0"/>
    <s v="USD"/>
    <n v="1461769107"/>
    <n v="1459177107"/>
    <b v="0"/>
    <n v="61"/>
    <b v="1"/>
    <s v="film &amp; video/television"/>
    <n v="120"/>
    <n v="98.360655737704917"/>
    <x v="0"/>
    <s v="television"/>
  </r>
  <r>
    <n v="46"/>
    <x v="46"/>
    <x v="46"/>
    <x v="33"/>
    <n v="8750"/>
    <x v="0"/>
    <x v="2"/>
    <s v="AUD"/>
    <n v="1450220974"/>
    <n v="1447628974"/>
    <b v="0"/>
    <n v="45"/>
    <b v="1"/>
    <s v="film &amp; video/television"/>
    <n v="104.16666666666667"/>
    <n v="194.44444444444446"/>
    <x v="0"/>
    <s v="television"/>
  </r>
  <r>
    <n v="47"/>
    <x v="47"/>
    <x v="47"/>
    <x v="10"/>
    <n v="5380.55"/>
    <x v="0"/>
    <x v="0"/>
    <s v="USD"/>
    <n v="1419021607"/>
    <n v="1413834007"/>
    <b v="0"/>
    <n v="70"/>
    <b v="1"/>
    <s v="film &amp; video/television"/>
    <n v="107.61100000000002"/>
    <n v="76.865000000000009"/>
    <x v="0"/>
    <s v="television"/>
  </r>
  <r>
    <n v="48"/>
    <x v="48"/>
    <x v="48"/>
    <x v="13"/>
    <n v="2159"/>
    <x v="0"/>
    <x v="1"/>
    <s v="GBP"/>
    <n v="1425211200"/>
    <n v="1422534260"/>
    <b v="0"/>
    <n v="38"/>
    <b v="1"/>
    <s v="film &amp; video/television"/>
    <n v="107.94999999999999"/>
    <n v="56.815789473684212"/>
    <x v="0"/>
    <s v="television"/>
  </r>
  <r>
    <n v="49"/>
    <x v="49"/>
    <x v="49"/>
    <x v="14"/>
    <n v="12000"/>
    <x v="0"/>
    <x v="0"/>
    <s v="USD"/>
    <n v="1445660045"/>
    <n v="1443068045"/>
    <b v="0"/>
    <n v="87"/>
    <b v="1"/>
    <s v="film &amp; video/television"/>
    <n v="100"/>
    <n v="137.93103448275863"/>
    <x v="0"/>
    <s v="television"/>
  </r>
  <r>
    <n v="50"/>
    <x v="50"/>
    <x v="50"/>
    <x v="20"/>
    <n v="600"/>
    <x v="0"/>
    <x v="1"/>
    <s v="GBP"/>
    <n v="1422637200"/>
    <n v="1419271458"/>
    <b v="0"/>
    <n v="22"/>
    <b v="1"/>
    <s v="film &amp; video/television"/>
    <n v="100"/>
    <n v="27.272727272727273"/>
    <x v="0"/>
    <s v="television"/>
  </r>
  <r>
    <n v="51"/>
    <x v="51"/>
    <x v="51"/>
    <x v="34"/>
    <n v="14082"/>
    <x v="0"/>
    <x v="0"/>
    <s v="USD"/>
    <n v="1439245037"/>
    <n v="1436653037"/>
    <b v="0"/>
    <n v="119"/>
    <b v="1"/>
    <s v="film &amp; video/television"/>
    <n v="128.0181818181818"/>
    <n v="118.33613445378151"/>
    <x v="0"/>
    <s v="television"/>
  </r>
  <r>
    <n v="52"/>
    <x v="52"/>
    <x v="52"/>
    <x v="3"/>
    <n v="11621"/>
    <x v="0"/>
    <x v="0"/>
    <s v="USD"/>
    <n v="1405615846"/>
    <n v="1403023846"/>
    <b v="0"/>
    <n v="52"/>
    <b v="1"/>
    <s v="film &amp; video/television"/>
    <n v="116.21"/>
    <n v="223.48076923076923"/>
    <x v="0"/>
    <s v="television"/>
  </r>
  <r>
    <n v="53"/>
    <x v="53"/>
    <x v="53"/>
    <x v="9"/>
    <n v="3289"/>
    <x v="0"/>
    <x v="0"/>
    <s v="USD"/>
    <n v="1396648800"/>
    <n v="1395407445"/>
    <b v="0"/>
    <n v="117"/>
    <b v="1"/>
    <s v="film &amp; video/television"/>
    <n v="109.63333333333334"/>
    <n v="28.111111111111111"/>
    <x v="0"/>
    <s v="television"/>
  </r>
  <r>
    <n v="54"/>
    <x v="54"/>
    <x v="54"/>
    <x v="3"/>
    <n v="10100"/>
    <x v="0"/>
    <x v="0"/>
    <s v="USD"/>
    <n v="1451063221"/>
    <n v="1448471221"/>
    <b v="0"/>
    <n v="52"/>
    <b v="1"/>
    <s v="film &amp; video/television"/>
    <n v="101"/>
    <n v="194.23076923076923"/>
    <x v="0"/>
    <s v="television"/>
  </r>
  <r>
    <n v="55"/>
    <x v="55"/>
    <x v="55"/>
    <x v="35"/>
    <n v="11090"/>
    <x v="0"/>
    <x v="0"/>
    <s v="USD"/>
    <n v="1464390916"/>
    <n v="1462576516"/>
    <b v="0"/>
    <n v="86"/>
    <b v="1"/>
    <s v="film &amp; video/television"/>
    <n v="128.95348837209301"/>
    <n v="128.95348837209303"/>
    <x v="0"/>
    <s v="television"/>
  </r>
  <r>
    <n v="56"/>
    <x v="56"/>
    <x v="56"/>
    <x v="6"/>
    <n v="8581"/>
    <x v="0"/>
    <x v="1"/>
    <s v="GBP"/>
    <n v="1433779200"/>
    <n v="1432559424"/>
    <b v="0"/>
    <n v="174"/>
    <b v="1"/>
    <s v="film &amp; video/television"/>
    <n v="107.26249999999999"/>
    <n v="49.316091954022987"/>
    <x v="0"/>
    <s v="television"/>
  </r>
  <r>
    <n v="57"/>
    <x v="57"/>
    <x v="57"/>
    <x v="36"/>
    <n v="15285"/>
    <x v="0"/>
    <x v="0"/>
    <s v="USD"/>
    <n v="1429991962"/>
    <n v="1427399962"/>
    <b v="0"/>
    <n v="69"/>
    <b v="1"/>
    <s v="film &amp; video/television"/>
    <n v="101.89999999999999"/>
    <n v="221.52173913043478"/>
    <x v="0"/>
    <s v="television"/>
  </r>
  <r>
    <n v="58"/>
    <x v="58"/>
    <x v="58"/>
    <x v="3"/>
    <n v="10291"/>
    <x v="0"/>
    <x v="0"/>
    <s v="USD"/>
    <n v="1416423172"/>
    <n v="1413827572"/>
    <b v="0"/>
    <n v="75"/>
    <b v="1"/>
    <s v="film &amp; video/television"/>
    <n v="102.91"/>
    <n v="137.21333333333334"/>
    <x v="0"/>
    <s v="television"/>
  </r>
  <r>
    <n v="59"/>
    <x v="59"/>
    <x v="59"/>
    <x v="22"/>
    <n v="20025.14"/>
    <x v="0"/>
    <x v="0"/>
    <s v="USD"/>
    <n v="1442264400"/>
    <n v="1439530776"/>
    <b v="0"/>
    <n v="33"/>
    <b v="1"/>
    <s v="film &amp; video/television"/>
    <n v="100.12570000000001"/>
    <n v="606.82242424242418"/>
    <x v="0"/>
    <s v="television"/>
  </r>
  <r>
    <n v="60"/>
    <x v="60"/>
    <x v="60"/>
    <x v="37"/>
    <n v="4648.33"/>
    <x v="0"/>
    <x v="1"/>
    <s v="GBP"/>
    <n v="1395532800"/>
    <n v="1393882717"/>
    <b v="0"/>
    <n v="108"/>
    <b v="1"/>
    <s v="film &amp; video/shorts"/>
    <n v="103.29622222222221"/>
    <n v="43.040092592592593"/>
    <x v="0"/>
    <s v="shorts"/>
  </r>
  <r>
    <n v="61"/>
    <x v="61"/>
    <x v="61"/>
    <x v="10"/>
    <n v="7415"/>
    <x v="0"/>
    <x v="0"/>
    <s v="USD"/>
    <n v="1370547157"/>
    <n v="1368646357"/>
    <b v="0"/>
    <n v="23"/>
    <b v="1"/>
    <s v="film &amp; video/shorts"/>
    <n v="148.30000000000001"/>
    <n v="322.39130434782606"/>
    <x v="0"/>
    <s v="shorts"/>
  </r>
  <r>
    <n v="62"/>
    <x v="62"/>
    <x v="62"/>
    <x v="9"/>
    <n v="4642"/>
    <x v="0"/>
    <x v="0"/>
    <s v="USD"/>
    <n v="1362337878"/>
    <n v="1360177878"/>
    <b v="0"/>
    <n v="48"/>
    <b v="1"/>
    <s v="film &amp; video/shorts"/>
    <n v="154.73333333333332"/>
    <n v="96.708333333333329"/>
    <x v="0"/>
    <s v="shorts"/>
  </r>
  <r>
    <n v="63"/>
    <x v="63"/>
    <x v="63"/>
    <x v="13"/>
    <n v="2270.37"/>
    <x v="0"/>
    <x v="0"/>
    <s v="USD"/>
    <n v="1388206740"/>
    <n v="1386194013"/>
    <b v="0"/>
    <n v="64"/>
    <b v="1"/>
    <s v="film &amp; video/shorts"/>
    <n v="113.51849999999999"/>
    <n v="35.474531249999998"/>
    <x v="0"/>
    <s v="shorts"/>
  </r>
  <r>
    <n v="64"/>
    <x v="64"/>
    <x v="64"/>
    <x v="38"/>
    <n v="2080"/>
    <x v="0"/>
    <x v="0"/>
    <s v="USD"/>
    <n v="1373243181"/>
    <n v="1370651181"/>
    <b v="0"/>
    <n v="24"/>
    <b v="1"/>
    <s v="film &amp; video/shorts"/>
    <n v="173.33333333333334"/>
    <n v="86.666666666666671"/>
    <x v="0"/>
    <s v="shorts"/>
  </r>
  <r>
    <n v="65"/>
    <x v="65"/>
    <x v="65"/>
    <x v="39"/>
    <n v="7527"/>
    <x v="0"/>
    <x v="5"/>
    <s v="CAD"/>
    <n v="1407736740"/>
    <n v="1405453354"/>
    <b v="0"/>
    <n v="57"/>
    <b v="1"/>
    <s v="film &amp; video/shorts"/>
    <n v="107.52857142857141"/>
    <n v="132.05263157894737"/>
    <x v="0"/>
    <s v="shorts"/>
  </r>
  <r>
    <n v="66"/>
    <x v="66"/>
    <x v="66"/>
    <x v="13"/>
    <n v="2372"/>
    <x v="0"/>
    <x v="0"/>
    <s v="USD"/>
    <n v="1468873420"/>
    <n v="1466281420"/>
    <b v="0"/>
    <n v="26"/>
    <b v="1"/>
    <s v="film &amp; video/shorts"/>
    <n v="118.6"/>
    <n v="91.230769230769226"/>
    <x v="0"/>
    <s v="shorts"/>
  </r>
  <r>
    <n v="67"/>
    <x v="67"/>
    <x v="67"/>
    <x v="13"/>
    <n v="2325"/>
    <x v="0"/>
    <x v="0"/>
    <s v="USD"/>
    <n v="1342360804"/>
    <n v="1339768804"/>
    <b v="0"/>
    <n v="20"/>
    <b v="1"/>
    <s v="film &amp; video/shorts"/>
    <n v="116.25000000000001"/>
    <n v="116.25"/>
    <x v="0"/>
    <s v="shorts"/>
  </r>
  <r>
    <n v="68"/>
    <x v="68"/>
    <x v="68"/>
    <x v="20"/>
    <n v="763"/>
    <x v="0"/>
    <x v="1"/>
    <s v="GBP"/>
    <n v="1393162791"/>
    <n v="1390570791"/>
    <b v="0"/>
    <n v="36"/>
    <b v="1"/>
    <s v="film &amp; video/shorts"/>
    <n v="127.16666666666667"/>
    <n v="21.194444444444443"/>
    <x v="0"/>
    <s v="shorts"/>
  </r>
  <r>
    <n v="69"/>
    <x v="69"/>
    <x v="69"/>
    <x v="3"/>
    <n v="11094.23"/>
    <x v="0"/>
    <x v="0"/>
    <s v="USD"/>
    <n v="1317538740"/>
    <n v="1314765025"/>
    <b v="0"/>
    <n v="178"/>
    <b v="1"/>
    <s v="film &amp; video/shorts"/>
    <n v="110.9423"/>
    <n v="62.327134831460668"/>
    <x v="0"/>
    <s v="shorts"/>
  </r>
  <r>
    <n v="70"/>
    <x v="70"/>
    <x v="70"/>
    <x v="2"/>
    <n v="636"/>
    <x v="0"/>
    <x v="0"/>
    <s v="USD"/>
    <n v="1315171845"/>
    <n v="1309987845"/>
    <b v="0"/>
    <n v="17"/>
    <b v="1"/>
    <s v="film &amp; video/shorts"/>
    <n v="127.2"/>
    <n v="37.411764705882355"/>
    <x v="0"/>
    <s v="shorts"/>
  </r>
  <r>
    <n v="71"/>
    <x v="71"/>
    <x v="71"/>
    <x v="40"/>
    <n v="2231"/>
    <x v="0"/>
    <x v="0"/>
    <s v="USD"/>
    <n v="1338186657"/>
    <n v="1333002657"/>
    <b v="0"/>
    <n v="32"/>
    <b v="1"/>
    <s v="film &amp; video/shorts"/>
    <n v="123.94444444444443"/>
    <n v="69.71875"/>
    <x v="0"/>
    <s v="shorts"/>
  </r>
  <r>
    <n v="72"/>
    <x v="72"/>
    <x v="72"/>
    <x v="41"/>
    <n v="2385"/>
    <x v="0"/>
    <x v="0"/>
    <s v="USD"/>
    <n v="1352937600"/>
    <n v="1351210481"/>
    <b v="0"/>
    <n v="41"/>
    <b v="1"/>
    <s v="film &amp; video/shorts"/>
    <n v="108.40909090909091"/>
    <n v="58.170731707317074"/>
    <x v="0"/>
    <s v="shorts"/>
  </r>
  <r>
    <n v="73"/>
    <x v="73"/>
    <x v="73"/>
    <x v="42"/>
    <n v="900"/>
    <x v="0"/>
    <x v="0"/>
    <s v="USD"/>
    <n v="1304395140"/>
    <n v="1297620584"/>
    <b v="0"/>
    <n v="18"/>
    <b v="1"/>
    <s v="film &amp; video/shorts"/>
    <n v="100"/>
    <n v="50"/>
    <x v="0"/>
    <s v="shorts"/>
  </r>
  <r>
    <n v="74"/>
    <x v="74"/>
    <x v="74"/>
    <x v="2"/>
    <n v="564.66"/>
    <x v="0"/>
    <x v="6"/>
    <s v="EUR"/>
    <n v="1453376495"/>
    <n v="1450784495"/>
    <b v="0"/>
    <n v="29"/>
    <b v="1"/>
    <s v="film &amp; video/shorts"/>
    <n v="112.93199999999999"/>
    <n v="19.471034482758618"/>
    <x v="0"/>
    <s v="shorts"/>
  </r>
  <r>
    <n v="75"/>
    <x v="75"/>
    <x v="75"/>
    <x v="8"/>
    <n v="4040"/>
    <x v="0"/>
    <x v="0"/>
    <s v="USD"/>
    <n v="1366693272"/>
    <n v="1364101272"/>
    <b v="0"/>
    <n v="47"/>
    <b v="1"/>
    <s v="film &amp; video/shorts"/>
    <n v="115.42857142857143"/>
    <n v="85.957446808510639"/>
    <x v="0"/>
    <s v="shorts"/>
  </r>
  <r>
    <n v="76"/>
    <x v="76"/>
    <x v="76"/>
    <x v="43"/>
    <n v="460"/>
    <x v="0"/>
    <x v="0"/>
    <s v="USD"/>
    <n v="1325007358"/>
    <n v="1319819758"/>
    <b v="0"/>
    <n v="15"/>
    <b v="1"/>
    <s v="film &amp; video/shorts"/>
    <n v="153.33333333333334"/>
    <n v="30.666666666666668"/>
    <x v="0"/>
    <s v="shorts"/>
  </r>
  <r>
    <n v="77"/>
    <x v="77"/>
    <x v="77"/>
    <x v="44"/>
    <n v="1570"/>
    <x v="0"/>
    <x v="0"/>
    <s v="USD"/>
    <n v="1337569140"/>
    <n v="1332991717"/>
    <b v="0"/>
    <n v="26"/>
    <b v="1"/>
    <s v="film &amp; video/shorts"/>
    <n v="392.5"/>
    <n v="60.384615384615387"/>
    <x v="0"/>
    <s v="shorts"/>
  </r>
  <r>
    <n v="78"/>
    <x v="78"/>
    <x v="78"/>
    <x v="45"/>
    <n v="1351"/>
    <x v="0"/>
    <x v="6"/>
    <s v="EUR"/>
    <n v="1472751121"/>
    <n v="1471887121"/>
    <b v="0"/>
    <n v="35"/>
    <b v="1"/>
    <s v="film &amp; video/shorts"/>
    <n v="2702"/>
    <n v="38.6"/>
    <x v="0"/>
    <s v="shorts"/>
  </r>
  <r>
    <n v="79"/>
    <x v="79"/>
    <x v="79"/>
    <x v="46"/>
    <n v="1651"/>
    <x v="0"/>
    <x v="1"/>
    <s v="GBP"/>
    <n v="1398451093"/>
    <n v="1395859093"/>
    <b v="0"/>
    <n v="41"/>
    <b v="1"/>
    <s v="film &amp; video/shorts"/>
    <n v="127"/>
    <n v="40.268292682926827"/>
    <x v="0"/>
    <s v="shorts"/>
  </r>
  <r>
    <n v="80"/>
    <x v="80"/>
    <x v="80"/>
    <x v="14"/>
    <n v="12870"/>
    <x v="0"/>
    <x v="0"/>
    <s v="USD"/>
    <n v="1386640856"/>
    <n v="1383616856"/>
    <b v="0"/>
    <n v="47"/>
    <b v="1"/>
    <s v="film &amp; video/shorts"/>
    <n v="107.25"/>
    <n v="273.82978723404256"/>
    <x v="0"/>
    <s v="shorts"/>
  </r>
  <r>
    <n v="81"/>
    <x v="81"/>
    <x v="81"/>
    <x v="47"/>
    <n v="1485"/>
    <x v="0"/>
    <x v="0"/>
    <s v="USD"/>
    <n v="1342234920"/>
    <n v="1341892127"/>
    <b v="0"/>
    <n v="28"/>
    <b v="1"/>
    <s v="film &amp; video/shorts"/>
    <n v="198"/>
    <n v="53.035714285714285"/>
    <x v="0"/>
    <s v="shorts"/>
  </r>
  <r>
    <n v="82"/>
    <x v="82"/>
    <x v="82"/>
    <x v="23"/>
    <n v="4000.5"/>
    <x v="0"/>
    <x v="0"/>
    <s v="USD"/>
    <n v="1318189261"/>
    <n v="1315597261"/>
    <b v="0"/>
    <n v="100"/>
    <b v="1"/>
    <s v="film &amp; video/shorts"/>
    <n v="100.01249999999999"/>
    <n v="40.005000000000003"/>
    <x v="0"/>
    <s v="shorts"/>
  </r>
  <r>
    <n v="83"/>
    <x v="83"/>
    <x v="83"/>
    <x v="48"/>
    <n v="205"/>
    <x v="0"/>
    <x v="1"/>
    <s v="GBP"/>
    <n v="1424604600"/>
    <n v="1423320389"/>
    <b v="0"/>
    <n v="13"/>
    <b v="1"/>
    <s v="film &amp; video/shorts"/>
    <n v="102.49999999999999"/>
    <n v="15.76923076923077"/>
    <x v="0"/>
    <s v="shorts"/>
  </r>
  <r>
    <n v="84"/>
    <x v="84"/>
    <x v="84"/>
    <x v="2"/>
    <n v="500"/>
    <x v="0"/>
    <x v="0"/>
    <s v="USD"/>
    <n v="1305483086"/>
    <n v="1302891086"/>
    <b v="0"/>
    <n v="7"/>
    <b v="1"/>
    <s v="film &amp; video/shorts"/>
    <n v="100"/>
    <n v="71.428571428571431"/>
    <x v="0"/>
    <s v="shorts"/>
  </r>
  <r>
    <n v="85"/>
    <x v="85"/>
    <x v="85"/>
    <x v="38"/>
    <n v="1506"/>
    <x v="0"/>
    <x v="0"/>
    <s v="USD"/>
    <n v="1316746837"/>
    <n v="1314154837"/>
    <b v="0"/>
    <n v="21"/>
    <b v="1"/>
    <s v="film &amp; video/shorts"/>
    <n v="125.49999999999999"/>
    <n v="71.714285714285708"/>
    <x v="0"/>
    <s v="shorts"/>
  </r>
  <r>
    <n v="86"/>
    <x v="86"/>
    <x v="86"/>
    <x v="12"/>
    <n v="6388"/>
    <x v="0"/>
    <x v="6"/>
    <s v="EUR"/>
    <n v="1451226045"/>
    <n v="1444828845"/>
    <b v="0"/>
    <n v="17"/>
    <b v="1"/>
    <s v="film &amp; video/shorts"/>
    <n v="106.46666666666667"/>
    <n v="375.76470588235293"/>
    <x v="0"/>
    <s v="shorts"/>
  </r>
  <r>
    <n v="87"/>
    <x v="87"/>
    <x v="87"/>
    <x v="30"/>
    <n v="2615"/>
    <x v="0"/>
    <x v="0"/>
    <s v="USD"/>
    <n v="1275529260"/>
    <n v="1274705803"/>
    <b v="0"/>
    <n v="25"/>
    <b v="1"/>
    <s v="film &amp; video/shorts"/>
    <n v="104.60000000000001"/>
    <n v="104.6"/>
    <x v="0"/>
    <s v="shorts"/>
  </r>
  <r>
    <n v="88"/>
    <x v="88"/>
    <x v="88"/>
    <x v="8"/>
    <n v="3600"/>
    <x v="0"/>
    <x v="0"/>
    <s v="USD"/>
    <n v="1403452131"/>
    <n v="1401205731"/>
    <b v="0"/>
    <n v="60"/>
    <b v="1"/>
    <s v="film &amp; video/shorts"/>
    <n v="102.85714285714285"/>
    <n v="60"/>
    <x v="0"/>
    <s v="shorts"/>
  </r>
  <r>
    <n v="89"/>
    <x v="89"/>
    <x v="89"/>
    <x v="12"/>
    <n v="6904"/>
    <x v="0"/>
    <x v="0"/>
    <s v="USD"/>
    <n v="1370196192"/>
    <n v="1368036192"/>
    <b v="0"/>
    <n v="56"/>
    <b v="1"/>
    <s v="film &amp; video/shorts"/>
    <n v="115.06666666666668"/>
    <n v="123.28571428571429"/>
    <x v="0"/>
    <s v="shorts"/>
  </r>
  <r>
    <n v="90"/>
    <x v="90"/>
    <x v="90"/>
    <x v="2"/>
    <n v="502"/>
    <x v="0"/>
    <x v="0"/>
    <s v="USD"/>
    <n v="1310454499"/>
    <n v="1307862499"/>
    <b v="0"/>
    <n v="16"/>
    <b v="1"/>
    <s v="film &amp; video/shorts"/>
    <n v="100.4"/>
    <n v="31.375"/>
    <x v="0"/>
    <s v="shorts"/>
  </r>
  <r>
    <n v="91"/>
    <x v="91"/>
    <x v="91"/>
    <x v="9"/>
    <n v="3600"/>
    <x v="0"/>
    <x v="0"/>
    <s v="USD"/>
    <n v="1305625164"/>
    <n v="1300354764"/>
    <b v="0"/>
    <n v="46"/>
    <b v="1"/>
    <s v="film &amp; video/shorts"/>
    <n v="120"/>
    <n v="78.260869565217391"/>
    <x v="0"/>
    <s v="shorts"/>
  </r>
  <r>
    <n v="92"/>
    <x v="92"/>
    <x v="92"/>
    <x v="10"/>
    <n v="5260"/>
    <x v="0"/>
    <x v="5"/>
    <s v="CAD"/>
    <n v="1485936000"/>
    <n v="1481949983"/>
    <b v="0"/>
    <n v="43"/>
    <b v="1"/>
    <s v="film &amp; video/shorts"/>
    <n v="105.2"/>
    <n v="122.32558139534883"/>
    <x v="0"/>
    <s v="shorts"/>
  </r>
  <r>
    <n v="93"/>
    <x v="93"/>
    <x v="93"/>
    <x v="28"/>
    <n v="1106"/>
    <x v="0"/>
    <x v="0"/>
    <s v="USD"/>
    <n v="1341349200"/>
    <n v="1338928537"/>
    <b v="0"/>
    <n v="15"/>
    <b v="1"/>
    <s v="film &amp; video/shorts"/>
    <n v="110.60000000000001"/>
    <n v="73.733333333333334"/>
    <x v="0"/>
    <s v="shorts"/>
  </r>
  <r>
    <n v="94"/>
    <x v="94"/>
    <x v="94"/>
    <x v="49"/>
    <n v="260"/>
    <x v="0"/>
    <x v="1"/>
    <s v="GBP"/>
    <n v="1396890822"/>
    <n v="1395162822"/>
    <b v="0"/>
    <n v="12"/>
    <b v="1"/>
    <s v="film &amp; video/shorts"/>
    <n v="104"/>
    <n v="21.666666666666668"/>
    <x v="0"/>
    <s v="shorts"/>
  </r>
  <r>
    <n v="95"/>
    <x v="95"/>
    <x v="95"/>
    <x v="18"/>
    <n v="460"/>
    <x v="0"/>
    <x v="0"/>
    <s v="USD"/>
    <n v="1330214841"/>
    <n v="1327622841"/>
    <b v="0"/>
    <n v="21"/>
    <b v="1"/>
    <s v="film &amp; video/shorts"/>
    <n v="131.42857142857142"/>
    <n v="21.904761904761905"/>
    <x v="0"/>
    <s v="shorts"/>
  </r>
  <r>
    <n v="96"/>
    <x v="96"/>
    <x v="96"/>
    <x v="15"/>
    <n v="1720"/>
    <x v="0"/>
    <x v="0"/>
    <s v="USD"/>
    <n v="1280631600"/>
    <n v="1274889241"/>
    <b v="0"/>
    <n v="34"/>
    <b v="1"/>
    <s v="film &amp; video/shorts"/>
    <n v="114.66666666666667"/>
    <n v="50.588235294117645"/>
    <x v="0"/>
    <s v="shorts"/>
  </r>
  <r>
    <n v="97"/>
    <x v="97"/>
    <x v="97"/>
    <x v="44"/>
    <n v="425"/>
    <x v="0"/>
    <x v="0"/>
    <s v="USD"/>
    <n v="1310440482"/>
    <n v="1307848482"/>
    <b v="0"/>
    <n v="8"/>
    <b v="1"/>
    <s v="film &amp; video/shorts"/>
    <n v="106.25"/>
    <n v="53.125"/>
    <x v="0"/>
    <s v="shorts"/>
  </r>
  <r>
    <n v="98"/>
    <x v="98"/>
    <x v="98"/>
    <x v="50"/>
    <n v="3400"/>
    <x v="0"/>
    <x v="0"/>
    <s v="USD"/>
    <n v="1354923000"/>
    <n v="1351796674"/>
    <b v="0"/>
    <n v="60"/>
    <b v="1"/>
    <s v="film &amp; video/shorts"/>
    <n v="106.25"/>
    <n v="56.666666666666664"/>
    <x v="0"/>
    <s v="shorts"/>
  </r>
  <r>
    <n v="99"/>
    <x v="99"/>
    <x v="99"/>
    <x v="15"/>
    <n v="1590.29"/>
    <x v="0"/>
    <x v="0"/>
    <s v="USD"/>
    <n v="1390426799"/>
    <n v="1387834799"/>
    <b v="0"/>
    <n v="39"/>
    <b v="1"/>
    <s v="film &amp; video/shorts"/>
    <n v="106.01933333333334"/>
    <n v="40.776666666666664"/>
    <x v="0"/>
    <s v="shorts"/>
  </r>
  <r>
    <n v="100"/>
    <x v="100"/>
    <x v="100"/>
    <x v="10"/>
    <n v="5000"/>
    <x v="0"/>
    <x v="0"/>
    <s v="USD"/>
    <n v="1352055886"/>
    <n v="1350324286"/>
    <b v="0"/>
    <n v="26"/>
    <b v="1"/>
    <s v="film &amp; video/shorts"/>
    <n v="100"/>
    <n v="192.30769230769232"/>
    <x v="0"/>
    <s v="shorts"/>
  </r>
  <r>
    <n v="101"/>
    <x v="101"/>
    <x v="101"/>
    <x v="8"/>
    <n v="3500"/>
    <x v="0"/>
    <x v="0"/>
    <s v="USD"/>
    <n v="1359052710"/>
    <n v="1356979110"/>
    <b v="0"/>
    <n v="35"/>
    <b v="1"/>
    <s v="film &amp; video/shorts"/>
    <n v="100"/>
    <n v="100"/>
    <x v="0"/>
    <s v="shorts"/>
  </r>
  <r>
    <n v="102"/>
    <x v="102"/>
    <x v="102"/>
    <x v="12"/>
    <n v="7665"/>
    <x v="0"/>
    <x v="0"/>
    <s v="USD"/>
    <n v="1293073733"/>
    <n v="1290481733"/>
    <b v="0"/>
    <n v="65"/>
    <b v="1"/>
    <s v="film &amp; video/shorts"/>
    <n v="127.75000000000001"/>
    <n v="117.92307692307692"/>
    <x v="0"/>
    <s v="shorts"/>
  </r>
  <r>
    <n v="103"/>
    <x v="103"/>
    <x v="103"/>
    <x v="46"/>
    <n v="1367"/>
    <x v="0"/>
    <x v="1"/>
    <s v="GBP"/>
    <n v="1394220030"/>
    <n v="1392232830"/>
    <b v="0"/>
    <n v="49"/>
    <b v="1"/>
    <s v="film &amp; video/shorts"/>
    <n v="105.15384615384616"/>
    <n v="27.897959183673468"/>
    <x v="0"/>
    <s v="shorts"/>
  </r>
  <r>
    <n v="104"/>
    <x v="104"/>
    <x v="104"/>
    <x v="2"/>
    <n v="600"/>
    <x v="0"/>
    <x v="0"/>
    <s v="USD"/>
    <n v="1301792400"/>
    <n v="1299775266"/>
    <b v="0"/>
    <n v="10"/>
    <b v="1"/>
    <s v="film &amp; video/shorts"/>
    <n v="120"/>
    <n v="60"/>
    <x v="0"/>
    <s v="shorts"/>
  </r>
  <r>
    <n v="105"/>
    <x v="105"/>
    <x v="105"/>
    <x v="41"/>
    <n v="2363"/>
    <x v="0"/>
    <x v="0"/>
    <s v="USD"/>
    <n v="1463184000"/>
    <n v="1461605020"/>
    <b v="0"/>
    <n v="60"/>
    <b v="1"/>
    <s v="film &amp; video/shorts"/>
    <n v="107.40909090909089"/>
    <n v="39.383333333333333"/>
    <x v="0"/>
    <s v="shorts"/>
  </r>
  <r>
    <n v="106"/>
    <x v="106"/>
    <x v="106"/>
    <x v="10"/>
    <n v="5025"/>
    <x v="0"/>
    <x v="0"/>
    <s v="USD"/>
    <n v="1333391901"/>
    <n v="1332182301"/>
    <b v="0"/>
    <n v="27"/>
    <b v="1"/>
    <s v="film &amp; video/shorts"/>
    <n v="100.49999999999999"/>
    <n v="186.11111111111111"/>
    <x v="0"/>
    <s v="shorts"/>
  </r>
  <r>
    <n v="107"/>
    <x v="107"/>
    <x v="107"/>
    <x v="51"/>
    <n v="7685"/>
    <x v="0"/>
    <x v="0"/>
    <s v="USD"/>
    <n v="1303688087"/>
    <n v="1301787287"/>
    <b v="0"/>
    <n v="69"/>
    <b v="1"/>
    <s v="film &amp; video/shorts"/>
    <n v="102.46666666666667"/>
    <n v="111.37681159420291"/>
    <x v="0"/>
    <s v="shorts"/>
  </r>
  <r>
    <n v="108"/>
    <x v="108"/>
    <x v="108"/>
    <x v="15"/>
    <n v="3700"/>
    <x v="0"/>
    <x v="0"/>
    <s v="USD"/>
    <n v="1370011370"/>
    <n v="1364827370"/>
    <b v="0"/>
    <n v="47"/>
    <b v="1"/>
    <s v="film &amp; video/shorts"/>
    <n v="246.66666666666669"/>
    <n v="78.723404255319153"/>
    <x v="0"/>
    <s v="shorts"/>
  </r>
  <r>
    <n v="109"/>
    <x v="109"/>
    <x v="109"/>
    <x v="28"/>
    <n v="2195"/>
    <x v="0"/>
    <x v="0"/>
    <s v="USD"/>
    <n v="1298680630"/>
    <n v="1296088630"/>
    <b v="0"/>
    <n v="47"/>
    <b v="1"/>
    <s v="film &amp; video/shorts"/>
    <n v="219.49999999999997"/>
    <n v="46.702127659574465"/>
    <x v="0"/>
    <s v="shorts"/>
  </r>
  <r>
    <n v="110"/>
    <x v="110"/>
    <x v="110"/>
    <x v="46"/>
    <n v="1700"/>
    <x v="0"/>
    <x v="0"/>
    <s v="USD"/>
    <n v="1384408740"/>
    <n v="1381445253"/>
    <b v="0"/>
    <n v="26"/>
    <b v="1"/>
    <s v="film &amp; video/shorts"/>
    <n v="130.76923076923077"/>
    <n v="65.384615384615387"/>
    <x v="0"/>
    <s v="shorts"/>
  </r>
  <r>
    <n v="111"/>
    <x v="111"/>
    <x v="111"/>
    <x v="8"/>
    <n v="5410"/>
    <x v="0"/>
    <x v="2"/>
    <s v="AUD"/>
    <n v="1433059187"/>
    <n v="1430467187"/>
    <b v="0"/>
    <n v="53"/>
    <b v="1"/>
    <s v="film &amp; video/shorts"/>
    <n v="154.57142857142858"/>
    <n v="102.0754716981132"/>
    <x v="0"/>
    <s v="shorts"/>
  </r>
  <r>
    <n v="112"/>
    <x v="112"/>
    <x v="112"/>
    <x v="10"/>
    <n v="5200"/>
    <x v="0"/>
    <x v="0"/>
    <s v="USD"/>
    <n v="1397354400"/>
    <n v="1395277318"/>
    <b v="0"/>
    <n v="81"/>
    <b v="1"/>
    <s v="film &amp; video/shorts"/>
    <n v="104"/>
    <n v="64.197530864197532"/>
    <x v="0"/>
    <s v="shorts"/>
  </r>
  <r>
    <n v="113"/>
    <x v="113"/>
    <x v="113"/>
    <x v="10"/>
    <n v="7050"/>
    <x v="0"/>
    <x v="0"/>
    <s v="USD"/>
    <n v="1312642800"/>
    <n v="1311963128"/>
    <b v="0"/>
    <n v="78"/>
    <b v="1"/>
    <s v="film &amp; video/shorts"/>
    <n v="141"/>
    <n v="90.384615384615387"/>
    <x v="0"/>
    <s v="shorts"/>
  </r>
  <r>
    <n v="114"/>
    <x v="114"/>
    <x v="114"/>
    <x v="9"/>
    <n v="3100"/>
    <x v="0"/>
    <x v="0"/>
    <s v="USD"/>
    <n v="1326436488"/>
    <n v="1321252488"/>
    <b v="0"/>
    <n v="35"/>
    <b v="1"/>
    <s v="film &amp; video/shorts"/>
    <n v="103.33333333333334"/>
    <n v="88.571428571428569"/>
    <x v="0"/>
    <s v="shorts"/>
  </r>
  <r>
    <n v="115"/>
    <x v="115"/>
    <x v="115"/>
    <x v="52"/>
    <n v="632"/>
    <x v="0"/>
    <x v="0"/>
    <s v="USD"/>
    <n v="1328377444"/>
    <n v="1326217444"/>
    <b v="0"/>
    <n v="22"/>
    <b v="1"/>
    <s v="film &amp; video/shorts"/>
    <n v="140.44444444444443"/>
    <n v="28.727272727272727"/>
    <x v="0"/>
    <s v="shorts"/>
  </r>
  <r>
    <n v="116"/>
    <x v="116"/>
    <x v="116"/>
    <x v="8"/>
    <n v="3978"/>
    <x v="0"/>
    <x v="0"/>
    <s v="USD"/>
    <n v="1302260155"/>
    <n v="1298289355"/>
    <b v="0"/>
    <n v="57"/>
    <b v="1"/>
    <s v="film &amp; video/shorts"/>
    <n v="113.65714285714286"/>
    <n v="69.78947368421052"/>
    <x v="0"/>
    <s v="shorts"/>
  </r>
  <r>
    <n v="117"/>
    <x v="117"/>
    <x v="117"/>
    <x v="37"/>
    <n v="4522.22"/>
    <x v="0"/>
    <x v="0"/>
    <s v="USD"/>
    <n v="1276110000"/>
    <n v="1268337744"/>
    <b v="0"/>
    <n v="27"/>
    <b v="1"/>
    <s v="film &amp; video/shorts"/>
    <n v="100.49377777777779"/>
    <n v="167.48962962962963"/>
    <x v="0"/>
    <s v="shorts"/>
  </r>
  <r>
    <n v="118"/>
    <x v="118"/>
    <x v="118"/>
    <x v="10"/>
    <n v="5651.58"/>
    <x v="0"/>
    <x v="0"/>
    <s v="USD"/>
    <n v="1311902236"/>
    <n v="1309310236"/>
    <b v="0"/>
    <n v="39"/>
    <b v="1"/>
    <s v="film &amp; video/shorts"/>
    <n v="113.03159999999998"/>
    <n v="144.91230769230768"/>
    <x v="0"/>
    <s v="shorts"/>
  </r>
  <r>
    <n v="119"/>
    <x v="119"/>
    <x v="119"/>
    <x v="53"/>
    <n v="3398.1"/>
    <x v="0"/>
    <x v="0"/>
    <s v="USD"/>
    <n v="1313276400"/>
    <n v="1310693986"/>
    <b v="0"/>
    <n v="37"/>
    <b v="1"/>
    <s v="film &amp; video/shorts"/>
    <n v="104.55692307692308"/>
    <n v="91.840540540540545"/>
    <x v="0"/>
    <s v="shorts"/>
  </r>
  <r>
    <n v="120"/>
    <x v="120"/>
    <x v="120"/>
    <x v="54"/>
    <n v="10"/>
    <x v="1"/>
    <x v="7"/>
    <s v="HKD"/>
    <n v="1475457107"/>
    <n v="1472865107"/>
    <b v="0"/>
    <n v="1"/>
    <b v="0"/>
    <s v="film &amp; video/science fiction"/>
    <n v="1.4285714285714287E-2"/>
    <n v="10"/>
    <x v="0"/>
    <s v="science fiction"/>
  </r>
  <r>
    <n v="121"/>
    <x v="121"/>
    <x v="121"/>
    <x v="9"/>
    <n v="1"/>
    <x v="1"/>
    <x v="0"/>
    <s v="USD"/>
    <n v="1429352160"/>
    <n v="1427993710"/>
    <b v="0"/>
    <n v="1"/>
    <b v="0"/>
    <s v="film &amp; video/science fiction"/>
    <n v="3.3333333333333333E-2"/>
    <n v="1"/>
    <x v="0"/>
    <s v="science fiction"/>
  </r>
  <r>
    <n v="122"/>
    <x v="122"/>
    <x v="122"/>
    <x v="55"/>
    <n v="0"/>
    <x v="1"/>
    <x v="0"/>
    <s v="USD"/>
    <n v="1476094907"/>
    <n v="1470910907"/>
    <b v="0"/>
    <n v="0"/>
    <b v="0"/>
    <s v="film &amp; video/science fiction"/>
    <n v="0"/>
    <n v="0"/>
    <x v="0"/>
    <s v="science fiction"/>
  </r>
  <r>
    <n v="123"/>
    <x v="123"/>
    <x v="123"/>
    <x v="56"/>
    <n v="151"/>
    <x v="1"/>
    <x v="0"/>
    <s v="USD"/>
    <n v="1414533600"/>
    <n v="1411411564"/>
    <b v="0"/>
    <n v="6"/>
    <b v="0"/>
    <s v="film &amp; video/science fiction"/>
    <n v="0.27454545454545454"/>
    <n v="25.166666666666668"/>
    <x v="0"/>
    <s v="science fiction"/>
  </r>
  <r>
    <n v="124"/>
    <x v="124"/>
    <x v="124"/>
    <x v="23"/>
    <n v="0"/>
    <x v="1"/>
    <x v="0"/>
    <s v="USD"/>
    <n v="1431728242"/>
    <n v="1429568242"/>
    <b v="0"/>
    <n v="0"/>
    <b v="0"/>
    <s v="film &amp; video/science fiction"/>
    <n v="0"/>
    <n v="0"/>
    <x v="0"/>
    <s v="science fiction"/>
  </r>
  <r>
    <n v="125"/>
    <x v="125"/>
    <x v="125"/>
    <x v="2"/>
    <n v="70"/>
    <x v="1"/>
    <x v="5"/>
    <s v="CAD"/>
    <n v="1486165880"/>
    <n v="1480981880"/>
    <b v="0"/>
    <n v="6"/>
    <b v="0"/>
    <s v="film &amp; video/science fiction"/>
    <n v="14.000000000000002"/>
    <n v="11.666666666666666"/>
    <x v="0"/>
    <s v="science fiction"/>
  </r>
  <r>
    <n v="126"/>
    <x v="126"/>
    <x v="126"/>
    <x v="31"/>
    <n v="1387"/>
    <x v="1"/>
    <x v="0"/>
    <s v="USD"/>
    <n v="1433988000"/>
    <n v="1431353337"/>
    <b v="0"/>
    <n v="13"/>
    <b v="0"/>
    <s v="film &amp; video/science fiction"/>
    <n v="5.548"/>
    <n v="106.69230769230769"/>
    <x v="0"/>
    <s v="science fiction"/>
  </r>
  <r>
    <n v="127"/>
    <x v="127"/>
    <x v="127"/>
    <x v="6"/>
    <n v="190"/>
    <x v="1"/>
    <x v="0"/>
    <s v="USD"/>
    <n v="1428069541"/>
    <n v="1425481141"/>
    <b v="0"/>
    <n v="4"/>
    <b v="0"/>
    <s v="film &amp; video/science fiction"/>
    <n v="2.375"/>
    <n v="47.5"/>
    <x v="0"/>
    <s v="science fiction"/>
  </r>
  <r>
    <n v="128"/>
    <x v="128"/>
    <x v="128"/>
    <x v="57"/>
    <n v="1867"/>
    <x v="1"/>
    <x v="0"/>
    <s v="USD"/>
    <n v="1476941293"/>
    <n v="1473917293"/>
    <b v="0"/>
    <n v="6"/>
    <b v="0"/>
    <s v="film &amp; video/science fiction"/>
    <n v="1.867"/>
    <n v="311.16666666666669"/>
    <x v="0"/>
    <s v="science fiction"/>
  </r>
  <r>
    <n v="129"/>
    <x v="129"/>
    <x v="129"/>
    <x v="22"/>
    <n v="0"/>
    <x v="1"/>
    <x v="0"/>
    <s v="USD"/>
    <n v="1414708183"/>
    <n v="1409524183"/>
    <b v="0"/>
    <n v="0"/>
    <b v="0"/>
    <s v="film &amp; video/science fiction"/>
    <n v="0"/>
    <n v="0"/>
    <x v="0"/>
    <s v="science fiction"/>
  </r>
  <r>
    <n v="130"/>
    <x v="130"/>
    <x v="130"/>
    <x v="20"/>
    <n v="0"/>
    <x v="1"/>
    <x v="1"/>
    <s v="GBP"/>
    <n v="1402949760"/>
    <n v="1400536692"/>
    <b v="0"/>
    <n v="0"/>
    <b v="0"/>
    <s v="film &amp; video/science fiction"/>
    <n v="0"/>
    <n v="0"/>
    <x v="0"/>
    <s v="science fiction"/>
  </r>
  <r>
    <n v="131"/>
    <x v="131"/>
    <x v="131"/>
    <x v="38"/>
    <n v="0"/>
    <x v="1"/>
    <x v="0"/>
    <s v="USD"/>
    <n v="1467763200"/>
    <n v="1466453161"/>
    <b v="0"/>
    <n v="0"/>
    <b v="0"/>
    <s v="film &amp; video/science fiction"/>
    <n v="0"/>
    <n v="0"/>
    <x v="0"/>
    <s v="science fiction"/>
  </r>
  <r>
    <n v="132"/>
    <x v="132"/>
    <x v="132"/>
    <x v="58"/>
    <n v="7655"/>
    <x v="1"/>
    <x v="0"/>
    <s v="USD"/>
    <n v="1415392207"/>
    <n v="1411500607"/>
    <b v="0"/>
    <n v="81"/>
    <b v="0"/>
    <s v="film &amp; video/science fiction"/>
    <n v="9.5687499999999996"/>
    <n v="94.506172839506178"/>
    <x v="0"/>
    <s v="science fiction"/>
  </r>
  <r>
    <n v="133"/>
    <x v="133"/>
    <x v="133"/>
    <x v="59"/>
    <n v="0"/>
    <x v="1"/>
    <x v="0"/>
    <s v="USD"/>
    <n v="1464715860"/>
    <n v="1462130584"/>
    <b v="0"/>
    <n v="0"/>
    <b v="0"/>
    <s v="film &amp; video/science fiction"/>
    <n v="0"/>
    <n v="0"/>
    <x v="0"/>
    <s v="science fiction"/>
  </r>
  <r>
    <n v="134"/>
    <x v="134"/>
    <x v="134"/>
    <x v="10"/>
    <n v="0"/>
    <x v="1"/>
    <x v="0"/>
    <s v="USD"/>
    <n v="1441386000"/>
    <n v="1438811418"/>
    <b v="0"/>
    <n v="0"/>
    <b v="0"/>
    <s v="film &amp; video/science fiction"/>
    <n v="0"/>
    <n v="0"/>
    <x v="0"/>
    <s v="science fiction"/>
  </r>
  <r>
    <n v="135"/>
    <x v="135"/>
    <x v="135"/>
    <x v="9"/>
    <n v="403"/>
    <x v="1"/>
    <x v="0"/>
    <s v="USD"/>
    <n v="1404241200"/>
    <n v="1401354597"/>
    <b v="0"/>
    <n v="5"/>
    <b v="0"/>
    <s v="film &amp; video/science fiction"/>
    <n v="13.433333333333334"/>
    <n v="80.599999999999994"/>
    <x v="0"/>
    <s v="science fiction"/>
  </r>
  <r>
    <n v="136"/>
    <x v="136"/>
    <x v="121"/>
    <x v="9"/>
    <n v="0"/>
    <x v="1"/>
    <x v="0"/>
    <s v="USD"/>
    <n v="1431771360"/>
    <n v="1427968234"/>
    <b v="0"/>
    <n v="0"/>
    <b v="0"/>
    <s v="film &amp; video/science fiction"/>
    <n v="0"/>
    <n v="0"/>
    <x v="0"/>
    <s v="science fiction"/>
  </r>
  <r>
    <n v="137"/>
    <x v="137"/>
    <x v="136"/>
    <x v="56"/>
    <n v="0"/>
    <x v="1"/>
    <x v="8"/>
    <s v="DKK"/>
    <n v="1444657593"/>
    <n v="1440337593"/>
    <b v="0"/>
    <n v="0"/>
    <b v="0"/>
    <s v="film &amp; video/science fiction"/>
    <n v="0"/>
    <n v="0"/>
    <x v="0"/>
    <s v="science fiction"/>
  </r>
  <r>
    <n v="138"/>
    <x v="138"/>
    <x v="137"/>
    <x v="60"/>
    <n v="4712"/>
    <x v="1"/>
    <x v="0"/>
    <s v="USD"/>
    <n v="1438405140"/>
    <n v="1435731041"/>
    <b v="0"/>
    <n v="58"/>
    <b v="0"/>
    <s v="film &amp; video/science fiction"/>
    <n v="3.1413333333333333"/>
    <n v="81.241379310344826"/>
    <x v="0"/>
    <s v="science fiction"/>
  </r>
  <r>
    <n v="139"/>
    <x v="139"/>
    <x v="138"/>
    <x v="2"/>
    <n v="500"/>
    <x v="1"/>
    <x v="0"/>
    <s v="USD"/>
    <n v="1436738772"/>
    <n v="1435874772"/>
    <b v="0"/>
    <n v="1"/>
    <b v="0"/>
    <s v="film &amp; video/science fiction"/>
    <n v="100"/>
    <n v="500"/>
    <x v="0"/>
    <s v="science fiction"/>
  </r>
  <r>
    <n v="140"/>
    <x v="140"/>
    <x v="139"/>
    <x v="61"/>
    <n v="0"/>
    <x v="1"/>
    <x v="0"/>
    <s v="USD"/>
    <n v="1426823132"/>
    <n v="1424234732"/>
    <b v="0"/>
    <n v="0"/>
    <b v="0"/>
    <s v="film &amp; video/science fiction"/>
    <n v="0"/>
    <n v="0"/>
    <x v="0"/>
    <s v="science fiction"/>
  </r>
  <r>
    <n v="141"/>
    <x v="141"/>
    <x v="140"/>
    <x v="14"/>
    <n v="1293"/>
    <x v="1"/>
    <x v="0"/>
    <s v="USD"/>
    <n v="1433043623"/>
    <n v="1429155623"/>
    <b v="0"/>
    <n v="28"/>
    <b v="0"/>
    <s v="film &amp; video/science fiction"/>
    <n v="10.775"/>
    <n v="46.178571428571431"/>
    <x v="0"/>
    <s v="science fiction"/>
  </r>
  <r>
    <n v="142"/>
    <x v="142"/>
    <x v="141"/>
    <x v="9"/>
    <n v="10"/>
    <x v="1"/>
    <x v="0"/>
    <s v="USD"/>
    <n v="1416176778"/>
    <n v="1414358778"/>
    <b v="0"/>
    <n v="1"/>
    <b v="0"/>
    <s v="film &amp; video/science fiction"/>
    <n v="0.33333333333333337"/>
    <n v="10"/>
    <x v="0"/>
    <s v="science fiction"/>
  </r>
  <r>
    <n v="143"/>
    <x v="143"/>
    <x v="142"/>
    <x v="62"/>
    <n v="0"/>
    <x v="1"/>
    <x v="2"/>
    <s v="AUD"/>
    <n v="1472882100"/>
    <n v="1467941542"/>
    <b v="0"/>
    <n v="0"/>
    <b v="0"/>
    <s v="film &amp; video/science fiction"/>
    <n v="0"/>
    <n v="0"/>
    <x v="0"/>
    <s v="science fiction"/>
  </r>
  <r>
    <n v="144"/>
    <x v="144"/>
    <x v="143"/>
    <x v="51"/>
    <n v="2070"/>
    <x v="1"/>
    <x v="5"/>
    <s v="CAD"/>
    <n v="1428945472"/>
    <n v="1423765072"/>
    <b v="0"/>
    <n v="37"/>
    <b v="0"/>
    <s v="film &amp; video/science fiction"/>
    <n v="27.6"/>
    <n v="55.945945945945944"/>
    <x v="0"/>
    <s v="science fiction"/>
  </r>
  <r>
    <n v="145"/>
    <x v="145"/>
    <x v="144"/>
    <x v="37"/>
    <n v="338"/>
    <x v="1"/>
    <x v="0"/>
    <s v="USD"/>
    <n v="1439298052"/>
    <n v="1436965252"/>
    <b v="0"/>
    <n v="9"/>
    <b v="0"/>
    <s v="film &amp; video/science fiction"/>
    <n v="7.5111111111111111"/>
    <n v="37.555555555555557"/>
    <x v="0"/>
    <s v="science fiction"/>
  </r>
  <r>
    <n v="146"/>
    <x v="146"/>
    <x v="145"/>
    <x v="22"/>
    <n v="115"/>
    <x v="1"/>
    <x v="0"/>
    <s v="USD"/>
    <n v="1484698998"/>
    <n v="1479514998"/>
    <b v="0"/>
    <n v="3"/>
    <b v="0"/>
    <s v="film &amp; video/science fiction"/>
    <n v="0.57499999999999996"/>
    <n v="38.333333333333336"/>
    <x v="0"/>
    <s v="science fiction"/>
  </r>
  <r>
    <n v="147"/>
    <x v="147"/>
    <x v="146"/>
    <x v="39"/>
    <n v="0"/>
    <x v="1"/>
    <x v="1"/>
    <s v="GBP"/>
    <n v="1420741080"/>
    <n v="1417026340"/>
    <b v="0"/>
    <n v="0"/>
    <b v="0"/>
    <s v="film &amp; video/science fiction"/>
    <n v="0"/>
    <n v="0"/>
    <x v="0"/>
    <s v="science fiction"/>
  </r>
  <r>
    <n v="148"/>
    <x v="148"/>
    <x v="147"/>
    <x v="63"/>
    <n v="40"/>
    <x v="1"/>
    <x v="0"/>
    <s v="USD"/>
    <n v="1456555536"/>
    <n v="1453963536"/>
    <b v="0"/>
    <n v="2"/>
    <b v="0"/>
    <s v="film &amp; video/science fiction"/>
    <n v="0.08"/>
    <n v="20"/>
    <x v="0"/>
    <s v="science fiction"/>
  </r>
  <r>
    <n v="149"/>
    <x v="149"/>
    <x v="148"/>
    <x v="3"/>
    <n v="92"/>
    <x v="1"/>
    <x v="0"/>
    <s v="USD"/>
    <n v="1419494400"/>
    <n v="1416888470"/>
    <b v="0"/>
    <n v="6"/>
    <b v="0"/>
    <s v="film &amp; video/science fiction"/>
    <n v="0.91999999999999993"/>
    <n v="15.333333333333334"/>
    <x v="0"/>
    <s v="science fiction"/>
  </r>
  <r>
    <n v="150"/>
    <x v="150"/>
    <x v="149"/>
    <x v="64"/>
    <n v="30112"/>
    <x v="1"/>
    <x v="0"/>
    <s v="USD"/>
    <n v="1432612382"/>
    <n v="1427428382"/>
    <b v="0"/>
    <n v="67"/>
    <b v="0"/>
    <s v="film &amp; video/science fiction"/>
    <n v="23.163076923076922"/>
    <n v="449.43283582089555"/>
    <x v="0"/>
    <s v="science fiction"/>
  </r>
  <r>
    <n v="151"/>
    <x v="151"/>
    <x v="150"/>
    <x v="65"/>
    <n v="140"/>
    <x v="1"/>
    <x v="2"/>
    <s v="AUD"/>
    <n v="1434633191"/>
    <n v="1429449191"/>
    <b v="0"/>
    <n v="5"/>
    <b v="0"/>
    <s v="film &amp; video/science fiction"/>
    <n v="5.5999999999999994E-2"/>
    <n v="28"/>
    <x v="0"/>
    <s v="science fiction"/>
  </r>
  <r>
    <n v="152"/>
    <x v="152"/>
    <x v="151"/>
    <x v="66"/>
    <n v="30"/>
    <x v="1"/>
    <x v="0"/>
    <s v="USD"/>
    <n v="1411437100"/>
    <n v="1408845100"/>
    <b v="0"/>
    <n v="2"/>
    <b v="0"/>
    <s v="film &amp; video/science fiction"/>
    <n v="7.8947368421052634E-3"/>
    <n v="15"/>
    <x v="0"/>
    <s v="science fiction"/>
  </r>
  <r>
    <n v="153"/>
    <x v="153"/>
    <x v="152"/>
    <x v="63"/>
    <n v="359"/>
    <x v="1"/>
    <x v="0"/>
    <s v="USD"/>
    <n v="1417532644"/>
    <n v="1413900244"/>
    <b v="0"/>
    <n v="10"/>
    <b v="0"/>
    <s v="film &amp; video/science fiction"/>
    <n v="0.71799999999999997"/>
    <n v="35.9"/>
    <x v="0"/>
    <s v="science fiction"/>
  </r>
  <r>
    <n v="154"/>
    <x v="154"/>
    <x v="153"/>
    <x v="15"/>
    <n v="40"/>
    <x v="1"/>
    <x v="0"/>
    <s v="USD"/>
    <n v="1433336895"/>
    <n v="1429621695"/>
    <b v="0"/>
    <n v="3"/>
    <b v="0"/>
    <s v="film &amp; video/science fiction"/>
    <n v="2.666666666666667"/>
    <n v="13.333333333333334"/>
    <x v="0"/>
    <s v="science fiction"/>
  </r>
  <r>
    <n v="155"/>
    <x v="155"/>
    <x v="154"/>
    <x v="67"/>
    <n v="81"/>
    <x v="1"/>
    <x v="0"/>
    <s v="USD"/>
    <n v="1437657935"/>
    <n v="1434201935"/>
    <b v="0"/>
    <n v="4"/>
    <b v="0"/>
    <s v="film &amp; video/science fiction"/>
    <n v="6.0000000000000001E-3"/>
    <n v="20.25"/>
    <x v="0"/>
    <s v="science fiction"/>
  </r>
  <r>
    <n v="156"/>
    <x v="156"/>
    <x v="155"/>
    <x v="19"/>
    <n v="1785"/>
    <x v="1"/>
    <x v="5"/>
    <s v="CAD"/>
    <n v="1407034796"/>
    <n v="1401850796"/>
    <b v="0"/>
    <n v="15"/>
    <b v="0"/>
    <s v="film &amp; video/science fiction"/>
    <n v="5.0999999999999996"/>
    <n v="119"/>
    <x v="0"/>
    <s v="science fiction"/>
  </r>
  <r>
    <n v="157"/>
    <x v="157"/>
    <x v="156"/>
    <x v="68"/>
    <n v="8"/>
    <x v="1"/>
    <x v="0"/>
    <s v="USD"/>
    <n v="1456523572"/>
    <n v="1453931572"/>
    <b v="0"/>
    <n v="2"/>
    <b v="0"/>
    <s v="film &amp; video/science fiction"/>
    <n v="0.26711185308848079"/>
    <n v="4"/>
    <x v="0"/>
    <s v="science fiction"/>
  </r>
  <r>
    <n v="158"/>
    <x v="158"/>
    <x v="157"/>
    <x v="10"/>
    <n v="0"/>
    <x v="1"/>
    <x v="0"/>
    <s v="USD"/>
    <n v="1413942628"/>
    <n v="1411350628"/>
    <b v="0"/>
    <n v="0"/>
    <b v="0"/>
    <s v="film &amp; video/science fiction"/>
    <n v="0"/>
    <n v="0"/>
    <x v="0"/>
    <s v="science fiction"/>
  </r>
  <r>
    <n v="159"/>
    <x v="159"/>
    <x v="158"/>
    <x v="69"/>
    <n v="10"/>
    <x v="1"/>
    <x v="0"/>
    <s v="USD"/>
    <n v="1467541545"/>
    <n v="1464085545"/>
    <b v="0"/>
    <n v="1"/>
    <b v="0"/>
    <s v="film &amp; video/science fiction"/>
    <n v="2E-3"/>
    <n v="10"/>
    <x v="0"/>
    <s v="science fiction"/>
  </r>
  <r>
    <n v="160"/>
    <x v="160"/>
    <x v="159"/>
    <x v="10"/>
    <n v="0"/>
    <x v="2"/>
    <x v="0"/>
    <s v="USD"/>
    <n v="1439675691"/>
    <n v="1434491691"/>
    <b v="0"/>
    <n v="0"/>
    <b v="0"/>
    <s v="film &amp; video/drama"/>
    <n v="0"/>
    <n v="0"/>
    <x v="0"/>
    <s v="drama"/>
  </r>
  <r>
    <n v="161"/>
    <x v="161"/>
    <x v="160"/>
    <x v="63"/>
    <n v="5"/>
    <x v="2"/>
    <x v="0"/>
    <s v="USD"/>
    <n v="1404318595"/>
    <n v="1401726595"/>
    <b v="0"/>
    <n v="1"/>
    <b v="0"/>
    <s v="film &amp; video/drama"/>
    <n v="0.01"/>
    <n v="5"/>
    <x v="0"/>
    <s v="drama"/>
  </r>
  <r>
    <n v="162"/>
    <x v="162"/>
    <x v="161"/>
    <x v="70"/>
    <n v="435"/>
    <x v="2"/>
    <x v="0"/>
    <s v="USD"/>
    <n v="1408232520"/>
    <n v="1405393356"/>
    <b v="0"/>
    <n v="10"/>
    <b v="0"/>
    <s v="film &amp; video/drama"/>
    <n v="15.535714285714286"/>
    <n v="43.5"/>
    <x v="0"/>
    <s v="drama"/>
  </r>
  <r>
    <n v="163"/>
    <x v="163"/>
    <x v="162"/>
    <x v="71"/>
    <n v="0"/>
    <x v="2"/>
    <x v="0"/>
    <s v="USD"/>
    <n v="1443657600"/>
    <n v="1440716654"/>
    <b v="0"/>
    <n v="0"/>
    <b v="0"/>
    <s v="film &amp; video/drama"/>
    <n v="0"/>
    <n v="0"/>
    <x v="0"/>
    <s v="drama"/>
  </r>
  <r>
    <n v="164"/>
    <x v="164"/>
    <x v="163"/>
    <x v="72"/>
    <n v="640"/>
    <x v="2"/>
    <x v="0"/>
    <s v="USD"/>
    <n v="1411150701"/>
    <n v="1405966701"/>
    <b v="0"/>
    <n v="7"/>
    <b v="0"/>
    <s v="film &amp; video/drama"/>
    <n v="0.53333333333333333"/>
    <n v="91.428571428571431"/>
    <x v="0"/>
    <s v="drama"/>
  </r>
  <r>
    <n v="165"/>
    <x v="165"/>
    <x v="164"/>
    <x v="73"/>
    <n v="0"/>
    <x v="2"/>
    <x v="1"/>
    <s v="GBP"/>
    <n v="1452613724"/>
    <n v="1450021724"/>
    <b v="0"/>
    <n v="0"/>
    <b v="0"/>
    <s v="film &amp; video/drama"/>
    <n v="0"/>
    <n v="0"/>
    <x v="0"/>
    <s v="drama"/>
  </r>
  <r>
    <n v="166"/>
    <x v="166"/>
    <x v="165"/>
    <x v="10"/>
    <n v="3000"/>
    <x v="2"/>
    <x v="0"/>
    <s v="USD"/>
    <n v="1484531362"/>
    <n v="1481939362"/>
    <b v="0"/>
    <n v="1"/>
    <b v="0"/>
    <s v="film &amp; video/drama"/>
    <n v="60"/>
    <n v="3000"/>
    <x v="0"/>
    <s v="drama"/>
  </r>
  <r>
    <n v="167"/>
    <x v="167"/>
    <x v="166"/>
    <x v="74"/>
    <n v="11"/>
    <x v="2"/>
    <x v="0"/>
    <s v="USD"/>
    <n v="1438726535"/>
    <n v="1433542535"/>
    <b v="0"/>
    <n v="2"/>
    <b v="0"/>
    <s v="film &amp; video/drama"/>
    <n v="0.01"/>
    <n v="5.5"/>
    <x v="0"/>
    <s v="drama"/>
  </r>
  <r>
    <n v="168"/>
    <x v="168"/>
    <x v="167"/>
    <x v="6"/>
    <n v="325"/>
    <x v="2"/>
    <x v="0"/>
    <s v="USD"/>
    <n v="1426791770"/>
    <n v="1424203370"/>
    <b v="0"/>
    <n v="3"/>
    <b v="0"/>
    <s v="film &amp; video/drama"/>
    <n v="4.0625"/>
    <n v="108.33333333333333"/>
    <x v="0"/>
    <s v="drama"/>
  </r>
  <r>
    <n v="169"/>
    <x v="169"/>
    <x v="168"/>
    <x v="30"/>
    <n v="560"/>
    <x v="2"/>
    <x v="1"/>
    <s v="GBP"/>
    <n v="1413634059"/>
    <n v="1411042059"/>
    <b v="0"/>
    <n v="10"/>
    <b v="0"/>
    <s v="film &amp; video/drama"/>
    <n v="22.400000000000002"/>
    <n v="56"/>
    <x v="0"/>
    <s v="drama"/>
  </r>
  <r>
    <n v="170"/>
    <x v="170"/>
    <x v="169"/>
    <x v="3"/>
    <n v="325"/>
    <x v="2"/>
    <x v="0"/>
    <s v="USD"/>
    <n v="1440912480"/>
    <n v="1438385283"/>
    <b v="0"/>
    <n v="10"/>
    <b v="0"/>
    <s v="film &amp; video/drama"/>
    <n v="3.25"/>
    <n v="32.5"/>
    <x v="0"/>
    <s v="drama"/>
  </r>
  <r>
    <n v="171"/>
    <x v="171"/>
    <x v="170"/>
    <x v="63"/>
    <n v="1"/>
    <x v="2"/>
    <x v="0"/>
    <s v="USD"/>
    <n v="1470975614"/>
    <n v="1465791614"/>
    <b v="0"/>
    <n v="1"/>
    <b v="0"/>
    <s v="film &amp; video/drama"/>
    <n v="2E-3"/>
    <n v="1"/>
    <x v="0"/>
    <s v="drama"/>
  </r>
  <r>
    <n v="172"/>
    <x v="172"/>
    <x v="171"/>
    <x v="75"/>
    <n v="0"/>
    <x v="2"/>
    <x v="0"/>
    <s v="USD"/>
    <n v="1426753723"/>
    <n v="1423733323"/>
    <b v="0"/>
    <n v="0"/>
    <b v="0"/>
    <s v="film &amp; video/drama"/>
    <n v="0"/>
    <n v="0"/>
    <x v="0"/>
    <s v="drama"/>
  </r>
  <r>
    <n v="173"/>
    <x v="173"/>
    <x v="172"/>
    <x v="76"/>
    <n v="0"/>
    <x v="2"/>
    <x v="1"/>
    <s v="GBP"/>
    <n v="1425131108"/>
    <n v="1422539108"/>
    <b v="0"/>
    <n v="0"/>
    <b v="0"/>
    <s v="film &amp; video/drama"/>
    <n v="0"/>
    <n v="0"/>
    <x v="0"/>
    <s v="drama"/>
  </r>
  <r>
    <n v="174"/>
    <x v="174"/>
    <x v="173"/>
    <x v="12"/>
    <n v="0"/>
    <x v="2"/>
    <x v="9"/>
    <s v="EUR"/>
    <n v="1431108776"/>
    <n v="1425924776"/>
    <b v="0"/>
    <n v="0"/>
    <b v="0"/>
    <s v="film &amp; video/drama"/>
    <n v="0"/>
    <n v="0"/>
    <x v="0"/>
    <s v="drama"/>
  </r>
  <r>
    <n v="175"/>
    <x v="175"/>
    <x v="174"/>
    <x v="22"/>
    <n v="1297"/>
    <x v="2"/>
    <x v="1"/>
    <s v="GBP"/>
    <n v="1409337611"/>
    <n v="1407177611"/>
    <b v="0"/>
    <n v="26"/>
    <b v="0"/>
    <s v="film &amp; video/drama"/>
    <n v="6.4850000000000003"/>
    <n v="49.884615384615387"/>
    <x v="0"/>
    <s v="drama"/>
  </r>
  <r>
    <n v="176"/>
    <x v="176"/>
    <x v="175"/>
    <x v="15"/>
    <n v="0"/>
    <x v="2"/>
    <x v="0"/>
    <s v="USD"/>
    <n v="1438803999"/>
    <n v="1436211999"/>
    <b v="0"/>
    <n v="0"/>
    <b v="0"/>
    <s v="film &amp; video/drama"/>
    <n v="0"/>
    <n v="0"/>
    <x v="0"/>
    <s v="drama"/>
  </r>
  <r>
    <n v="177"/>
    <x v="177"/>
    <x v="176"/>
    <x v="52"/>
    <n v="180"/>
    <x v="2"/>
    <x v="0"/>
    <s v="USD"/>
    <n v="1427155726"/>
    <n v="1425690526"/>
    <b v="0"/>
    <n v="7"/>
    <b v="0"/>
    <s v="film &amp; video/drama"/>
    <n v="40"/>
    <n v="25.714285714285715"/>
    <x v="0"/>
    <s v="drama"/>
  </r>
  <r>
    <n v="178"/>
    <x v="178"/>
    <x v="177"/>
    <x v="69"/>
    <n v="0"/>
    <x v="2"/>
    <x v="3"/>
    <s v="EUR"/>
    <n v="1448582145"/>
    <n v="1445986545"/>
    <b v="0"/>
    <n v="0"/>
    <b v="0"/>
    <s v="film &amp; video/drama"/>
    <n v="0"/>
    <n v="0"/>
    <x v="0"/>
    <s v="drama"/>
  </r>
  <r>
    <n v="179"/>
    <x v="179"/>
    <x v="178"/>
    <x v="28"/>
    <n v="200"/>
    <x v="2"/>
    <x v="0"/>
    <s v="USD"/>
    <n v="1457056555"/>
    <n v="1454464555"/>
    <b v="0"/>
    <n v="2"/>
    <b v="0"/>
    <s v="film &amp; video/drama"/>
    <n v="20"/>
    <n v="100"/>
    <x v="0"/>
    <s v="drama"/>
  </r>
  <r>
    <n v="180"/>
    <x v="180"/>
    <x v="179"/>
    <x v="38"/>
    <n v="401"/>
    <x v="2"/>
    <x v="1"/>
    <s v="GBP"/>
    <n v="1428951600"/>
    <n v="1425512843"/>
    <b v="0"/>
    <n v="13"/>
    <b v="0"/>
    <s v="film &amp; video/drama"/>
    <n v="33.416666666666664"/>
    <n v="30.846153846153847"/>
    <x v="0"/>
    <s v="drama"/>
  </r>
  <r>
    <n v="181"/>
    <x v="181"/>
    <x v="180"/>
    <x v="77"/>
    <n v="722"/>
    <x v="2"/>
    <x v="1"/>
    <s v="GBP"/>
    <n v="1434995295"/>
    <n v="1432403295"/>
    <b v="0"/>
    <n v="4"/>
    <b v="0"/>
    <s v="film &amp; video/drama"/>
    <n v="21.092608822670172"/>
    <n v="180.5"/>
    <x v="0"/>
    <s v="drama"/>
  </r>
  <r>
    <n v="182"/>
    <x v="182"/>
    <x v="181"/>
    <x v="28"/>
    <n v="0"/>
    <x v="2"/>
    <x v="0"/>
    <s v="USD"/>
    <n v="1483748232"/>
    <n v="1481156232"/>
    <b v="0"/>
    <n v="0"/>
    <b v="0"/>
    <s v="film &amp; video/drama"/>
    <n v="0"/>
    <n v="0"/>
    <x v="0"/>
    <s v="drama"/>
  </r>
  <r>
    <n v="183"/>
    <x v="183"/>
    <x v="182"/>
    <x v="78"/>
    <n v="4482"/>
    <x v="2"/>
    <x v="1"/>
    <s v="GBP"/>
    <n v="1417033610"/>
    <n v="1414438010"/>
    <b v="0"/>
    <n v="12"/>
    <b v="0"/>
    <s v="film &amp; video/drama"/>
    <n v="35.856000000000002"/>
    <n v="373.5"/>
    <x v="0"/>
    <s v="drama"/>
  </r>
  <r>
    <n v="184"/>
    <x v="184"/>
    <x v="183"/>
    <x v="15"/>
    <n v="51"/>
    <x v="2"/>
    <x v="5"/>
    <s v="CAD"/>
    <n v="1409543940"/>
    <n v="1404586762"/>
    <b v="0"/>
    <n v="2"/>
    <b v="0"/>
    <s v="film &amp; video/drama"/>
    <n v="3.4000000000000004"/>
    <n v="25.5"/>
    <x v="0"/>
    <s v="drama"/>
  </r>
  <r>
    <n v="185"/>
    <x v="185"/>
    <x v="184"/>
    <x v="79"/>
    <n v="2200"/>
    <x v="2"/>
    <x v="10"/>
    <s v="NOK"/>
    <n v="1471557139"/>
    <n v="1468965139"/>
    <b v="0"/>
    <n v="10"/>
    <b v="0"/>
    <s v="film &amp; video/drama"/>
    <n v="5.5"/>
    <n v="220"/>
    <x v="0"/>
    <s v="drama"/>
  </r>
  <r>
    <n v="186"/>
    <x v="186"/>
    <x v="185"/>
    <x v="10"/>
    <n v="0"/>
    <x v="2"/>
    <x v="0"/>
    <s v="USD"/>
    <n v="1488571200"/>
    <n v="1485977434"/>
    <b v="0"/>
    <n v="0"/>
    <b v="0"/>
    <s v="film &amp; video/drama"/>
    <n v="0"/>
    <n v="0"/>
    <x v="0"/>
    <s v="drama"/>
  </r>
  <r>
    <n v="187"/>
    <x v="187"/>
    <x v="186"/>
    <x v="10"/>
    <n v="800"/>
    <x v="2"/>
    <x v="0"/>
    <s v="USD"/>
    <n v="1437461940"/>
    <n v="1435383457"/>
    <b v="0"/>
    <n v="5"/>
    <b v="0"/>
    <s v="film &amp; video/drama"/>
    <n v="16"/>
    <n v="160"/>
    <x v="0"/>
    <s v="drama"/>
  </r>
  <r>
    <n v="188"/>
    <x v="188"/>
    <x v="187"/>
    <x v="15"/>
    <n v="0"/>
    <x v="2"/>
    <x v="0"/>
    <s v="USD"/>
    <n v="1409891015"/>
    <n v="1407299015"/>
    <b v="0"/>
    <n v="0"/>
    <b v="0"/>
    <s v="film &amp; video/drama"/>
    <n v="0"/>
    <n v="0"/>
    <x v="0"/>
    <s v="drama"/>
  </r>
  <r>
    <n v="189"/>
    <x v="189"/>
    <x v="188"/>
    <x v="69"/>
    <n v="345"/>
    <x v="2"/>
    <x v="0"/>
    <s v="USD"/>
    <n v="1472920477"/>
    <n v="1467736477"/>
    <b v="0"/>
    <n v="5"/>
    <b v="0"/>
    <s v="film &amp; video/drama"/>
    <n v="6.8999999999999992E-2"/>
    <n v="69"/>
    <x v="0"/>
    <s v="drama"/>
  </r>
  <r>
    <n v="190"/>
    <x v="190"/>
    <x v="189"/>
    <x v="14"/>
    <n v="50"/>
    <x v="2"/>
    <x v="0"/>
    <s v="USD"/>
    <n v="1466091446"/>
    <n v="1465227446"/>
    <b v="0"/>
    <n v="1"/>
    <b v="0"/>
    <s v="film &amp; video/drama"/>
    <n v="0.41666666666666669"/>
    <n v="50"/>
    <x v="0"/>
    <s v="drama"/>
  </r>
  <r>
    <n v="191"/>
    <x v="191"/>
    <x v="190"/>
    <x v="10"/>
    <n v="250"/>
    <x v="2"/>
    <x v="2"/>
    <s v="AUD"/>
    <n v="1443782138"/>
    <n v="1440326138"/>
    <b v="0"/>
    <n v="3"/>
    <b v="0"/>
    <s v="film &amp; video/drama"/>
    <n v="5"/>
    <n v="83.333333333333329"/>
    <x v="0"/>
    <s v="drama"/>
  </r>
  <r>
    <n v="192"/>
    <x v="192"/>
    <x v="191"/>
    <x v="80"/>
    <n v="17"/>
    <x v="2"/>
    <x v="0"/>
    <s v="USD"/>
    <n v="1413572432"/>
    <n v="1410980432"/>
    <b v="0"/>
    <n v="3"/>
    <b v="0"/>
    <s v="film &amp; video/drama"/>
    <n v="1.6999999999999999E-3"/>
    <n v="5.666666666666667"/>
    <x v="0"/>
    <s v="drama"/>
  </r>
  <r>
    <n v="193"/>
    <x v="193"/>
    <x v="192"/>
    <x v="28"/>
    <n v="0"/>
    <x v="2"/>
    <x v="1"/>
    <s v="GBP"/>
    <n v="1417217166"/>
    <n v="1412029566"/>
    <b v="0"/>
    <n v="0"/>
    <b v="0"/>
    <s v="film &amp; video/drama"/>
    <n v="0"/>
    <n v="0"/>
    <x v="0"/>
    <s v="drama"/>
  </r>
  <r>
    <n v="194"/>
    <x v="194"/>
    <x v="193"/>
    <x v="30"/>
    <n v="3"/>
    <x v="2"/>
    <x v="1"/>
    <s v="GBP"/>
    <n v="1457308531"/>
    <n v="1452124531"/>
    <b v="0"/>
    <n v="3"/>
    <b v="0"/>
    <s v="film &amp; video/drama"/>
    <n v="0.12"/>
    <n v="1"/>
    <x v="0"/>
    <s v="drama"/>
  </r>
  <r>
    <n v="195"/>
    <x v="195"/>
    <x v="194"/>
    <x v="71"/>
    <n v="0"/>
    <x v="2"/>
    <x v="0"/>
    <s v="USD"/>
    <n v="1436544332"/>
    <n v="1431360332"/>
    <b v="0"/>
    <n v="0"/>
    <b v="0"/>
    <s v="film &amp; video/drama"/>
    <n v="0"/>
    <n v="0"/>
    <x v="0"/>
    <s v="drama"/>
  </r>
  <r>
    <n v="196"/>
    <x v="196"/>
    <x v="195"/>
    <x v="8"/>
    <n v="1465"/>
    <x v="2"/>
    <x v="1"/>
    <s v="GBP"/>
    <n v="1444510800"/>
    <n v="1442062898"/>
    <b v="0"/>
    <n v="19"/>
    <b v="0"/>
    <s v="film &amp; video/drama"/>
    <n v="41.857142857142861"/>
    <n v="77.10526315789474"/>
    <x v="0"/>
    <s v="drama"/>
  </r>
  <r>
    <n v="197"/>
    <x v="197"/>
    <x v="196"/>
    <x v="30"/>
    <n v="262"/>
    <x v="2"/>
    <x v="1"/>
    <s v="GBP"/>
    <n v="1487365200"/>
    <n v="1483734100"/>
    <b v="0"/>
    <n v="8"/>
    <b v="0"/>
    <s v="film &amp; video/drama"/>
    <n v="10.48"/>
    <n v="32.75"/>
    <x v="0"/>
    <s v="drama"/>
  </r>
  <r>
    <n v="198"/>
    <x v="198"/>
    <x v="197"/>
    <x v="31"/>
    <n v="279"/>
    <x v="2"/>
    <x v="0"/>
    <s v="USD"/>
    <n v="1412500322"/>
    <n v="1409908322"/>
    <b v="0"/>
    <n v="6"/>
    <b v="0"/>
    <s v="film &amp; video/drama"/>
    <n v="1.1159999999999999"/>
    <n v="46.5"/>
    <x v="0"/>
    <s v="drama"/>
  </r>
  <r>
    <n v="199"/>
    <x v="199"/>
    <x v="198"/>
    <x v="3"/>
    <n v="0"/>
    <x v="2"/>
    <x v="0"/>
    <s v="USD"/>
    <n v="1472698702"/>
    <n v="1470106702"/>
    <b v="0"/>
    <n v="0"/>
    <b v="0"/>
    <s v="film &amp; video/drama"/>
    <n v="0"/>
    <n v="0"/>
    <x v="0"/>
    <s v="drama"/>
  </r>
  <r>
    <n v="200"/>
    <x v="200"/>
    <x v="199"/>
    <x v="12"/>
    <n v="1571.55"/>
    <x v="2"/>
    <x v="0"/>
    <s v="USD"/>
    <n v="1410746403"/>
    <n v="1408154403"/>
    <b v="0"/>
    <n v="18"/>
    <b v="0"/>
    <s v="film &amp; video/drama"/>
    <n v="26.192500000000003"/>
    <n v="87.308333333333337"/>
    <x v="0"/>
    <s v="drama"/>
  </r>
  <r>
    <n v="201"/>
    <x v="201"/>
    <x v="200"/>
    <x v="81"/>
    <n v="380"/>
    <x v="2"/>
    <x v="0"/>
    <s v="USD"/>
    <n v="1423424329"/>
    <n v="1421696329"/>
    <b v="0"/>
    <n v="7"/>
    <b v="0"/>
    <s v="film &amp; video/drama"/>
    <n v="58.461538461538467"/>
    <n v="54.285714285714285"/>
    <x v="0"/>
    <s v="drama"/>
  </r>
  <r>
    <n v="202"/>
    <x v="202"/>
    <x v="201"/>
    <x v="12"/>
    <n v="0"/>
    <x v="2"/>
    <x v="0"/>
    <s v="USD"/>
    <n v="1444337940"/>
    <n v="1441750564"/>
    <b v="0"/>
    <n v="0"/>
    <b v="0"/>
    <s v="film &amp; video/drama"/>
    <n v="0"/>
    <n v="0"/>
    <x v="0"/>
    <s v="drama"/>
  </r>
  <r>
    <n v="203"/>
    <x v="203"/>
    <x v="202"/>
    <x v="30"/>
    <n v="746"/>
    <x v="2"/>
    <x v="1"/>
    <s v="GBP"/>
    <n v="1422562864"/>
    <n v="1417378864"/>
    <b v="0"/>
    <n v="8"/>
    <b v="0"/>
    <s v="film &amp; video/drama"/>
    <n v="29.84"/>
    <n v="93.25"/>
    <x v="0"/>
    <s v="drama"/>
  </r>
  <r>
    <n v="204"/>
    <x v="204"/>
    <x v="203"/>
    <x v="82"/>
    <n v="152165"/>
    <x v="2"/>
    <x v="2"/>
    <s v="AUD"/>
    <n v="1470319203"/>
    <n v="1467727203"/>
    <b v="0"/>
    <n v="1293"/>
    <b v="0"/>
    <s v="film &amp; video/drama"/>
    <n v="50.721666666666664"/>
    <n v="117.68368136117556"/>
    <x v="0"/>
    <s v="drama"/>
  </r>
  <r>
    <n v="205"/>
    <x v="205"/>
    <x v="204"/>
    <x v="6"/>
    <n v="1300"/>
    <x v="2"/>
    <x v="0"/>
    <s v="USD"/>
    <n v="1444144222"/>
    <n v="1441120222"/>
    <b v="0"/>
    <n v="17"/>
    <b v="0"/>
    <s v="film &amp; video/drama"/>
    <n v="16.25"/>
    <n v="76.470588235294116"/>
    <x v="0"/>
    <s v="drama"/>
  </r>
  <r>
    <n v="206"/>
    <x v="206"/>
    <x v="205"/>
    <x v="83"/>
    <n v="0"/>
    <x v="2"/>
    <x v="0"/>
    <s v="USD"/>
    <n v="1470441983"/>
    <n v="1468627583"/>
    <b v="0"/>
    <n v="0"/>
    <b v="0"/>
    <s v="film &amp; video/drama"/>
    <n v="0"/>
    <n v="0"/>
    <x v="0"/>
    <s v="drama"/>
  </r>
  <r>
    <n v="207"/>
    <x v="207"/>
    <x v="206"/>
    <x v="32"/>
    <n v="2130"/>
    <x v="2"/>
    <x v="5"/>
    <s v="CAD"/>
    <n v="1420346638"/>
    <n v="1417754638"/>
    <b v="0"/>
    <n v="13"/>
    <b v="0"/>
    <s v="film &amp; video/drama"/>
    <n v="15.214285714285714"/>
    <n v="163.84615384615384"/>
    <x v="0"/>
    <s v="drama"/>
  </r>
  <r>
    <n v="208"/>
    <x v="208"/>
    <x v="207"/>
    <x v="63"/>
    <n v="0"/>
    <x v="2"/>
    <x v="2"/>
    <s v="AUD"/>
    <n v="1418719967"/>
    <n v="1416127967"/>
    <b v="0"/>
    <n v="0"/>
    <b v="0"/>
    <s v="film &amp; video/drama"/>
    <n v="0"/>
    <n v="0"/>
    <x v="0"/>
    <s v="drama"/>
  </r>
  <r>
    <n v="209"/>
    <x v="209"/>
    <x v="208"/>
    <x v="31"/>
    <n v="0"/>
    <x v="2"/>
    <x v="0"/>
    <s v="USD"/>
    <n v="1436566135"/>
    <n v="1433974135"/>
    <b v="0"/>
    <n v="0"/>
    <b v="0"/>
    <s v="film &amp; video/drama"/>
    <n v="0"/>
    <n v="0"/>
    <x v="0"/>
    <s v="drama"/>
  </r>
  <r>
    <n v="210"/>
    <x v="210"/>
    <x v="209"/>
    <x v="14"/>
    <n v="3030"/>
    <x v="2"/>
    <x v="0"/>
    <s v="USD"/>
    <n v="1443675600"/>
    <n v="1441157592"/>
    <b v="0"/>
    <n v="33"/>
    <b v="0"/>
    <s v="film &amp; video/drama"/>
    <n v="25.25"/>
    <n v="91.818181818181813"/>
    <x v="0"/>
    <s v="drama"/>
  </r>
  <r>
    <n v="211"/>
    <x v="211"/>
    <x v="210"/>
    <x v="10"/>
    <n v="2230"/>
    <x v="2"/>
    <x v="0"/>
    <s v="USD"/>
    <n v="1442634617"/>
    <n v="1440042617"/>
    <b v="0"/>
    <n v="12"/>
    <b v="0"/>
    <s v="film &amp; video/drama"/>
    <n v="44.6"/>
    <n v="185.83333333333334"/>
    <x v="0"/>
    <s v="drama"/>
  </r>
  <r>
    <n v="212"/>
    <x v="212"/>
    <x v="211"/>
    <x v="84"/>
    <n v="1"/>
    <x v="2"/>
    <x v="0"/>
    <s v="USD"/>
    <n v="1460837320"/>
    <n v="1455656920"/>
    <b v="0"/>
    <n v="1"/>
    <b v="0"/>
    <s v="film &amp; video/drama"/>
    <n v="1.5873015873015872E-2"/>
    <n v="1"/>
    <x v="0"/>
    <s v="drama"/>
  </r>
  <r>
    <n v="213"/>
    <x v="213"/>
    <x v="212"/>
    <x v="63"/>
    <n v="20"/>
    <x v="2"/>
    <x v="0"/>
    <s v="USD"/>
    <n v="1439734001"/>
    <n v="1437142547"/>
    <b v="0"/>
    <n v="1"/>
    <b v="0"/>
    <s v="film &amp; video/drama"/>
    <n v="0.04"/>
    <n v="20"/>
    <x v="0"/>
    <s v="drama"/>
  </r>
  <r>
    <n v="214"/>
    <x v="214"/>
    <x v="213"/>
    <x v="78"/>
    <n v="1"/>
    <x v="2"/>
    <x v="0"/>
    <s v="USD"/>
    <n v="1425655349"/>
    <n v="1420471349"/>
    <b v="0"/>
    <n v="1"/>
    <b v="0"/>
    <s v="film &amp; video/drama"/>
    <n v="8.0000000000000002E-3"/>
    <n v="1"/>
    <x v="0"/>
    <s v="drama"/>
  </r>
  <r>
    <n v="215"/>
    <x v="215"/>
    <x v="214"/>
    <x v="85"/>
    <n v="10"/>
    <x v="2"/>
    <x v="1"/>
    <s v="GBP"/>
    <n v="1455753540"/>
    <n v="1452058282"/>
    <b v="0"/>
    <n v="1"/>
    <b v="0"/>
    <s v="film &amp; video/drama"/>
    <n v="0.22727272727272727"/>
    <n v="10"/>
    <x v="0"/>
    <s v="drama"/>
  </r>
  <r>
    <n v="216"/>
    <x v="216"/>
    <x v="215"/>
    <x v="63"/>
    <n v="27849.22"/>
    <x v="2"/>
    <x v="0"/>
    <s v="USD"/>
    <n v="1429740037"/>
    <n v="1425423637"/>
    <b v="0"/>
    <n v="84"/>
    <b v="0"/>
    <s v="film &amp; video/drama"/>
    <n v="55.698440000000005"/>
    <n v="331.53833333333336"/>
    <x v="0"/>
    <s v="drama"/>
  </r>
  <r>
    <n v="217"/>
    <x v="217"/>
    <x v="216"/>
    <x v="57"/>
    <n v="11943"/>
    <x v="2"/>
    <x v="11"/>
    <s v="SEK"/>
    <n v="1419780149"/>
    <n v="1417101749"/>
    <b v="0"/>
    <n v="38"/>
    <b v="0"/>
    <s v="film &amp; video/drama"/>
    <n v="11.943"/>
    <n v="314.28947368421052"/>
    <x v="0"/>
    <s v="drama"/>
  </r>
  <r>
    <n v="218"/>
    <x v="218"/>
    <x v="217"/>
    <x v="10"/>
    <n v="100"/>
    <x v="2"/>
    <x v="0"/>
    <s v="USD"/>
    <n v="1431702289"/>
    <n v="1426518289"/>
    <b v="0"/>
    <n v="1"/>
    <b v="0"/>
    <s v="film &amp; video/drama"/>
    <n v="2"/>
    <n v="100"/>
    <x v="0"/>
    <s v="drama"/>
  </r>
  <r>
    <n v="219"/>
    <x v="219"/>
    <x v="218"/>
    <x v="63"/>
    <n v="8815"/>
    <x v="2"/>
    <x v="0"/>
    <s v="USD"/>
    <n v="1459493940"/>
    <n v="1456732225"/>
    <b v="0"/>
    <n v="76"/>
    <b v="0"/>
    <s v="film &amp; video/drama"/>
    <n v="17.630000000000003"/>
    <n v="115.98684210526316"/>
    <x v="0"/>
    <s v="drama"/>
  </r>
  <r>
    <n v="220"/>
    <x v="220"/>
    <x v="219"/>
    <x v="63"/>
    <n v="360"/>
    <x v="2"/>
    <x v="0"/>
    <s v="USD"/>
    <n v="1440101160"/>
    <n v="1436542030"/>
    <b v="0"/>
    <n v="3"/>
    <b v="0"/>
    <s v="film &amp; video/drama"/>
    <n v="0.72"/>
    <n v="120"/>
    <x v="0"/>
    <s v="drama"/>
  </r>
  <r>
    <n v="221"/>
    <x v="221"/>
    <x v="220"/>
    <x v="63"/>
    <n v="0"/>
    <x v="2"/>
    <x v="0"/>
    <s v="USD"/>
    <n v="1427569564"/>
    <n v="1422389164"/>
    <b v="0"/>
    <n v="0"/>
    <b v="0"/>
    <s v="film &amp; video/drama"/>
    <n v="0"/>
    <n v="0"/>
    <x v="0"/>
    <s v="drama"/>
  </r>
  <r>
    <n v="222"/>
    <x v="222"/>
    <x v="221"/>
    <x v="28"/>
    <n v="130"/>
    <x v="2"/>
    <x v="0"/>
    <s v="USD"/>
    <n v="1427423940"/>
    <n v="1422383318"/>
    <b v="0"/>
    <n v="2"/>
    <b v="0"/>
    <s v="film &amp; video/drama"/>
    <n v="13"/>
    <n v="65"/>
    <x v="0"/>
    <s v="drama"/>
  </r>
  <r>
    <n v="223"/>
    <x v="223"/>
    <x v="222"/>
    <x v="86"/>
    <n v="0"/>
    <x v="2"/>
    <x v="0"/>
    <s v="USD"/>
    <n v="1463879100"/>
    <n v="1461287350"/>
    <b v="0"/>
    <n v="0"/>
    <b v="0"/>
    <s v="film &amp; video/drama"/>
    <n v="0"/>
    <n v="0"/>
    <x v="0"/>
    <s v="drama"/>
  </r>
  <r>
    <n v="224"/>
    <x v="224"/>
    <x v="223"/>
    <x v="87"/>
    <n v="0"/>
    <x v="2"/>
    <x v="2"/>
    <s v="AUD"/>
    <n v="1436506726"/>
    <n v="1431322726"/>
    <b v="0"/>
    <n v="0"/>
    <b v="0"/>
    <s v="film &amp; video/drama"/>
    <n v="0"/>
    <n v="0"/>
    <x v="0"/>
    <s v="drama"/>
  </r>
  <r>
    <n v="225"/>
    <x v="225"/>
    <x v="224"/>
    <x v="48"/>
    <n v="0"/>
    <x v="2"/>
    <x v="0"/>
    <s v="USD"/>
    <n v="1460153054"/>
    <n v="1457564654"/>
    <b v="0"/>
    <n v="0"/>
    <b v="0"/>
    <s v="film &amp; video/drama"/>
    <n v="0"/>
    <n v="0"/>
    <x v="0"/>
    <s v="drama"/>
  </r>
  <r>
    <n v="226"/>
    <x v="226"/>
    <x v="225"/>
    <x v="88"/>
    <n v="250"/>
    <x v="2"/>
    <x v="1"/>
    <s v="GBP"/>
    <n v="1433064540"/>
    <n v="1428854344"/>
    <b v="0"/>
    <n v="2"/>
    <b v="0"/>
    <s v="film &amp; video/drama"/>
    <n v="0.86206896551724133"/>
    <n v="125"/>
    <x v="0"/>
    <s v="drama"/>
  </r>
  <r>
    <n v="227"/>
    <x v="227"/>
    <x v="226"/>
    <x v="89"/>
    <n v="0"/>
    <x v="2"/>
    <x v="0"/>
    <s v="USD"/>
    <n v="1436477241"/>
    <n v="1433885241"/>
    <b v="0"/>
    <n v="0"/>
    <b v="0"/>
    <s v="film &amp; video/drama"/>
    <n v="0"/>
    <n v="0"/>
    <x v="0"/>
    <s v="drama"/>
  </r>
  <r>
    <n v="228"/>
    <x v="228"/>
    <x v="227"/>
    <x v="6"/>
    <n v="0"/>
    <x v="2"/>
    <x v="1"/>
    <s v="GBP"/>
    <n v="1433176105"/>
    <n v="1427992105"/>
    <b v="0"/>
    <n v="0"/>
    <b v="0"/>
    <s v="film &amp; video/drama"/>
    <n v="0"/>
    <n v="0"/>
    <x v="0"/>
    <s v="drama"/>
  </r>
  <r>
    <n v="229"/>
    <x v="229"/>
    <x v="228"/>
    <x v="9"/>
    <n v="0"/>
    <x v="2"/>
    <x v="12"/>
    <s v="EUR"/>
    <n v="1455402297"/>
    <n v="1452810297"/>
    <b v="0"/>
    <n v="0"/>
    <b v="0"/>
    <s v="film &amp; video/drama"/>
    <n v="0"/>
    <n v="0"/>
    <x v="0"/>
    <s v="drama"/>
  </r>
  <r>
    <n v="230"/>
    <x v="230"/>
    <x v="229"/>
    <x v="36"/>
    <n v="60"/>
    <x v="2"/>
    <x v="0"/>
    <s v="USD"/>
    <n v="1433443151"/>
    <n v="1430851151"/>
    <b v="0"/>
    <n v="2"/>
    <b v="0"/>
    <s v="film &amp; video/drama"/>
    <n v="0.4"/>
    <n v="30"/>
    <x v="0"/>
    <s v="drama"/>
  </r>
  <r>
    <n v="231"/>
    <x v="231"/>
    <x v="230"/>
    <x v="86"/>
    <n v="0"/>
    <x v="2"/>
    <x v="0"/>
    <s v="USD"/>
    <n v="1451775651"/>
    <n v="1449183651"/>
    <b v="0"/>
    <n v="0"/>
    <b v="0"/>
    <s v="film &amp; video/drama"/>
    <n v="0"/>
    <n v="0"/>
    <x v="0"/>
    <s v="drama"/>
  </r>
  <r>
    <n v="232"/>
    <x v="232"/>
    <x v="231"/>
    <x v="23"/>
    <n v="110"/>
    <x v="2"/>
    <x v="1"/>
    <s v="GBP"/>
    <n v="1425066546"/>
    <n v="1422474546"/>
    <b v="0"/>
    <n v="7"/>
    <b v="0"/>
    <s v="film &amp; video/drama"/>
    <n v="2.75"/>
    <n v="15.714285714285714"/>
    <x v="0"/>
    <s v="drama"/>
  </r>
  <r>
    <n v="233"/>
    <x v="233"/>
    <x v="232"/>
    <x v="90"/>
    <n v="0"/>
    <x v="2"/>
    <x v="0"/>
    <s v="USD"/>
    <n v="1475185972"/>
    <n v="1472593972"/>
    <b v="0"/>
    <n v="0"/>
    <b v="0"/>
    <s v="film &amp; video/drama"/>
    <n v="0"/>
    <n v="0"/>
    <x v="0"/>
    <s v="drama"/>
  </r>
  <r>
    <n v="234"/>
    <x v="234"/>
    <x v="233"/>
    <x v="28"/>
    <n v="401"/>
    <x v="2"/>
    <x v="0"/>
    <s v="USD"/>
    <n v="1434847859"/>
    <n v="1431391859"/>
    <b v="0"/>
    <n v="5"/>
    <b v="0"/>
    <s v="film &amp; video/drama"/>
    <n v="40.1"/>
    <n v="80.2"/>
    <x v="0"/>
    <s v="drama"/>
  </r>
  <r>
    <n v="235"/>
    <x v="235"/>
    <x v="234"/>
    <x v="3"/>
    <n v="0"/>
    <x v="2"/>
    <x v="0"/>
    <s v="USD"/>
    <n v="1436478497"/>
    <n v="1433886497"/>
    <b v="0"/>
    <n v="0"/>
    <b v="0"/>
    <s v="film &amp; video/drama"/>
    <n v="0"/>
    <n v="0"/>
    <x v="0"/>
    <s v="drama"/>
  </r>
  <r>
    <n v="236"/>
    <x v="236"/>
    <x v="235"/>
    <x v="60"/>
    <n v="0"/>
    <x v="2"/>
    <x v="0"/>
    <s v="USD"/>
    <n v="1451952000"/>
    <n v="1447380099"/>
    <b v="0"/>
    <n v="0"/>
    <b v="0"/>
    <s v="film &amp; video/drama"/>
    <n v="0"/>
    <n v="0"/>
    <x v="0"/>
    <s v="drama"/>
  </r>
  <r>
    <n v="237"/>
    <x v="237"/>
    <x v="236"/>
    <x v="36"/>
    <n v="50"/>
    <x v="2"/>
    <x v="0"/>
    <s v="USD"/>
    <n v="1457445069"/>
    <n v="1452261069"/>
    <b v="0"/>
    <n v="1"/>
    <b v="0"/>
    <s v="film &amp; video/drama"/>
    <n v="0.33333333333333337"/>
    <n v="50"/>
    <x v="0"/>
    <s v="drama"/>
  </r>
  <r>
    <n v="238"/>
    <x v="238"/>
    <x v="237"/>
    <x v="91"/>
    <n v="0"/>
    <x v="2"/>
    <x v="0"/>
    <s v="USD"/>
    <n v="1483088400"/>
    <n v="1481324760"/>
    <b v="0"/>
    <n v="0"/>
    <b v="0"/>
    <s v="film &amp; video/drama"/>
    <n v="0"/>
    <n v="0"/>
    <x v="0"/>
    <s v="drama"/>
  </r>
  <r>
    <n v="239"/>
    <x v="239"/>
    <x v="238"/>
    <x v="28"/>
    <n v="250"/>
    <x v="2"/>
    <x v="2"/>
    <s v="AUD"/>
    <n v="1446984000"/>
    <n v="1445308730"/>
    <b v="0"/>
    <n v="5"/>
    <b v="0"/>
    <s v="film &amp; video/drama"/>
    <n v="25"/>
    <n v="50"/>
    <x v="0"/>
    <s v="drama"/>
  </r>
  <r>
    <n v="240"/>
    <x v="240"/>
    <x v="239"/>
    <x v="36"/>
    <n v="16145.12"/>
    <x v="0"/>
    <x v="0"/>
    <s v="USD"/>
    <n v="1367773211"/>
    <n v="1363885211"/>
    <b v="1"/>
    <n v="137"/>
    <b v="1"/>
    <s v="film &amp; video/documentary"/>
    <n v="107.63413333333334"/>
    <n v="117.84759124087591"/>
    <x v="0"/>
    <s v="documentary"/>
  </r>
  <r>
    <n v="241"/>
    <x v="241"/>
    <x v="240"/>
    <x v="92"/>
    <n v="41000"/>
    <x v="0"/>
    <x v="0"/>
    <s v="USD"/>
    <n v="1419180304"/>
    <n v="1415292304"/>
    <b v="1"/>
    <n v="376"/>
    <b v="1"/>
    <s v="film &amp; video/documentary"/>
    <n v="112.63736263736264"/>
    <n v="109.04255319148936"/>
    <x v="0"/>
    <s v="documentary"/>
  </r>
  <r>
    <n v="242"/>
    <x v="242"/>
    <x v="241"/>
    <x v="93"/>
    <n v="14750"/>
    <x v="0"/>
    <x v="0"/>
    <s v="USD"/>
    <n v="1324381790"/>
    <n v="1321357790"/>
    <b v="1"/>
    <n v="202"/>
    <b v="1"/>
    <s v="film &amp; video/documentary"/>
    <n v="113.46153846153845"/>
    <n v="73.019801980198025"/>
    <x v="0"/>
    <s v="documentary"/>
  </r>
  <r>
    <n v="243"/>
    <x v="243"/>
    <x v="242"/>
    <x v="31"/>
    <n v="25648"/>
    <x v="0"/>
    <x v="0"/>
    <s v="USD"/>
    <n v="1393031304"/>
    <n v="1390439304"/>
    <b v="1"/>
    <n v="328"/>
    <b v="1"/>
    <s v="film &amp; video/documentary"/>
    <n v="102.592"/>
    <n v="78.195121951219505"/>
    <x v="0"/>
    <s v="documentary"/>
  </r>
  <r>
    <n v="244"/>
    <x v="244"/>
    <x v="243"/>
    <x v="8"/>
    <n v="3981.5"/>
    <x v="0"/>
    <x v="0"/>
    <s v="USD"/>
    <n v="1268723160"/>
    <n v="1265269559"/>
    <b v="1"/>
    <n v="84"/>
    <b v="1"/>
    <s v="film &amp; video/documentary"/>
    <n v="113.75714285714287"/>
    <n v="47.398809523809526"/>
    <x v="0"/>
    <s v="documentary"/>
  </r>
  <r>
    <n v="245"/>
    <x v="245"/>
    <x v="244"/>
    <x v="10"/>
    <n v="5186"/>
    <x v="0"/>
    <x v="0"/>
    <s v="USD"/>
    <n v="1345079785"/>
    <n v="1342487785"/>
    <b v="1"/>
    <n v="96"/>
    <b v="1"/>
    <s v="film &amp; video/documentary"/>
    <n v="103.71999999999998"/>
    <n v="54.020833333333336"/>
    <x v="0"/>
    <s v="documentary"/>
  </r>
  <r>
    <n v="246"/>
    <x v="246"/>
    <x v="245"/>
    <x v="10"/>
    <n v="15273"/>
    <x v="0"/>
    <x v="0"/>
    <s v="USD"/>
    <n v="1292665405"/>
    <n v="1288341805"/>
    <b v="1"/>
    <n v="223"/>
    <b v="1"/>
    <s v="film &amp; video/documentary"/>
    <n v="305.46000000000004"/>
    <n v="68.488789237668158"/>
    <x v="0"/>
    <s v="documentary"/>
  </r>
  <r>
    <n v="247"/>
    <x v="247"/>
    <x v="246"/>
    <x v="10"/>
    <n v="6705"/>
    <x v="0"/>
    <x v="0"/>
    <s v="USD"/>
    <n v="1287200340"/>
    <n v="1284042614"/>
    <b v="1"/>
    <n v="62"/>
    <b v="1"/>
    <s v="film &amp; video/documentary"/>
    <n v="134.1"/>
    <n v="108.14516129032258"/>
    <x v="0"/>
    <s v="documentary"/>
  </r>
  <r>
    <n v="248"/>
    <x v="248"/>
    <x v="247"/>
    <x v="94"/>
    <n v="86133"/>
    <x v="0"/>
    <x v="0"/>
    <s v="USD"/>
    <n v="1325961309"/>
    <n v="1322073309"/>
    <b v="1"/>
    <n v="146"/>
    <b v="1"/>
    <s v="film &amp; video/documentary"/>
    <n v="101.33294117647058"/>
    <n v="589.95205479452056"/>
    <x v="0"/>
    <s v="documentary"/>
  </r>
  <r>
    <n v="249"/>
    <x v="249"/>
    <x v="248"/>
    <x v="3"/>
    <n v="11292"/>
    <x v="0"/>
    <x v="0"/>
    <s v="USD"/>
    <n v="1282498800"/>
    <n v="1275603020"/>
    <b v="1"/>
    <n v="235"/>
    <b v="1"/>
    <s v="film &amp; video/documentary"/>
    <n v="112.92"/>
    <n v="48.051063829787232"/>
    <x v="0"/>
    <s v="documentary"/>
  </r>
  <r>
    <n v="250"/>
    <x v="250"/>
    <x v="249"/>
    <x v="11"/>
    <n v="31675"/>
    <x v="0"/>
    <x v="0"/>
    <s v="USD"/>
    <n v="1370525691"/>
    <n v="1367933691"/>
    <b v="1"/>
    <n v="437"/>
    <b v="1"/>
    <s v="film &amp; video/documentary"/>
    <n v="105.58333333333334"/>
    <n v="72.482837528604122"/>
    <x v="0"/>
    <s v="documentary"/>
  </r>
  <r>
    <n v="251"/>
    <x v="251"/>
    <x v="250"/>
    <x v="8"/>
    <n v="4395"/>
    <x v="0"/>
    <x v="0"/>
    <s v="USD"/>
    <n v="1337194800"/>
    <n v="1334429646"/>
    <b v="1"/>
    <n v="77"/>
    <b v="1"/>
    <s v="film &amp; video/documentary"/>
    <n v="125.57142857142858"/>
    <n v="57.077922077922075"/>
    <x v="0"/>
    <s v="documentary"/>
  </r>
  <r>
    <n v="252"/>
    <x v="252"/>
    <x v="251"/>
    <x v="10"/>
    <n v="9228"/>
    <x v="0"/>
    <x v="0"/>
    <s v="USD"/>
    <n v="1275364740"/>
    <n v="1269878058"/>
    <b v="1"/>
    <n v="108"/>
    <b v="1"/>
    <s v="film &amp; video/documentary"/>
    <n v="184.56"/>
    <n v="85.444444444444443"/>
    <x v="0"/>
    <s v="documentary"/>
  </r>
  <r>
    <n v="253"/>
    <x v="253"/>
    <x v="252"/>
    <x v="15"/>
    <n v="1511"/>
    <x v="0"/>
    <x v="0"/>
    <s v="USD"/>
    <n v="1329320235"/>
    <n v="1326728235"/>
    <b v="1"/>
    <n v="7"/>
    <b v="1"/>
    <s v="film &amp; video/documentary"/>
    <n v="100.73333333333335"/>
    <n v="215.85714285714286"/>
    <x v="0"/>
    <s v="documentary"/>
  </r>
  <r>
    <n v="254"/>
    <x v="254"/>
    <x v="253"/>
    <x v="95"/>
    <n v="28067.34"/>
    <x v="0"/>
    <x v="0"/>
    <s v="USD"/>
    <n v="1445047200"/>
    <n v="1442443910"/>
    <b v="1"/>
    <n v="314"/>
    <b v="1"/>
    <s v="film &amp; video/documentary"/>
    <n v="116.94725"/>
    <n v="89.38643312101911"/>
    <x v="0"/>
    <s v="documentary"/>
  </r>
  <r>
    <n v="255"/>
    <x v="255"/>
    <x v="254"/>
    <x v="6"/>
    <n v="8538.66"/>
    <x v="0"/>
    <x v="0"/>
    <s v="USD"/>
    <n v="1300275482"/>
    <n v="1297687082"/>
    <b v="1"/>
    <n v="188"/>
    <b v="1"/>
    <s v="film &amp; video/documentary"/>
    <n v="106.73325"/>
    <n v="45.418404255319146"/>
    <x v="0"/>
    <s v="documentary"/>
  </r>
  <r>
    <n v="256"/>
    <x v="256"/>
    <x v="255"/>
    <x v="93"/>
    <n v="18083"/>
    <x v="0"/>
    <x v="0"/>
    <s v="USD"/>
    <n v="1363458467"/>
    <n v="1360866467"/>
    <b v="1"/>
    <n v="275"/>
    <b v="1"/>
    <s v="film &amp; video/documentary"/>
    <n v="139.1"/>
    <n v="65.756363636363631"/>
    <x v="0"/>
    <s v="documentary"/>
  </r>
  <r>
    <n v="257"/>
    <x v="257"/>
    <x v="256"/>
    <x v="19"/>
    <n v="37354.269999999997"/>
    <x v="0"/>
    <x v="0"/>
    <s v="USD"/>
    <n v="1463670162"/>
    <n v="1461078162"/>
    <b v="1"/>
    <n v="560"/>
    <b v="1"/>
    <s v="film &amp; video/documentary"/>
    <n v="106.72648571428572"/>
    <n v="66.70405357142856"/>
    <x v="0"/>
    <s v="documentary"/>
  </r>
  <r>
    <n v="258"/>
    <x v="258"/>
    <x v="257"/>
    <x v="11"/>
    <n v="57342"/>
    <x v="0"/>
    <x v="0"/>
    <s v="USD"/>
    <n v="1308359666"/>
    <n v="1305767666"/>
    <b v="1"/>
    <n v="688"/>
    <b v="1"/>
    <s v="film &amp; video/documentary"/>
    <n v="191.14"/>
    <n v="83.345930232558146"/>
    <x v="0"/>
    <s v="documentary"/>
  </r>
  <r>
    <n v="259"/>
    <x v="259"/>
    <x v="258"/>
    <x v="96"/>
    <n v="98953.42"/>
    <x v="0"/>
    <x v="0"/>
    <s v="USD"/>
    <n v="1428514969"/>
    <n v="1425922969"/>
    <b v="1"/>
    <n v="942"/>
    <b v="1"/>
    <s v="film &amp; video/documentary"/>
    <n v="131.93789333333334"/>
    <n v="105.04609341825902"/>
    <x v="0"/>
    <s v="documentary"/>
  </r>
  <r>
    <n v="260"/>
    <x v="260"/>
    <x v="259"/>
    <x v="3"/>
    <n v="10640"/>
    <x v="0"/>
    <x v="0"/>
    <s v="USD"/>
    <n v="1279360740"/>
    <n v="1275415679"/>
    <b v="1"/>
    <n v="88"/>
    <b v="1"/>
    <s v="film &amp; video/documentary"/>
    <n v="106.4"/>
    <n v="120.90909090909091"/>
    <x v="0"/>
    <s v="documentary"/>
  </r>
  <r>
    <n v="261"/>
    <x v="261"/>
    <x v="260"/>
    <x v="22"/>
    <n v="21480"/>
    <x v="0"/>
    <x v="0"/>
    <s v="USD"/>
    <n v="1339080900"/>
    <n v="1334783704"/>
    <b v="1"/>
    <n v="220"/>
    <b v="1"/>
    <s v="film &amp; video/documentary"/>
    <n v="107.4"/>
    <n v="97.63636363636364"/>
    <x v="0"/>
    <s v="documentary"/>
  </r>
  <r>
    <n v="262"/>
    <x v="262"/>
    <x v="261"/>
    <x v="30"/>
    <n v="6000"/>
    <x v="0"/>
    <x v="0"/>
    <s v="USD"/>
    <n v="1298699828"/>
    <n v="1294811828"/>
    <b v="1"/>
    <n v="145"/>
    <b v="1"/>
    <s v="film &amp; video/documentary"/>
    <n v="240"/>
    <n v="41.379310344827587"/>
    <x v="0"/>
    <s v="documentary"/>
  </r>
  <r>
    <n v="263"/>
    <x v="263"/>
    <x v="262"/>
    <x v="31"/>
    <n v="29520.27"/>
    <x v="0"/>
    <x v="0"/>
    <s v="USD"/>
    <n v="1348786494"/>
    <n v="1346194494"/>
    <b v="1"/>
    <n v="963"/>
    <b v="1"/>
    <s v="film &amp; video/documentary"/>
    <n v="118.08108"/>
    <n v="30.654485981308412"/>
    <x v="0"/>
    <s v="documentary"/>
  </r>
  <r>
    <n v="264"/>
    <x v="264"/>
    <x v="263"/>
    <x v="10"/>
    <n v="5910"/>
    <x v="0"/>
    <x v="0"/>
    <s v="USD"/>
    <n v="1336747995"/>
    <n v="1334155995"/>
    <b v="1"/>
    <n v="91"/>
    <b v="1"/>
    <s v="film &amp; video/documentary"/>
    <n v="118.19999999999999"/>
    <n v="64.945054945054949"/>
    <x v="0"/>
    <s v="documentary"/>
  </r>
  <r>
    <n v="265"/>
    <x v="265"/>
    <x v="264"/>
    <x v="10"/>
    <n v="5555"/>
    <x v="0"/>
    <x v="0"/>
    <s v="USD"/>
    <n v="1273522560"/>
    <n v="1269928430"/>
    <b v="1"/>
    <n v="58"/>
    <b v="1"/>
    <s v="film &amp; video/documentary"/>
    <n v="111.1"/>
    <n v="95.775862068965523"/>
    <x v="0"/>
    <s v="documentary"/>
  </r>
  <r>
    <n v="266"/>
    <x v="266"/>
    <x v="265"/>
    <x v="28"/>
    <n v="1455"/>
    <x v="0"/>
    <x v="0"/>
    <s v="USD"/>
    <n v="1271994660"/>
    <n v="1264565507"/>
    <b v="1"/>
    <n v="36"/>
    <b v="1"/>
    <s v="film &amp; video/documentary"/>
    <n v="145.5"/>
    <n v="40.416666666666664"/>
    <x v="0"/>
    <s v="documentary"/>
  </r>
  <r>
    <n v="267"/>
    <x v="267"/>
    <x v="266"/>
    <x v="97"/>
    <n v="12965.44"/>
    <x v="0"/>
    <x v="1"/>
    <s v="GBP"/>
    <n v="1403693499"/>
    <n v="1401101499"/>
    <b v="1"/>
    <n v="165"/>
    <b v="1"/>
    <s v="film &amp; video/documentary"/>
    <n v="131.62883248730967"/>
    <n v="78.578424242424248"/>
    <x v="0"/>
    <s v="documentary"/>
  </r>
  <r>
    <n v="268"/>
    <x v="268"/>
    <x v="267"/>
    <x v="10"/>
    <n v="5570"/>
    <x v="0"/>
    <x v="0"/>
    <s v="USD"/>
    <n v="1320640778"/>
    <n v="1316749178"/>
    <b v="1"/>
    <n v="111"/>
    <b v="1"/>
    <s v="film &amp; video/documentary"/>
    <n v="111.4"/>
    <n v="50.18018018018018"/>
    <x v="0"/>
    <s v="documentary"/>
  </r>
  <r>
    <n v="269"/>
    <x v="269"/>
    <x v="268"/>
    <x v="57"/>
    <n v="147233.76999999999"/>
    <x v="0"/>
    <x v="2"/>
    <s v="AUD"/>
    <n v="1487738622"/>
    <n v="1485146622"/>
    <b v="1"/>
    <n v="1596"/>
    <b v="1"/>
    <s v="film &amp; video/documentary"/>
    <n v="147.23376999999999"/>
    <n v="92.251735588972423"/>
    <x v="0"/>
    <s v="documentary"/>
  </r>
  <r>
    <n v="270"/>
    <x v="270"/>
    <x v="269"/>
    <x v="98"/>
    <n v="3510"/>
    <x v="0"/>
    <x v="0"/>
    <s v="USD"/>
    <n v="1306296000"/>
    <n v="1301950070"/>
    <b v="1"/>
    <n v="61"/>
    <b v="1"/>
    <s v="film &amp; video/documentary"/>
    <n v="152.60869565217391"/>
    <n v="57.540983606557376"/>
    <x v="0"/>
    <s v="documentary"/>
  </r>
  <r>
    <n v="271"/>
    <x v="271"/>
    <x v="270"/>
    <x v="11"/>
    <n v="31404"/>
    <x v="0"/>
    <x v="0"/>
    <s v="USD"/>
    <n v="1388649600"/>
    <n v="1386123861"/>
    <b v="1"/>
    <n v="287"/>
    <b v="1"/>
    <s v="film &amp; video/documentary"/>
    <n v="104.67999999999999"/>
    <n v="109.42160278745645"/>
    <x v="0"/>
    <s v="documentary"/>
  </r>
  <r>
    <n v="272"/>
    <x v="272"/>
    <x v="271"/>
    <x v="9"/>
    <n v="5323.01"/>
    <x v="0"/>
    <x v="0"/>
    <s v="USD"/>
    <n v="1272480540"/>
    <n v="1267220191"/>
    <b v="1"/>
    <n v="65"/>
    <b v="1"/>
    <s v="film &amp; video/documentary"/>
    <n v="177.43366666666668"/>
    <n v="81.892461538461546"/>
    <x v="0"/>
    <s v="documentary"/>
  </r>
  <r>
    <n v="273"/>
    <x v="273"/>
    <x v="272"/>
    <x v="10"/>
    <n v="5388.79"/>
    <x v="0"/>
    <x v="0"/>
    <s v="USD"/>
    <n v="1309694266"/>
    <n v="1307102266"/>
    <b v="1"/>
    <n v="118"/>
    <b v="1"/>
    <s v="film &amp; video/documentary"/>
    <n v="107.7758"/>
    <n v="45.667711864406776"/>
    <x v="0"/>
    <s v="documentary"/>
  </r>
  <r>
    <n v="274"/>
    <x v="274"/>
    <x v="273"/>
    <x v="23"/>
    <n v="6240"/>
    <x v="0"/>
    <x v="0"/>
    <s v="USD"/>
    <n v="1333609140"/>
    <n v="1330638829"/>
    <b v="1"/>
    <n v="113"/>
    <b v="1"/>
    <s v="film &amp; video/documentary"/>
    <n v="156"/>
    <n v="55.221238938053098"/>
    <x v="0"/>
    <s v="documentary"/>
  </r>
  <r>
    <n v="275"/>
    <x v="275"/>
    <x v="274"/>
    <x v="22"/>
    <n v="21679"/>
    <x v="0"/>
    <x v="0"/>
    <s v="USD"/>
    <n v="1352511966"/>
    <n v="1349916366"/>
    <b v="1"/>
    <n v="332"/>
    <b v="1"/>
    <s v="film &amp; video/documentary"/>
    <n v="108.395"/>
    <n v="65.298192771084331"/>
    <x v="0"/>
    <s v="documentary"/>
  </r>
  <r>
    <n v="276"/>
    <x v="276"/>
    <x v="275"/>
    <x v="23"/>
    <n v="5904"/>
    <x v="0"/>
    <x v="0"/>
    <s v="USD"/>
    <n v="1335574674"/>
    <n v="1330394274"/>
    <b v="1"/>
    <n v="62"/>
    <b v="1"/>
    <s v="film &amp; video/documentary"/>
    <n v="147.6"/>
    <n v="95.225806451612897"/>
    <x v="0"/>
    <s v="documentary"/>
  </r>
  <r>
    <n v="277"/>
    <x v="277"/>
    <x v="276"/>
    <x v="99"/>
    <n v="71748"/>
    <x v="0"/>
    <x v="0"/>
    <s v="USD"/>
    <n v="1432416219"/>
    <n v="1429824219"/>
    <b v="1"/>
    <n v="951"/>
    <b v="1"/>
    <s v="film &amp; video/documentary"/>
    <n v="110.38153846153847"/>
    <n v="75.444794952681391"/>
    <x v="0"/>
    <s v="documentary"/>
  </r>
  <r>
    <n v="278"/>
    <x v="278"/>
    <x v="277"/>
    <x v="100"/>
    <n v="40594"/>
    <x v="0"/>
    <x v="0"/>
    <s v="USD"/>
    <n v="1350003539"/>
    <n v="1347411539"/>
    <b v="1"/>
    <n v="415"/>
    <b v="1"/>
    <s v="film &amp; video/documentary"/>
    <n v="150.34814814814814"/>
    <n v="97.816867469879512"/>
    <x v="0"/>
    <s v="documentary"/>
  </r>
  <r>
    <n v="279"/>
    <x v="279"/>
    <x v="278"/>
    <x v="73"/>
    <n v="26744.11"/>
    <x v="0"/>
    <x v="0"/>
    <s v="USD"/>
    <n v="1488160860"/>
    <n v="1485237096"/>
    <b v="1"/>
    <n v="305"/>
    <b v="1"/>
    <s v="film &amp; video/documentary"/>
    <n v="157.31829411764707"/>
    <n v="87.685606557377056"/>
    <x v="0"/>
    <s v="documentary"/>
  </r>
  <r>
    <n v="280"/>
    <x v="280"/>
    <x v="279"/>
    <x v="96"/>
    <n v="117108"/>
    <x v="0"/>
    <x v="0"/>
    <s v="USD"/>
    <n v="1401459035"/>
    <n v="1397571035"/>
    <b v="1"/>
    <n v="2139"/>
    <b v="1"/>
    <s v="film &amp; video/documentary"/>
    <n v="156.14400000000001"/>
    <n v="54.748948106591868"/>
    <x v="0"/>
    <s v="documentary"/>
  </r>
  <r>
    <n v="281"/>
    <x v="281"/>
    <x v="280"/>
    <x v="62"/>
    <n v="6632.32"/>
    <x v="0"/>
    <x v="0"/>
    <s v="USD"/>
    <n v="1249932360"/>
    <n v="1242532513"/>
    <b v="1"/>
    <n v="79"/>
    <b v="1"/>
    <s v="film &amp; video/documentary"/>
    <n v="120.58763636363636"/>
    <n v="83.953417721518989"/>
    <x v="0"/>
    <s v="documentary"/>
  </r>
  <r>
    <n v="282"/>
    <x v="282"/>
    <x v="281"/>
    <x v="101"/>
    <n v="45535"/>
    <x v="0"/>
    <x v="0"/>
    <s v="USD"/>
    <n v="1266876000"/>
    <n v="1263679492"/>
    <b v="1"/>
    <n v="179"/>
    <b v="1"/>
    <s v="film &amp; video/documentary"/>
    <n v="101.18888888888888"/>
    <n v="254.38547486033519"/>
    <x v="0"/>
    <s v="documentary"/>
  </r>
  <r>
    <n v="283"/>
    <x v="283"/>
    <x v="282"/>
    <x v="102"/>
    <n v="20569.05"/>
    <x v="0"/>
    <x v="0"/>
    <s v="USD"/>
    <n v="1306904340"/>
    <n v="1305219744"/>
    <b v="1"/>
    <n v="202"/>
    <b v="1"/>
    <s v="film &amp; video/documentary"/>
    <n v="114.27249999999999"/>
    <n v="101.8269801980198"/>
    <x v="0"/>
    <s v="documentary"/>
  </r>
  <r>
    <n v="284"/>
    <x v="284"/>
    <x v="283"/>
    <x v="79"/>
    <n v="41850.46"/>
    <x v="0"/>
    <x v="0"/>
    <s v="USD"/>
    <n v="1327167780"/>
    <n v="1325007780"/>
    <b v="1"/>
    <n v="760"/>
    <b v="1"/>
    <s v="film &amp; video/documentary"/>
    <n v="104.62615"/>
    <n v="55.066394736842106"/>
    <x v="0"/>
    <s v="documentary"/>
  </r>
  <r>
    <n v="285"/>
    <x v="285"/>
    <x v="284"/>
    <x v="32"/>
    <n v="32035.51"/>
    <x v="0"/>
    <x v="0"/>
    <s v="USD"/>
    <n v="1379614128"/>
    <n v="1377022128"/>
    <b v="1"/>
    <n v="563"/>
    <b v="1"/>
    <s v="film &amp; video/documentary"/>
    <n v="228.82507142857142"/>
    <n v="56.901438721136763"/>
    <x v="0"/>
    <s v="documentary"/>
  </r>
  <r>
    <n v="286"/>
    <x v="286"/>
    <x v="285"/>
    <x v="36"/>
    <n v="16373"/>
    <x v="0"/>
    <x v="0"/>
    <s v="USD"/>
    <n v="1364236524"/>
    <n v="1360352124"/>
    <b v="1"/>
    <n v="135"/>
    <b v="1"/>
    <s v="film &amp; video/documentary"/>
    <n v="109.15333333333332"/>
    <n v="121.28148148148148"/>
    <x v="0"/>
    <s v="documentary"/>
  </r>
  <r>
    <n v="287"/>
    <x v="287"/>
    <x v="286"/>
    <x v="36"/>
    <n v="26445"/>
    <x v="0"/>
    <x v="0"/>
    <s v="USD"/>
    <n v="1351828800"/>
    <n v="1349160018"/>
    <b v="1"/>
    <n v="290"/>
    <b v="1"/>
    <s v="film &amp; video/documentary"/>
    <n v="176.29999999999998"/>
    <n v="91.189655172413794"/>
    <x v="0"/>
    <s v="documentary"/>
  </r>
  <r>
    <n v="288"/>
    <x v="288"/>
    <x v="287"/>
    <x v="63"/>
    <n v="51605.31"/>
    <x v="0"/>
    <x v="0"/>
    <s v="USD"/>
    <n v="1340683393"/>
    <n v="1337659393"/>
    <b v="1"/>
    <n v="447"/>
    <b v="1"/>
    <s v="film &amp; video/documentary"/>
    <n v="103.21061999999999"/>
    <n v="115.44812080536913"/>
    <x v="0"/>
    <s v="documentary"/>
  </r>
  <r>
    <n v="289"/>
    <x v="289"/>
    <x v="288"/>
    <x v="36"/>
    <n v="15723"/>
    <x v="0"/>
    <x v="1"/>
    <s v="GBP"/>
    <n v="1383389834"/>
    <n v="1380797834"/>
    <b v="1"/>
    <n v="232"/>
    <b v="1"/>
    <s v="film &amp; video/documentary"/>
    <n v="104.82000000000001"/>
    <n v="67.771551724137936"/>
    <x v="0"/>
    <s v="documentary"/>
  </r>
  <r>
    <n v="290"/>
    <x v="290"/>
    <x v="289"/>
    <x v="37"/>
    <n v="4800.8"/>
    <x v="0"/>
    <x v="0"/>
    <s v="USD"/>
    <n v="1296633540"/>
    <n v="1292316697"/>
    <b v="1"/>
    <n v="168"/>
    <b v="1"/>
    <s v="film &amp; video/documentary"/>
    <n v="106.68444444444445"/>
    <n v="28.576190476190476"/>
    <x v="0"/>
    <s v="documentary"/>
  </r>
  <r>
    <n v="291"/>
    <x v="291"/>
    <x v="290"/>
    <x v="10"/>
    <n v="6001"/>
    <x v="0"/>
    <x v="0"/>
    <s v="USD"/>
    <n v="1367366460"/>
    <n v="1365791246"/>
    <b v="1"/>
    <n v="128"/>
    <b v="1"/>
    <s v="film &amp; video/documentary"/>
    <n v="120.02"/>
    <n v="46.8828125"/>
    <x v="0"/>
    <s v="documentary"/>
  </r>
  <r>
    <n v="292"/>
    <x v="292"/>
    <x v="291"/>
    <x v="96"/>
    <n v="76130.2"/>
    <x v="0"/>
    <x v="0"/>
    <s v="USD"/>
    <n v="1319860740"/>
    <n v="1317064599"/>
    <b v="1"/>
    <n v="493"/>
    <b v="1"/>
    <s v="film &amp; video/documentary"/>
    <n v="101.50693333333334"/>
    <n v="154.42231237322514"/>
    <x v="0"/>
    <s v="documentary"/>
  </r>
  <r>
    <n v="293"/>
    <x v="293"/>
    <x v="292"/>
    <x v="91"/>
    <n v="26360"/>
    <x v="0"/>
    <x v="0"/>
    <s v="USD"/>
    <n v="1398009714"/>
    <n v="1395417714"/>
    <b v="1"/>
    <n v="131"/>
    <b v="1"/>
    <s v="film &amp; video/documentary"/>
    <n v="101.38461538461539"/>
    <n v="201.22137404580153"/>
    <x v="0"/>
    <s v="documentary"/>
  </r>
  <r>
    <n v="294"/>
    <x v="294"/>
    <x v="293"/>
    <x v="10"/>
    <n v="5000"/>
    <x v="0"/>
    <x v="0"/>
    <s v="USD"/>
    <n v="1279555200"/>
    <n v="1276480894"/>
    <b v="1"/>
    <n v="50"/>
    <b v="1"/>
    <s v="film &amp; video/documentary"/>
    <n v="100"/>
    <n v="100"/>
    <x v="0"/>
    <s v="documentary"/>
  </r>
  <r>
    <n v="295"/>
    <x v="295"/>
    <x v="294"/>
    <x v="63"/>
    <n v="66554.559999999998"/>
    <x v="0"/>
    <x v="0"/>
    <s v="USD"/>
    <n v="1383264000"/>
    <n v="1378080409"/>
    <b v="1"/>
    <n v="665"/>
    <b v="1"/>
    <s v="film &amp; video/documentary"/>
    <n v="133.10911999999999"/>
    <n v="100.08204511278196"/>
    <x v="0"/>
    <s v="documentary"/>
  </r>
  <r>
    <n v="296"/>
    <x v="296"/>
    <x v="295"/>
    <x v="31"/>
    <n v="29681.55"/>
    <x v="0"/>
    <x v="0"/>
    <s v="USD"/>
    <n v="1347017083"/>
    <n v="1344857083"/>
    <b v="1"/>
    <n v="129"/>
    <b v="1"/>
    <s v="film &amp; video/documentary"/>
    <n v="118.72620000000001"/>
    <n v="230.08953488372092"/>
    <x v="0"/>
    <s v="documentary"/>
  </r>
  <r>
    <n v="297"/>
    <x v="297"/>
    <x v="296"/>
    <x v="22"/>
    <n v="20128"/>
    <x v="0"/>
    <x v="0"/>
    <s v="USD"/>
    <n v="1430452740"/>
    <n v="1427390901"/>
    <b v="1"/>
    <n v="142"/>
    <b v="1"/>
    <s v="film &amp; video/documentary"/>
    <n v="100.64"/>
    <n v="141.74647887323943"/>
    <x v="0"/>
    <s v="documentary"/>
  </r>
  <r>
    <n v="298"/>
    <x v="298"/>
    <x v="297"/>
    <x v="103"/>
    <n v="137254.84"/>
    <x v="0"/>
    <x v="0"/>
    <s v="USD"/>
    <n v="1399669200"/>
    <n v="1394536048"/>
    <b v="1"/>
    <n v="2436"/>
    <b v="1"/>
    <s v="film &amp; video/documentary"/>
    <n v="108.93241269841269"/>
    <n v="56.344351395730705"/>
    <x v="0"/>
    <s v="documentary"/>
  </r>
  <r>
    <n v="299"/>
    <x v="299"/>
    <x v="298"/>
    <x v="3"/>
    <n v="17895.25"/>
    <x v="0"/>
    <x v="0"/>
    <s v="USD"/>
    <n v="1289975060"/>
    <n v="1287379460"/>
    <b v="1"/>
    <n v="244"/>
    <b v="1"/>
    <s v="film &amp; video/documentary"/>
    <n v="178.95250000000001"/>
    <n v="73.341188524590166"/>
    <x v="0"/>
    <s v="documentary"/>
  </r>
  <r>
    <n v="300"/>
    <x v="300"/>
    <x v="299"/>
    <x v="31"/>
    <n v="25430.66"/>
    <x v="0"/>
    <x v="0"/>
    <s v="USD"/>
    <n v="1303686138"/>
    <n v="1301007738"/>
    <b v="1"/>
    <n v="298"/>
    <b v="1"/>
    <s v="film &amp; video/documentary"/>
    <n v="101.72264"/>
    <n v="85.337785234899329"/>
    <x v="0"/>
    <s v="documentary"/>
  </r>
  <r>
    <n v="301"/>
    <x v="301"/>
    <x v="300"/>
    <x v="93"/>
    <n v="15435.55"/>
    <x v="0"/>
    <x v="0"/>
    <s v="USD"/>
    <n v="1363711335"/>
    <n v="1360258935"/>
    <b v="1"/>
    <n v="251"/>
    <b v="1"/>
    <s v="film &amp; video/documentary"/>
    <n v="118.73499999999999"/>
    <n v="61.496215139442228"/>
    <x v="0"/>
    <s v="documentary"/>
  </r>
  <r>
    <n v="302"/>
    <x v="302"/>
    <x v="301"/>
    <x v="3"/>
    <n v="10046"/>
    <x v="0"/>
    <x v="0"/>
    <s v="USD"/>
    <n v="1330115638"/>
    <n v="1327523638"/>
    <b v="1"/>
    <n v="108"/>
    <b v="1"/>
    <s v="film &amp; video/documentary"/>
    <n v="100.46"/>
    <n v="93.018518518518519"/>
    <x v="0"/>
    <s v="documentary"/>
  </r>
  <r>
    <n v="303"/>
    <x v="303"/>
    <x v="302"/>
    <x v="9"/>
    <n v="4124"/>
    <x v="0"/>
    <x v="0"/>
    <s v="USD"/>
    <n v="1338601346"/>
    <n v="1336009346"/>
    <b v="1"/>
    <n v="82"/>
    <b v="1"/>
    <s v="film &amp; video/documentary"/>
    <n v="137.46666666666667"/>
    <n v="50.292682926829265"/>
    <x v="0"/>
    <s v="documentary"/>
  </r>
  <r>
    <n v="304"/>
    <x v="304"/>
    <x v="303"/>
    <x v="104"/>
    <n v="7876"/>
    <x v="0"/>
    <x v="0"/>
    <s v="USD"/>
    <n v="1346464800"/>
    <n v="1343096197"/>
    <b v="1"/>
    <n v="74"/>
    <b v="1"/>
    <s v="film &amp; video/documentary"/>
    <n v="231.64705882352939"/>
    <n v="106.43243243243244"/>
    <x v="0"/>
    <s v="documentary"/>
  </r>
  <r>
    <n v="305"/>
    <x v="305"/>
    <x v="304"/>
    <x v="51"/>
    <n v="9775"/>
    <x v="0"/>
    <x v="0"/>
    <s v="USD"/>
    <n v="1331392049"/>
    <n v="1328800049"/>
    <b v="1"/>
    <n v="189"/>
    <b v="1"/>
    <s v="film &amp; video/documentary"/>
    <n v="130.33333333333331"/>
    <n v="51.719576719576722"/>
    <x v="0"/>
    <s v="documentary"/>
  </r>
  <r>
    <n v="306"/>
    <x v="306"/>
    <x v="305"/>
    <x v="28"/>
    <n v="2929"/>
    <x v="0"/>
    <x v="0"/>
    <s v="USD"/>
    <n v="1363806333"/>
    <n v="1362081933"/>
    <b v="1"/>
    <n v="80"/>
    <b v="1"/>
    <s v="film &amp; video/documentary"/>
    <n v="292.89999999999998"/>
    <n v="36.612499999999997"/>
    <x v="0"/>
    <s v="documentary"/>
  </r>
  <r>
    <n v="307"/>
    <x v="307"/>
    <x v="306"/>
    <x v="29"/>
    <n v="24490"/>
    <x v="0"/>
    <x v="0"/>
    <s v="USD"/>
    <n v="1360276801"/>
    <n v="1357684801"/>
    <b v="1"/>
    <n v="576"/>
    <b v="1"/>
    <s v="film &amp; video/documentary"/>
    <n v="111.31818181818183"/>
    <n v="42.517361111111114"/>
    <x v="0"/>
    <s v="documentary"/>
  </r>
  <r>
    <n v="308"/>
    <x v="308"/>
    <x v="307"/>
    <x v="14"/>
    <n v="12668"/>
    <x v="0"/>
    <x v="0"/>
    <s v="USD"/>
    <n v="1299775210"/>
    <n v="1295887210"/>
    <b v="1"/>
    <n v="202"/>
    <b v="1"/>
    <s v="film &amp; video/documentary"/>
    <n v="105.56666666666668"/>
    <n v="62.712871287128714"/>
    <x v="0"/>
    <s v="documentary"/>
  </r>
  <r>
    <n v="309"/>
    <x v="309"/>
    <x v="308"/>
    <x v="102"/>
    <n v="21410"/>
    <x v="0"/>
    <x v="0"/>
    <s v="USD"/>
    <n v="1346695334"/>
    <n v="1344880934"/>
    <b v="1"/>
    <n v="238"/>
    <b v="1"/>
    <s v="film &amp; video/documentary"/>
    <n v="118.94444444444446"/>
    <n v="89.957983193277315"/>
    <x v="0"/>
    <s v="documentary"/>
  </r>
  <r>
    <n v="310"/>
    <x v="310"/>
    <x v="309"/>
    <x v="28"/>
    <n v="1041.29"/>
    <x v="0"/>
    <x v="0"/>
    <s v="USD"/>
    <n v="1319076000"/>
    <n v="1317788623"/>
    <b v="1"/>
    <n v="36"/>
    <b v="1"/>
    <s v="film &amp; video/documentary"/>
    <n v="104.129"/>
    <n v="28.924722222222222"/>
    <x v="0"/>
    <s v="documentary"/>
  </r>
  <r>
    <n v="311"/>
    <x v="311"/>
    <x v="310"/>
    <x v="22"/>
    <n v="20820.330000000002"/>
    <x v="0"/>
    <x v="0"/>
    <s v="USD"/>
    <n v="1325404740"/>
    <n v="1321852592"/>
    <b v="1"/>
    <n v="150"/>
    <b v="1"/>
    <s v="film &amp; video/documentary"/>
    <n v="104.10165000000001"/>
    <n v="138.8022"/>
    <x v="0"/>
    <s v="documentary"/>
  </r>
  <r>
    <n v="312"/>
    <x v="312"/>
    <x v="311"/>
    <x v="6"/>
    <n v="8950"/>
    <x v="0"/>
    <x v="0"/>
    <s v="USD"/>
    <n v="1365973432"/>
    <n v="1363381432"/>
    <b v="1"/>
    <n v="146"/>
    <b v="1"/>
    <s v="film &amp; video/documentary"/>
    <n v="111.87499999999999"/>
    <n v="61.301369863013697"/>
    <x v="0"/>
    <s v="documentary"/>
  </r>
  <r>
    <n v="313"/>
    <x v="313"/>
    <x v="312"/>
    <x v="73"/>
    <n v="17805"/>
    <x v="0"/>
    <x v="0"/>
    <s v="USD"/>
    <n v="1281542340"/>
    <n v="1277702894"/>
    <b v="1"/>
    <n v="222"/>
    <b v="1"/>
    <s v="film &amp; video/documentary"/>
    <n v="104.73529411764706"/>
    <n v="80.202702702702709"/>
    <x v="0"/>
    <s v="documentary"/>
  </r>
  <r>
    <n v="314"/>
    <x v="314"/>
    <x v="313"/>
    <x v="28"/>
    <n v="3851.5"/>
    <x v="0"/>
    <x v="0"/>
    <s v="USD"/>
    <n v="1362167988"/>
    <n v="1359575988"/>
    <b v="1"/>
    <n v="120"/>
    <b v="1"/>
    <s v="film &amp; video/documentary"/>
    <n v="385.15000000000003"/>
    <n v="32.095833333333331"/>
    <x v="0"/>
    <s v="documentary"/>
  </r>
  <r>
    <n v="315"/>
    <x v="315"/>
    <x v="314"/>
    <x v="31"/>
    <n v="25312"/>
    <x v="0"/>
    <x v="0"/>
    <s v="USD"/>
    <n v="1345660334"/>
    <n v="1343068334"/>
    <b v="1"/>
    <n v="126"/>
    <b v="1"/>
    <s v="film &amp; video/documentary"/>
    <n v="101.248"/>
    <n v="200.88888888888889"/>
    <x v="0"/>
    <s v="documentary"/>
  </r>
  <r>
    <n v="316"/>
    <x v="316"/>
    <x v="315"/>
    <x v="36"/>
    <n v="17066"/>
    <x v="0"/>
    <x v="5"/>
    <s v="CAD"/>
    <n v="1418273940"/>
    <n v="1415398197"/>
    <b v="1"/>
    <n v="158"/>
    <b v="1"/>
    <s v="film &amp; video/documentary"/>
    <n v="113.77333333333333"/>
    <n v="108.01265822784811"/>
    <x v="0"/>
    <s v="documentary"/>
  </r>
  <r>
    <n v="317"/>
    <x v="317"/>
    <x v="316"/>
    <x v="11"/>
    <n v="30241"/>
    <x v="0"/>
    <x v="0"/>
    <s v="USD"/>
    <n v="1386778483"/>
    <n v="1384186483"/>
    <b v="1"/>
    <n v="316"/>
    <b v="1"/>
    <s v="film &amp; video/documentary"/>
    <n v="100.80333333333333"/>
    <n v="95.699367088607602"/>
    <x v="0"/>
    <s v="documentary"/>
  </r>
  <r>
    <n v="318"/>
    <x v="318"/>
    <x v="317"/>
    <x v="10"/>
    <n v="14166"/>
    <x v="0"/>
    <x v="0"/>
    <s v="USD"/>
    <n v="1364342151"/>
    <n v="1361753751"/>
    <b v="1"/>
    <n v="284"/>
    <b v="1"/>
    <s v="film &amp; video/documentary"/>
    <n v="283.32"/>
    <n v="49.880281690140848"/>
    <x v="0"/>
    <s v="documentary"/>
  </r>
  <r>
    <n v="319"/>
    <x v="319"/>
    <x v="318"/>
    <x v="10"/>
    <n v="5634"/>
    <x v="0"/>
    <x v="0"/>
    <s v="USD"/>
    <n v="1265097540"/>
    <n v="1257538029"/>
    <b v="1"/>
    <n v="51"/>
    <b v="1"/>
    <s v="film &amp; video/documentary"/>
    <n v="112.68"/>
    <n v="110.47058823529412"/>
    <x v="0"/>
    <s v="documentary"/>
  </r>
  <r>
    <n v="320"/>
    <x v="320"/>
    <x v="319"/>
    <x v="22"/>
    <n v="21316"/>
    <x v="0"/>
    <x v="1"/>
    <s v="GBP"/>
    <n v="1450825200"/>
    <n v="1448284433"/>
    <b v="1"/>
    <n v="158"/>
    <b v="1"/>
    <s v="film &amp; video/documentary"/>
    <n v="106.58000000000001"/>
    <n v="134.91139240506328"/>
    <x v="0"/>
    <s v="documentary"/>
  </r>
  <r>
    <n v="321"/>
    <x v="321"/>
    <x v="320"/>
    <x v="19"/>
    <n v="35932"/>
    <x v="0"/>
    <x v="12"/>
    <s v="EUR"/>
    <n v="1478605386"/>
    <n v="1475577786"/>
    <b v="1"/>
    <n v="337"/>
    <b v="1"/>
    <s v="film &amp; video/documentary"/>
    <n v="102.66285714285715"/>
    <n v="106.62314540059347"/>
    <x v="0"/>
    <s v="documentary"/>
  </r>
  <r>
    <n v="322"/>
    <x v="322"/>
    <x v="321"/>
    <x v="31"/>
    <n v="26978"/>
    <x v="0"/>
    <x v="0"/>
    <s v="USD"/>
    <n v="1463146848"/>
    <n v="1460554848"/>
    <b v="1"/>
    <n v="186"/>
    <b v="1"/>
    <s v="film &amp; video/documentary"/>
    <n v="107.91200000000001"/>
    <n v="145.04301075268816"/>
    <x v="0"/>
    <s v="documentary"/>
  </r>
  <r>
    <n v="323"/>
    <x v="323"/>
    <x v="322"/>
    <x v="105"/>
    <n v="6646"/>
    <x v="0"/>
    <x v="0"/>
    <s v="USD"/>
    <n v="1482307140"/>
    <n v="1479886966"/>
    <b v="1"/>
    <n v="58"/>
    <b v="1"/>
    <s v="film &amp; video/documentary"/>
    <n v="123.07407407407408"/>
    <n v="114.58620689655173"/>
    <x v="0"/>
    <s v="documentary"/>
  </r>
  <r>
    <n v="324"/>
    <x v="324"/>
    <x v="323"/>
    <x v="0"/>
    <n v="8636"/>
    <x v="0"/>
    <x v="0"/>
    <s v="USD"/>
    <n v="1438441308"/>
    <n v="1435590108"/>
    <b v="1"/>
    <n v="82"/>
    <b v="1"/>
    <s v="film &amp; video/documentary"/>
    <n v="101.6"/>
    <n v="105.3170731707317"/>
    <x v="0"/>
    <s v="documentary"/>
  </r>
  <r>
    <n v="325"/>
    <x v="325"/>
    <x v="324"/>
    <x v="63"/>
    <n v="52198"/>
    <x v="0"/>
    <x v="0"/>
    <s v="USD"/>
    <n v="1482208233"/>
    <n v="1479184233"/>
    <b v="1"/>
    <n v="736"/>
    <b v="1"/>
    <s v="film &amp; video/documentary"/>
    <n v="104.396"/>
    <n v="70.921195652173907"/>
    <x v="0"/>
    <s v="documentary"/>
  </r>
  <r>
    <n v="326"/>
    <x v="326"/>
    <x v="325"/>
    <x v="60"/>
    <n v="169394.6"/>
    <x v="0"/>
    <x v="0"/>
    <s v="USD"/>
    <n v="1489532220"/>
    <n v="1486625606"/>
    <b v="1"/>
    <n v="1151"/>
    <b v="1"/>
    <s v="film &amp; video/documentary"/>
    <n v="112.92973333333333"/>
    <n v="147.17167680278018"/>
    <x v="0"/>
    <s v="documentary"/>
  </r>
  <r>
    <n v="327"/>
    <x v="327"/>
    <x v="326"/>
    <x v="23"/>
    <n v="5456"/>
    <x v="0"/>
    <x v="0"/>
    <s v="USD"/>
    <n v="1427011200"/>
    <n v="1424669929"/>
    <b v="1"/>
    <n v="34"/>
    <b v="1"/>
    <s v="film &amp; video/documentary"/>
    <n v="136.4"/>
    <n v="160.47058823529412"/>
    <x v="0"/>
    <s v="documentary"/>
  </r>
  <r>
    <n v="328"/>
    <x v="328"/>
    <x v="327"/>
    <x v="96"/>
    <n v="77710.8"/>
    <x v="0"/>
    <x v="0"/>
    <s v="USD"/>
    <n v="1446350400"/>
    <n v="1443739388"/>
    <b v="1"/>
    <n v="498"/>
    <b v="1"/>
    <s v="film &amp; video/documentary"/>
    <n v="103.61439999999999"/>
    <n v="156.04578313253012"/>
    <x v="0"/>
    <s v="documentary"/>
  </r>
  <r>
    <n v="329"/>
    <x v="329"/>
    <x v="328"/>
    <x v="3"/>
    <n v="10550"/>
    <x v="0"/>
    <x v="0"/>
    <s v="USD"/>
    <n v="1446868800"/>
    <n v="1444821127"/>
    <b v="1"/>
    <n v="167"/>
    <b v="1"/>
    <s v="film &amp; video/documentary"/>
    <n v="105.5"/>
    <n v="63.17365269461078"/>
    <x v="0"/>
    <s v="documentary"/>
  </r>
  <r>
    <n v="330"/>
    <x v="330"/>
    <x v="329"/>
    <x v="19"/>
    <n v="35640"/>
    <x v="0"/>
    <x v="0"/>
    <s v="USD"/>
    <n v="1368763140"/>
    <n v="1366028563"/>
    <b v="1"/>
    <n v="340"/>
    <b v="1"/>
    <s v="film &amp; video/documentary"/>
    <n v="101.82857142857142"/>
    <n v="104.82352941176471"/>
    <x v="0"/>
    <s v="documentary"/>
  </r>
  <r>
    <n v="331"/>
    <x v="331"/>
    <x v="330"/>
    <x v="79"/>
    <n v="42642"/>
    <x v="0"/>
    <x v="0"/>
    <s v="USD"/>
    <n v="1466171834"/>
    <n v="1463493434"/>
    <b v="1"/>
    <n v="438"/>
    <b v="1"/>
    <s v="film &amp; video/documentary"/>
    <n v="106.60499999999999"/>
    <n v="97.356164383561648"/>
    <x v="0"/>
    <s v="documentary"/>
  </r>
  <r>
    <n v="332"/>
    <x v="332"/>
    <x v="331"/>
    <x v="57"/>
    <n v="113015"/>
    <x v="0"/>
    <x v="0"/>
    <s v="USD"/>
    <n v="1446019200"/>
    <n v="1442420377"/>
    <b v="1"/>
    <n v="555"/>
    <b v="1"/>
    <s v="film &amp; video/documentary"/>
    <n v="113.015"/>
    <n v="203.63063063063063"/>
    <x v="0"/>
    <s v="documentary"/>
  </r>
  <r>
    <n v="333"/>
    <x v="333"/>
    <x v="332"/>
    <x v="79"/>
    <n v="50091"/>
    <x v="0"/>
    <x v="0"/>
    <s v="USD"/>
    <n v="1460038591"/>
    <n v="1457450191"/>
    <b v="1"/>
    <n v="266"/>
    <b v="1"/>
    <s v="film &amp; video/documentary"/>
    <n v="125.22750000000001"/>
    <n v="188.31203007518798"/>
    <x v="0"/>
    <s v="documentary"/>
  </r>
  <r>
    <n v="334"/>
    <x v="334"/>
    <x v="333"/>
    <x v="3"/>
    <n v="10119"/>
    <x v="0"/>
    <x v="0"/>
    <s v="USD"/>
    <n v="1431716400"/>
    <n v="1428423757"/>
    <b v="1"/>
    <n v="69"/>
    <b v="1"/>
    <s v="film &amp; video/documentary"/>
    <n v="101.19"/>
    <n v="146.65217391304347"/>
    <x v="0"/>
    <s v="documentary"/>
  </r>
  <r>
    <n v="335"/>
    <x v="335"/>
    <x v="334"/>
    <x v="0"/>
    <n v="8735"/>
    <x v="0"/>
    <x v="0"/>
    <s v="USD"/>
    <n v="1431122400"/>
    <n v="1428428515"/>
    <b v="1"/>
    <n v="80"/>
    <b v="1"/>
    <s v="film &amp; video/documentary"/>
    <n v="102.76470588235294"/>
    <n v="109.1875"/>
    <x v="0"/>
    <s v="documentary"/>
  </r>
  <r>
    <n v="336"/>
    <x v="336"/>
    <x v="335"/>
    <x v="31"/>
    <n v="29209.78"/>
    <x v="0"/>
    <x v="0"/>
    <s v="USD"/>
    <n v="1447427918"/>
    <n v="1444832318"/>
    <b v="1"/>
    <n v="493"/>
    <b v="1"/>
    <s v="film &amp; video/documentary"/>
    <n v="116.83911999999998"/>
    <n v="59.249046653144013"/>
    <x v="0"/>
    <s v="documentary"/>
  </r>
  <r>
    <n v="337"/>
    <x v="337"/>
    <x v="336"/>
    <x v="9"/>
    <n v="3035.05"/>
    <x v="0"/>
    <x v="0"/>
    <s v="USD"/>
    <n v="1426298708"/>
    <n v="1423710308"/>
    <b v="1"/>
    <n v="31"/>
    <b v="1"/>
    <s v="film &amp; video/documentary"/>
    <n v="101.16833333333335"/>
    <n v="97.904838709677421"/>
    <x v="0"/>
    <s v="documentary"/>
  </r>
  <r>
    <n v="338"/>
    <x v="338"/>
    <x v="337"/>
    <x v="36"/>
    <n v="16520.04"/>
    <x v="0"/>
    <x v="0"/>
    <s v="USD"/>
    <n v="1472864400"/>
    <n v="1468001290"/>
    <b v="1"/>
    <n v="236"/>
    <b v="1"/>
    <s v="film &amp; video/documentary"/>
    <n v="110.13360000000002"/>
    <n v="70.000169491525426"/>
    <x v="0"/>
    <s v="documentary"/>
  </r>
  <r>
    <n v="339"/>
    <x v="339"/>
    <x v="338"/>
    <x v="12"/>
    <n v="6485"/>
    <x v="0"/>
    <x v="0"/>
    <s v="USD"/>
    <n v="1430331268"/>
    <n v="1427739268"/>
    <b v="1"/>
    <n v="89"/>
    <b v="1"/>
    <s v="film &amp; video/documentary"/>
    <n v="108.08333333333333"/>
    <n v="72.865168539325836"/>
    <x v="0"/>
    <s v="documentary"/>
  </r>
  <r>
    <n v="340"/>
    <x v="340"/>
    <x v="339"/>
    <x v="19"/>
    <n v="43758"/>
    <x v="0"/>
    <x v="0"/>
    <s v="USD"/>
    <n v="1489006800"/>
    <n v="1486397007"/>
    <b v="1"/>
    <n v="299"/>
    <b v="1"/>
    <s v="film &amp; video/documentary"/>
    <n v="125.02285714285715"/>
    <n v="146.34782608695653"/>
    <x v="0"/>
    <s v="documentary"/>
  </r>
  <r>
    <n v="341"/>
    <x v="341"/>
    <x v="340"/>
    <x v="8"/>
    <n v="3735"/>
    <x v="0"/>
    <x v="0"/>
    <s v="USD"/>
    <n v="1412135940"/>
    <n v="1410555998"/>
    <b v="1"/>
    <n v="55"/>
    <b v="1"/>
    <s v="film &amp; video/documentary"/>
    <n v="106.71428571428572"/>
    <n v="67.909090909090907"/>
    <x v="0"/>
    <s v="documentary"/>
  </r>
  <r>
    <n v="342"/>
    <x v="342"/>
    <x v="341"/>
    <x v="56"/>
    <n v="55201.52"/>
    <x v="0"/>
    <x v="0"/>
    <s v="USD"/>
    <n v="1461955465"/>
    <n v="1459363465"/>
    <b v="1"/>
    <n v="325"/>
    <b v="1"/>
    <s v="film &amp; video/documentary"/>
    <n v="100.36639999999998"/>
    <n v="169.85083076923075"/>
    <x v="0"/>
    <s v="documentary"/>
  </r>
  <r>
    <n v="343"/>
    <x v="343"/>
    <x v="342"/>
    <x v="11"/>
    <n v="30608.59"/>
    <x v="0"/>
    <x v="0"/>
    <s v="USD"/>
    <n v="1415934000"/>
    <n v="1413308545"/>
    <b v="1"/>
    <n v="524"/>
    <b v="1"/>
    <s v="film &amp; video/documentary"/>
    <n v="102.02863333333335"/>
    <n v="58.413339694656486"/>
    <x v="0"/>
    <s v="documentary"/>
  </r>
  <r>
    <n v="344"/>
    <x v="344"/>
    <x v="343"/>
    <x v="106"/>
    <n v="34198"/>
    <x v="0"/>
    <x v="0"/>
    <s v="USD"/>
    <n v="1433125200"/>
    <n v="1429312694"/>
    <b v="1"/>
    <n v="285"/>
    <b v="1"/>
    <s v="film &amp; video/documentary"/>
    <n v="102.08358208955224"/>
    <n v="119.99298245614035"/>
    <x v="0"/>
    <s v="documentary"/>
  </r>
  <r>
    <n v="345"/>
    <x v="345"/>
    <x v="344"/>
    <x v="107"/>
    <n v="17875"/>
    <x v="0"/>
    <x v="0"/>
    <s v="USD"/>
    <n v="1432161590"/>
    <n v="1429569590"/>
    <b v="1"/>
    <n v="179"/>
    <b v="1"/>
    <s v="film &amp; video/documentary"/>
    <n v="123.27586206896552"/>
    <n v="99.860335195530723"/>
    <x v="0"/>
    <s v="documentary"/>
  </r>
  <r>
    <n v="346"/>
    <x v="346"/>
    <x v="345"/>
    <x v="3"/>
    <n v="17028.88"/>
    <x v="0"/>
    <x v="0"/>
    <s v="USD"/>
    <n v="1444824021"/>
    <n v="1442232021"/>
    <b v="1"/>
    <n v="188"/>
    <b v="1"/>
    <s v="film &amp; video/documentary"/>
    <n v="170.28880000000001"/>
    <n v="90.579148936170213"/>
    <x v="0"/>
    <s v="documentary"/>
  </r>
  <r>
    <n v="347"/>
    <x v="347"/>
    <x v="346"/>
    <x v="79"/>
    <n v="44636.2"/>
    <x v="0"/>
    <x v="0"/>
    <s v="USD"/>
    <n v="1447505609"/>
    <n v="1444910009"/>
    <b v="1"/>
    <n v="379"/>
    <b v="1"/>
    <s v="film &amp; video/documentary"/>
    <n v="111.59049999999999"/>
    <n v="117.77361477572559"/>
    <x v="0"/>
    <s v="documentary"/>
  </r>
  <r>
    <n v="348"/>
    <x v="348"/>
    <x v="347"/>
    <x v="3"/>
    <n v="10300"/>
    <x v="0"/>
    <x v="0"/>
    <s v="USD"/>
    <n v="1440165916"/>
    <n v="1437573916"/>
    <b v="1"/>
    <n v="119"/>
    <b v="1"/>
    <s v="film &amp; video/documentary"/>
    <n v="103"/>
    <n v="86.554621848739501"/>
    <x v="0"/>
    <s v="documentary"/>
  </r>
  <r>
    <n v="349"/>
    <x v="349"/>
    <x v="348"/>
    <x v="108"/>
    <n v="12007.18"/>
    <x v="0"/>
    <x v="0"/>
    <s v="USD"/>
    <n v="1487937508"/>
    <n v="1485345508"/>
    <b v="1"/>
    <n v="167"/>
    <b v="1"/>
    <s v="film &amp; video/documentary"/>
    <n v="106.63570159857905"/>
    <n v="71.899281437125751"/>
    <x v="0"/>
    <s v="documentary"/>
  </r>
  <r>
    <n v="350"/>
    <x v="350"/>
    <x v="349"/>
    <x v="31"/>
    <n v="28690"/>
    <x v="0"/>
    <x v="0"/>
    <s v="USD"/>
    <n v="1473566340"/>
    <n v="1470274509"/>
    <b v="1"/>
    <n v="221"/>
    <b v="1"/>
    <s v="film &amp; video/documentary"/>
    <n v="114.75999999999999"/>
    <n v="129.81900452488688"/>
    <x v="0"/>
    <s v="documentary"/>
  </r>
  <r>
    <n v="351"/>
    <x v="351"/>
    <x v="350"/>
    <x v="109"/>
    <n v="43296"/>
    <x v="0"/>
    <x v="3"/>
    <s v="EUR"/>
    <n v="1460066954"/>
    <n v="1456614554"/>
    <b v="1"/>
    <n v="964"/>
    <b v="1"/>
    <s v="film &amp; video/documentary"/>
    <n v="127.34117647058822"/>
    <n v="44.912863070539416"/>
    <x v="0"/>
    <s v="documentary"/>
  </r>
  <r>
    <n v="352"/>
    <x v="352"/>
    <x v="351"/>
    <x v="3"/>
    <n v="11656"/>
    <x v="0"/>
    <x v="0"/>
    <s v="USD"/>
    <n v="1412740868"/>
    <n v="1410148868"/>
    <b v="1"/>
    <n v="286"/>
    <b v="1"/>
    <s v="film &amp; video/documentary"/>
    <n v="116.56"/>
    <n v="40.755244755244753"/>
    <x v="0"/>
    <s v="documentary"/>
  </r>
  <r>
    <n v="353"/>
    <x v="353"/>
    <x v="352"/>
    <x v="110"/>
    <n v="63460.18"/>
    <x v="0"/>
    <x v="0"/>
    <s v="USD"/>
    <n v="1447963219"/>
    <n v="1445367619"/>
    <b v="1"/>
    <n v="613"/>
    <b v="1"/>
    <s v="film &amp; video/documentary"/>
    <n v="108.61819426615318"/>
    <n v="103.52394779771615"/>
    <x v="0"/>
    <s v="documentary"/>
  </r>
  <r>
    <n v="354"/>
    <x v="354"/>
    <x v="353"/>
    <x v="8"/>
    <n v="3638"/>
    <x v="0"/>
    <x v="0"/>
    <s v="USD"/>
    <n v="1460141521"/>
    <n v="1457553121"/>
    <b v="1"/>
    <n v="29"/>
    <b v="1"/>
    <s v="film &amp; video/documentary"/>
    <n v="103.94285714285714"/>
    <n v="125.44827586206897"/>
    <x v="0"/>
    <s v="documentary"/>
  </r>
  <r>
    <n v="355"/>
    <x v="355"/>
    <x v="354"/>
    <x v="19"/>
    <n v="40690"/>
    <x v="0"/>
    <x v="0"/>
    <s v="USD"/>
    <n v="1417420994"/>
    <n v="1414738994"/>
    <b v="1"/>
    <n v="165"/>
    <b v="1"/>
    <s v="film &amp; video/documentary"/>
    <n v="116.25714285714285"/>
    <n v="246.60606060606059"/>
    <x v="0"/>
    <s v="documentary"/>
  </r>
  <r>
    <n v="356"/>
    <x v="356"/>
    <x v="355"/>
    <x v="51"/>
    <n v="7701.93"/>
    <x v="0"/>
    <x v="0"/>
    <s v="USD"/>
    <n v="1458152193"/>
    <n v="1455563793"/>
    <b v="1"/>
    <n v="97"/>
    <b v="1"/>
    <s v="film &amp; video/documentary"/>
    <n v="102.69239999999999"/>
    <n v="79.401340206185566"/>
    <x v="0"/>
    <s v="documentary"/>
  </r>
  <r>
    <n v="357"/>
    <x v="357"/>
    <x v="356"/>
    <x v="36"/>
    <n v="26100"/>
    <x v="0"/>
    <x v="0"/>
    <s v="USD"/>
    <n v="1429852797"/>
    <n v="1426396797"/>
    <b v="1"/>
    <n v="303"/>
    <b v="1"/>
    <s v="film &amp; video/documentary"/>
    <n v="174"/>
    <n v="86.138613861386133"/>
    <x v="0"/>
    <s v="documentary"/>
  </r>
  <r>
    <n v="358"/>
    <x v="358"/>
    <x v="357"/>
    <x v="63"/>
    <n v="51544"/>
    <x v="0"/>
    <x v="0"/>
    <s v="USD"/>
    <n v="1466002800"/>
    <n v="1463517521"/>
    <b v="1"/>
    <n v="267"/>
    <b v="1"/>
    <s v="film &amp; video/documentary"/>
    <n v="103.08800000000001"/>
    <n v="193.04868913857678"/>
    <x v="0"/>
    <s v="documentary"/>
  </r>
  <r>
    <n v="359"/>
    <x v="359"/>
    <x v="358"/>
    <x v="111"/>
    <n v="25375"/>
    <x v="0"/>
    <x v="0"/>
    <s v="USD"/>
    <n v="1415941920"/>
    <n v="1414028490"/>
    <b v="1"/>
    <n v="302"/>
    <b v="1"/>
    <s v="film &amp; video/documentary"/>
    <n v="104.85537190082646"/>
    <n v="84.023178807947019"/>
    <x v="0"/>
    <s v="documentary"/>
  </r>
  <r>
    <n v="360"/>
    <x v="360"/>
    <x v="359"/>
    <x v="14"/>
    <n v="12165"/>
    <x v="0"/>
    <x v="0"/>
    <s v="USD"/>
    <n v="1437621060"/>
    <n v="1433799180"/>
    <b v="0"/>
    <n v="87"/>
    <b v="1"/>
    <s v="film &amp; video/documentary"/>
    <n v="101.375"/>
    <n v="139.82758620689654"/>
    <x v="0"/>
    <s v="documentary"/>
  </r>
  <r>
    <n v="361"/>
    <x v="361"/>
    <x v="360"/>
    <x v="19"/>
    <n v="38876.949999999997"/>
    <x v="0"/>
    <x v="0"/>
    <s v="USD"/>
    <n v="1416704506"/>
    <n v="1414108906"/>
    <b v="0"/>
    <n v="354"/>
    <b v="1"/>
    <s v="film &amp; video/documentary"/>
    <n v="111.07699999999998"/>
    <n v="109.82189265536722"/>
    <x v="0"/>
    <s v="documentary"/>
  </r>
  <r>
    <n v="362"/>
    <x v="362"/>
    <x v="361"/>
    <x v="112"/>
    <n v="12000"/>
    <x v="0"/>
    <x v="0"/>
    <s v="USD"/>
    <n v="1407456000"/>
    <n v="1405573391"/>
    <b v="0"/>
    <n v="86"/>
    <b v="1"/>
    <s v="film &amp; video/documentary"/>
    <n v="124.15933781686496"/>
    <n v="139.53488372093022"/>
    <x v="0"/>
    <s v="documentary"/>
  </r>
  <r>
    <n v="363"/>
    <x v="363"/>
    <x v="362"/>
    <x v="113"/>
    <n v="9044"/>
    <x v="0"/>
    <x v="0"/>
    <s v="USD"/>
    <n v="1272828120"/>
    <n v="1268934736"/>
    <b v="0"/>
    <n v="26"/>
    <b v="1"/>
    <s v="film &amp; video/documentary"/>
    <n v="101.33333333333334"/>
    <n v="347.84615384615387"/>
    <x v="0"/>
    <s v="documentary"/>
  </r>
  <r>
    <n v="364"/>
    <x v="364"/>
    <x v="363"/>
    <x v="39"/>
    <n v="7711.3"/>
    <x v="0"/>
    <x v="0"/>
    <s v="USD"/>
    <n v="1403323140"/>
    <n v="1400704672"/>
    <b v="0"/>
    <n v="113"/>
    <b v="1"/>
    <s v="film &amp; video/documentary"/>
    <n v="110.16142857142856"/>
    <n v="68.24159292035398"/>
    <x v="0"/>
    <s v="documentary"/>
  </r>
  <r>
    <n v="365"/>
    <x v="365"/>
    <x v="364"/>
    <x v="36"/>
    <n v="15596"/>
    <x v="0"/>
    <x v="1"/>
    <s v="GBP"/>
    <n v="1393597999"/>
    <n v="1391005999"/>
    <b v="0"/>
    <n v="65"/>
    <b v="1"/>
    <s v="film &amp; video/documentary"/>
    <n v="103.97333333333334"/>
    <n v="239.93846153846152"/>
    <x v="0"/>
    <s v="documentary"/>
  </r>
  <r>
    <n v="366"/>
    <x v="366"/>
    <x v="365"/>
    <x v="114"/>
    <n v="38500"/>
    <x v="0"/>
    <x v="0"/>
    <s v="USD"/>
    <n v="1337540518"/>
    <n v="1334948518"/>
    <b v="0"/>
    <n v="134"/>
    <b v="1"/>
    <s v="film &amp; video/documentary"/>
    <n v="101.31578947368421"/>
    <n v="287.31343283582089"/>
    <x v="0"/>
    <s v="documentary"/>
  </r>
  <r>
    <n v="367"/>
    <x v="367"/>
    <x v="366"/>
    <x v="3"/>
    <n v="10335.01"/>
    <x v="0"/>
    <x v="0"/>
    <s v="USD"/>
    <n v="1367384340"/>
    <n v="1363960278"/>
    <b v="0"/>
    <n v="119"/>
    <b v="1"/>
    <s v="film &amp; video/documentary"/>
    <n v="103.3501"/>
    <n v="86.84882352941176"/>
    <x v="0"/>
    <s v="documentary"/>
  </r>
  <r>
    <n v="368"/>
    <x v="368"/>
    <x v="367"/>
    <x v="78"/>
    <n v="13014"/>
    <x v="0"/>
    <x v="0"/>
    <s v="USD"/>
    <n v="1426426322"/>
    <n v="1423405922"/>
    <b v="0"/>
    <n v="159"/>
    <b v="1"/>
    <s v="film &amp; video/documentary"/>
    <n v="104.11200000000001"/>
    <n v="81.84905660377359"/>
    <x v="0"/>
    <s v="documentary"/>
  </r>
  <r>
    <n v="369"/>
    <x v="369"/>
    <x v="368"/>
    <x v="115"/>
    <n v="7160.12"/>
    <x v="0"/>
    <x v="0"/>
    <s v="USD"/>
    <n v="1326633269"/>
    <n v="1324041269"/>
    <b v="0"/>
    <n v="167"/>
    <b v="1"/>
    <s v="film &amp; video/documentary"/>
    <n v="110.15569230769231"/>
    <n v="42.874970059880241"/>
    <x v="0"/>
    <s v="documentary"/>
  </r>
  <r>
    <n v="370"/>
    <x v="370"/>
    <x v="369"/>
    <x v="31"/>
    <n v="30505"/>
    <x v="0"/>
    <x v="0"/>
    <s v="USD"/>
    <n v="1483729500"/>
    <n v="1481137500"/>
    <b v="0"/>
    <n v="43"/>
    <b v="1"/>
    <s v="film &amp; video/documentary"/>
    <n v="122.02"/>
    <n v="709.41860465116281"/>
    <x v="0"/>
    <s v="documentary"/>
  </r>
  <r>
    <n v="371"/>
    <x v="371"/>
    <x v="370"/>
    <x v="60"/>
    <n v="171253"/>
    <x v="0"/>
    <x v="0"/>
    <s v="USD"/>
    <n v="1359743139"/>
    <n v="1355855139"/>
    <b v="0"/>
    <n v="1062"/>
    <b v="1"/>
    <s v="film &amp; video/documentary"/>
    <n v="114.16866666666667"/>
    <n v="161.25517890772127"/>
    <x v="0"/>
    <s v="documentary"/>
  </r>
  <r>
    <n v="372"/>
    <x v="372"/>
    <x v="371"/>
    <x v="43"/>
    <n v="376"/>
    <x v="0"/>
    <x v="1"/>
    <s v="GBP"/>
    <n v="1459872000"/>
    <n v="1456408244"/>
    <b v="0"/>
    <n v="9"/>
    <b v="1"/>
    <s v="film &amp; video/documentary"/>
    <n v="125.33333333333334"/>
    <n v="41.777777777777779"/>
    <x v="0"/>
    <s v="documentary"/>
  </r>
  <r>
    <n v="373"/>
    <x v="373"/>
    <x v="372"/>
    <x v="51"/>
    <n v="8000"/>
    <x v="0"/>
    <x v="0"/>
    <s v="USD"/>
    <n v="1342648398"/>
    <n v="1340056398"/>
    <b v="0"/>
    <n v="89"/>
    <b v="1"/>
    <s v="film &amp; video/documentary"/>
    <n v="106.66666666666667"/>
    <n v="89.887640449438209"/>
    <x v="0"/>
    <s v="documentary"/>
  </r>
  <r>
    <n v="374"/>
    <x v="374"/>
    <x v="373"/>
    <x v="12"/>
    <n v="7839"/>
    <x v="0"/>
    <x v="0"/>
    <s v="USD"/>
    <n v="1316208031"/>
    <n v="1312320031"/>
    <b v="0"/>
    <n v="174"/>
    <b v="1"/>
    <s v="film &amp; video/documentary"/>
    <n v="130.65"/>
    <n v="45.051724137931032"/>
    <x v="0"/>
    <s v="documentary"/>
  </r>
  <r>
    <n v="375"/>
    <x v="375"/>
    <x v="374"/>
    <x v="2"/>
    <n v="600"/>
    <x v="0"/>
    <x v="0"/>
    <s v="USD"/>
    <n v="1393694280"/>
    <n v="1390088311"/>
    <b v="0"/>
    <n v="14"/>
    <b v="1"/>
    <s v="film &amp; video/documentary"/>
    <n v="120"/>
    <n v="42.857142857142854"/>
    <x v="0"/>
    <s v="documentary"/>
  </r>
  <r>
    <n v="376"/>
    <x v="376"/>
    <x v="375"/>
    <x v="116"/>
    <n v="2596"/>
    <x v="0"/>
    <x v="1"/>
    <s v="GBP"/>
    <n v="1472122316"/>
    <n v="1469443916"/>
    <b v="0"/>
    <n v="48"/>
    <b v="1"/>
    <s v="film &amp; video/documentary"/>
    <n v="105.9591836734694"/>
    <n v="54.083333333333336"/>
    <x v="0"/>
    <s v="documentary"/>
  </r>
  <r>
    <n v="377"/>
    <x v="377"/>
    <x v="376"/>
    <x v="14"/>
    <n v="13728"/>
    <x v="0"/>
    <x v="0"/>
    <s v="USD"/>
    <n v="1447484460"/>
    <n v="1444888868"/>
    <b v="0"/>
    <n v="133"/>
    <b v="1"/>
    <s v="film &amp; video/documentary"/>
    <n v="114.39999999999999"/>
    <n v="103.21804511278195"/>
    <x v="0"/>
    <s v="documentary"/>
  </r>
  <r>
    <n v="378"/>
    <x v="378"/>
    <x v="377"/>
    <x v="9"/>
    <n v="3353"/>
    <x v="0"/>
    <x v="5"/>
    <s v="CAD"/>
    <n v="1453765920"/>
    <n v="1451655808"/>
    <b v="0"/>
    <n v="83"/>
    <b v="1"/>
    <s v="film &amp; video/documentary"/>
    <n v="111.76666666666665"/>
    <n v="40.397590361445786"/>
    <x v="0"/>
    <s v="documentary"/>
  </r>
  <r>
    <n v="379"/>
    <x v="379"/>
    <x v="378"/>
    <x v="36"/>
    <n v="17412"/>
    <x v="0"/>
    <x v="0"/>
    <s v="USD"/>
    <n v="1336062672"/>
    <n v="1332174672"/>
    <b v="0"/>
    <n v="149"/>
    <b v="1"/>
    <s v="film &amp; video/documentary"/>
    <n v="116.08000000000001"/>
    <n v="116.85906040268456"/>
    <x v="0"/>
    <s v="documentary"/>
  </r>
  <r>
    <n v="380"/>
    <x v="380"/>
    <x v="379"/>
    <x v="23"/>
    <n v="5660"/>
    <x v="0"/>
    <x v="0"/>
    <s v="USD"/>
    <n v="1453569392"/>
    <n v="1451409392"/>
    <b v="0"/>
    <n v="49"/>
    <b v="1"/>
    <s v="film &amp; video/documentary"/>
    <n v="141.5"/>
    <n v="115.51020408163265"/>
    <x v="0"/>
    <s v="documentary"/>
  </r>
  <r>
    <n v="381"/>
    <x v="381"/>
    <x v="380"/>
    <x v="31"/>
    <n v="26182.5"/>
    <x v="0"/>
    <x v="0"/>
    <s v="USD"/>
    <n v="1343624400"/>
    <n v="1340642717"/>
    <b v="0"/>
    <n v="251"/>
    <b v="1"/>
    <s v="film &amp; video/documentary"/>
    <n v="104.72999999999999"/>
    <n v="104.31274900398407"/>
    <x v="0"/>
    <s v="documentary"/>
  </r>
  <r>
    <n v="382"/>
    <x v="382"/>
    <x v="381"/>
    <x v="20"/>
    <n v="1535"/>
    <x v="0"/>
    <x v="0"/>
    <s v="USD"/>
    <n v="1346950900"/>
    <n v="1345741300"/>
    <b v="0"/>
    <n v="22"/>
    <b v="1"/>
    <s v="film &amp; video/documentary"/>
    <n v="255.83333333333331"/>
    <n v="69.772727272727266"/>
    <x v="0"/>
    <s v="documentary"/>
  </r>
  <r>
    <n v="383"/>
    <x v="383"/>
    <x v="382"/>
    <x v="117"/>
    <n v="2065"/>
    <x v="0"/>
    <x v="0"/>
    <s v="USD"/>
    <n v="1400467759"/>
    <n v="1398480559"/>
    <b v="0"/>
    <n v="48"/>
    <b v="1"/>
    <s v="film &amp; video/documentary"/>
    <n v="206.70670670670671"/>
    <n v="43.020833333333336"/>
    <x v="0"/>
    <s v="documentary"/>
  </r>
  <r>
    <n v="384"/>
    <x v="384"/>
    <x v="383"/>
    <x v="22"/>
    <n v="22421"/>
    <x v="0"/>
    <x v="0"/>
    <s v="USD"/>
    <n v="1420569947"/>
    <n v="1417977947"/>
    <b v="0"/>
    <n v="383"/>
    <b v="1"/>
    <s v="film &amp; video/documentary"/>
    <n v="112.105"/>
    <n v="58.540469973890339"/>
    <x v="0"/>
    <s v="documentary"/>
  </r>
  <r>
    <n v="385"/>
    <x v="385"/>
    <x v="384"/>
    <x v="31"/>
    <n v="26495.5"/>
    <x v="0"/>
    <x v="0"/>
    <s v="USD"/>
    <n v="1416582101"/>
    <n v="1413986501"/>
    <b v="0"/>
    <n v="237"/>
    <b v="1"/>
    <s v="film &amp; video/documentary"/>
    <n v="105.982"/>
    <n v="111.79535864978902"/>
    <x v="0"/>
    <s v="documentary"/>
  </r>
  <r>
    <n v="386"/>
    <x v="386"/>
    <x v="385"/>
    <x v="20"/>
    <n v="601"/>
    <x v="0"/>
    <x v="0"/>
    <s v="USD"/>
    <n v="1439246991"/>
    <n v="1437950991"/>
    <b v="0"/>
    <n v="13"/>
    <b v="1"/>
    <s v="film &amp; video/documentary"/>
    <n v="100.16666666666667"/>
    <n v="46.230769230769234"/>
    <x v="0"/>
    <s v="documentary"/>
  </r>
  <r>
    <n v="387"/>
    <x v="387"/>
    <x v="386"/>
    <x v="114"/>
    <n v="81316"/>
    <x v="0"/>
    <x v="0"/>
    <s v="USD"/>
    <n v="1439618400"/>
    <n v="1436976858"/>
    <b v="0"/>
    <n v="562"/>
    <b v="1"/>
    <s v="film &amp; video/documentary"/>
    <n v="213.98947368421051"/>
    <n v="144.69039145907473"/>
    <x v="0"/>
    <s v="documentary"/>
  </r>
  <r>
    <n v="388"/>
    <x v="388"/>
    <x v="387"/>
    <x v="10"/>
    <n v="6308"/>
    <x v="0"/>
    <x v="0"/>
    <s v="USD"/>
    <n v="1469670580"/>
    <n v="1467078580"/>
    <b v="0"/>
    <n v="71"/>
    <b v="1"/>
    <s v="film &amp; video/documentary"/>
    <n v="126.16000000000001"/>
    <n v="88.845070422535215"/>
    <x v="0"/>
    <s v="documentary"/>
  </r>
  <r>
    <n v="389"/>
    <x v="389"/>
    <x v="388"/>
    <x v="118"/>
    <n v="123444.12"/>
    <x v="0"/>
    <x v="0"/>
    <s v="USD"/>
    <n v="1394233140"/>
    <n v="1391477450"/>
    <b v="0"/>
    <n v="1510"/>
    <b v="1"/>
    <s v="film &amp; video/documentary"/>
    <n v="181.53547058823528"/>
    <n v="81.75107284768211"/>
    <x v="0"/>
    <s v="documentary"/>
  </r>
  <r>
    <n v="390"/>
    <x v="390"/>
    <x v="389"/>
    <x v="28"/>
    <n v="1000"/>
    <x v="0"/>
    <x v="0"/>
    <s v="USD"/>
    <n v="1431046372"/>
    <n v="1429318372"/>
    <b v="0"/>
    <n v="14"/>
    <b v="1"/>
    <s v="film &amp; video/documentary"/>
    <n v="100"/>
    <n v="71.428571428571431"/>
    <x v="0"/>
    <s v="documentary"/>
  </r>
  <r>
    <n v="391"/>
    <x v="391"/>
    <x v="390"/>
    <x v="22"/>
    <n v="20122"/>
    <x v="0"/>
    <x v="0"/>
    <s v="USD"/>
    <n v="1324169940"/>
    <n v="1321578051"/>
    <b v="0"/>
    <n v="193"/>
    <b v="1"/>
    <s v="film &amp; video/documentary"/>
    <n v="100.61"/>
    <n v="104.25906735751295"/>
    <x v="0"/>
    <s v="documentary"/>
  </r>
  <r>
    <n v="392"/>
    <x v="392"/>
    <x v="391"/>
    <x v="17"/>
    <n v="18667"/>
    <x v="0"/>
    <x v="0"/>
    <s v="USD"/>
    <n v="1315450800"/>
    <n v="1312823571"/>
    <b v="0"/>
    <n v="206"/>
    <b v="1"/>
    <s v="film &amp; video/documentary"/>
    <n v="100.9027027027027"/>
    <n v="90.616504854368927"/>
    <x v="0"/>
    <s v="documentary"/>
  </r>
  <r>
    <n v="393"/>
    <x v="393"/>
    <x v="392"/>
    <x v="63"/>
    <n v="55223"/>
    <x v="0"/>
    <x v="0"/>
    <s v="USD"/>
    <n v="1381424452"/>
    <n v="1378746052"/>
    <b v="0"/>
    <n v="351"/>
    <b v="1"/>
    <s v="film &amp; video/documentary"/>
    <n v="110.446"/>
    <n v="157.33048433048432"/>
    <x v="0"/>
    <s v="documentary"/>
  </r>
  <r>
    <n v="394"/>
    <x v="394"/>
    <x v="393"/>
    <x v="119"/>
    <n v="5259"/>
    <x v="0"/>
    <x v="3"/>
    <s v="EUR"/>
    <n v="1460918282"/>
    <n v="1455737882"/>
    <b v="0"/>
    <n v="50"/>
    <b v="1"/>
    <s v="film &amp; video/documentary"/>
    <n v="111.8936170212766"/>
    <n v="105.18"/>
    <x v="0"/>
    <s v="documentary"/>
  </r>
  <r>
    <n v="395"/>
    <x v="395"/>
    <x v="394"/>
    <x v="3"/>
    <n v="10804.45"/>
    <x v="0"/>
    <x v="0"/>
    <s v="USD"/>
    <n v="1335562320"/>
    <n v="1332452960"/>
    <b v="0"/>
    <n v="184"/>
    <b v="1"/>
    <s v="film &amp; video/documentary"/>
    <n v="108.04450000000001"/>
    <n v="58.719836956521746"/>
    <x v="0"/>
    <s v="documentary"/>
  </r>
  <r>
    <n v="396"/>
    <x v="396"/>
    <x v="395"/>
    <x v="36"/>
    <n v="16000"/>
    <x v="0"/>
    <x v="0"/>
    <s v="USD"/>
    <n v="1341668006"/>
    <n v="1340372006"/>
    <b v="0"/>
    <n v="196"/>
    <b v="1"/>
    <s v="film &amp; video/documentary"/>
    <n v="106.66666666666667"/>
    <n v="81.632653061224488"/>
    <x v="0"/>
    <s v="documentary"/>
  </r>
  <r>
    <n v="397"/>
    <x v="397"/>
    <x v="396"/>
    <x v="120"/>
    <n v="12929.35"/>
    <x v="0"/>
    <x v="0"/>
    <s v="USD"/>
    <n v="1283312640"/>
    <n v="1279651084"/>
    <b v="0"/>
    <n v="229"/>
    <b v="1"/>
    <s v="film &amp; video/documentary"/>
    <n v="103.90027322404372"/>
    <n v="56.460043668122275"/>
    <x v="0"/>
    <s v="documentary"/>
  </r>
  <r>
    <n v="398"/>
    <x v="398"/>
    <x v="397"/>
    <x v="51"/>
    <n v="9387"/>
    <x v="0"/>
    <x v="0"/>
    <s v="USD"/>
    <n v="1430334126"/>
    <n v="1426446126"/>
    <b v="0"/>
    <n v="67"/>
    <b v="1"/>
    <s v="film &amp; video/documentary"/>
    <n v="125.16000000000001"/>
    <n v="140.1044776119403"/>
    <x v="0"/>
    <s v="documentary"/>
  </r>
  <r>
    <n v="399"/>
    <x v="399"/>
    <x v="398"/>
    <x v="22"/>
    <n v="21361"/>
    <x v="0"/>
    <x v="1"/>
    <s v="GBP"/>
    <n v="1481716800"/>
    <n v="1479070867"/>
    <b v="0"/>
    <n v="95"/>
    <b v="1"/>
    <s v="film &amp; video/documentary"/>
    <n v="106.80499999999999"/>
    <n v="224.85263157894738"/>
    <x v="0"/>
    <s v="documentary"/>
  </r>
  <r>
    <n v="400"/>
    <x v="400"/>
    <x v="399"/>
    <x v="3"/>
    <n v="11230.25"/>
    <x v="0"/>
    <x v="0"/>
    <s v="USD"/>
    <n v="1400297400"/>
    <n v="1397661347"/>
    <b v="0"/>
    <n v="62"/>
    <b v="1"/>
    <s v="film &amp; video/documentary"/>
    <n v="112.30249999999999"/>
    <n v="181.13306451612902"/>
    <x v="0"/>
    <s v="documentary"/>
  </r>
  <r>
    <n v="401"/>
    <x v="401"/>
    <x v="400"/>
    <x v="63"/>
    <n v="51906"/>
    <x v="0"/>
    <x v="0"/>
    <s v="USD"/>
    <n v="1312747970"/>
    <n v="1310155970"/>
    <b v="0"/>
    <n v="73"/>
    <b v="1"/>
    <s v="film &amp; video/documentary"/>
    <n v="103.812"/>
    <n v="711.04109589041093"/>
    <x v="0"/>
    <s v="documentary"/>
  </r>
  <r>
    <n v="402"/>
    <x v="402"/>
    <x v="401"/>
    <x v="13"/>
    <n v="2833"/>
    <x v="0"/>
    <x v="0"/>
    <s v="USD"/>
    <n v="1446731817"/>
    <n v="1444913817"/>
    <b v="0"/>
    <n v="43"/>
    <b v="1"/>
    <s v="film &amp; video/documentary"/>
    <n v="141.65"/>
    <n v="65.883720930232556"/>
    <x v="0"/>
    <s v="documentary"/>
  </r>
  <r>
    <n v="403"/>
    <x v="403"/>
    <x v="402"/>
    <x v="10"/>
    <n v="5263"/>
    <x v="0"/>
    <x v="0"/>
    <s v="USD"/>
    <n v="1312960080"/>
    <n v="1308900441"/>
    <b v="0"/>
    <n v="70"/>
    <b v="1"/>
    <s v="film &amp; video/documentary"/>
    <n v="105.25999999999999"/>
    <n v="75.185714285714283"/>
    <x v="0"/>
    <s v="documentary"/>
  </r>
  <r>
    <n v="404"/>
    <x v="404"/>
    <x v="403"/>
    <x v="19"/>
    <n v="36082"/>
    <x v="0"/>
    <x v="0"/>
    <s v="USD"/>
    <n v="1391641440"/>
    <n v="1389107062"/>
    <b v="0"/>
    <n v="271"/>
    <b v="1"/>
    <s v="film &amp; video/documentary"/>
    <n v="103.09142857142857"/>
    <n v="133.14391143911439"/>
    <x v="0"/>
    <s v="documentary"/>
  </r>
  <r>
    <n v="405"/>
    <x v="405"/>
    <x v="404"/>
    <x v="121"/>
    <n v="3036"/>
    <x v="0"/>
    <x v="0"/>
    <s v="USD"/>
    <n v="1394071339"/>
    <n v="1391479339"/>
    <b v="0"/>
    <n v="55"/>
    <b v="1"/>
    <s v="film &amp; video/documentary"/>
    <n v="107.65957446808511"/>
    <n v="55.2"/>
    <x v="0"/>
    <s v="documentary"/>
  </r>
  <r>
    <n v="406"/>
    <x v="406"/>
    <x v="405"/>
    <x v="70"/>
    <n v="3015.73"/>
    <x v="0"/>
    <x v="0"/>
    <s v="USD"/>
    <n v="1304920740"/>
    <n v="1301975637"/>
    <b v="0"/>
    <n v="35"/>
    <b v="1"/>
    <s v="film &amp; video/documentary"/>
    <n v="107.70464285714286"/>
    <n v="86.163714285714292"/>
    <x v="0"/>
    <s v="documentary"/>
  </r>
  <r>
    <n v="407"/>
    <x v="407"/>
    <x v="406"/>
    <x v="13"/>
    <n v="2031"/>
    <x v="0"/>
    <x v="0"/>
    <s v="USD"/>
    <n v="1321739650"/>
    <n v="1316552050"/>
    <b v="0"/>
    <n v="22"/>
    <b v="1"/>
    <s v="film &amp; video/documentary"/>
    <n v="101.55000000000001"/>
    <n v="92.318181818181813"/>
    <x v="0"/>
    <s v="documentary"/>
  </r>
  <r>
    <n v="408"/>
    <x v="408"/>
    <x v="407"/>
    <x v="12"/>
    <n v="6086.26"/>
    <x v="0"/>
    <x v="0"/>
    <s v="USD"/>
    <n v="1383676790"/>
    <n v="1380217190"/>
    <b v="0"/>
    <n v="38"/>
    <b v="1"/>
    <s v="film &amp; video/documentary"/>
    <n v="101.43766666666667"/>
    <n v="160.16473684210527"/>
    <x v="0"/>
    <s v="documentary"/>
  </r>
  <r>
    <n v="409"/>
    <x v="409"/>
    <x v="408"/>
    <x v="2"/>
    <n v="684"/>
    <x v="0"/>
    <x v="1"/>
    <s v="GBP"/>
    <n v="1469220144"/>
    <n v="1466628144"/>
    <b v="0"/>
    <n v="15"/>
    <b v="1"/>
    <s v="film &amp; video/documentary"/>
    <n v="136.80000000000001"/>
    <n v="45.6"/>
    <x v="0"/>
    <s v="documentary"/>
  </r>
  <r>
    <n v="410"/>
    <x v="410"/>
    <x v="409"/>
    <x v="28"/>
    <n v="1283"/>
    <x v="0"/>
    <x v="5"/>
    <s v="CAD"/>
    <n v="1434670397"/>
    <n v="1429486397"/>
    <b v="0"/>
    <n v="7"/>
    <b v="1"/>
    <s v="film &amp; video/documentary"/>
    <n v="128.29999999999998"/>
    <n v="183.28571428571428"/>
    <x v="0"/>
    <s v="documentary"/>
  </r>
  <r>
    <n v="411"/>
    <x v="411"/>
    <x v="410"/>
    <x v="11"/>
    <n v="30315"/>
    <x v="0"/>
    <x v="0"/>
    <s v="USD"/>
    <n v="1387688400"/>
    <n v="1384920804"/>
    <b v="0"/>
    <n v="241"/>
    <b v="1"/>
    <s v="film &amp; video/documentary"/>
    <n v="101.05"/>
    <n v="125.78838174273859"/>
    <x v="0"/>
    <s v="documentary"/>
  </r>
  <r>
    <n v="412"/>
    <x v="412"/>
    <x v="411"/>
    <x v="30"/>
    <n v="3171"/>
    <x v="0"/>
    <x v="0"/>
    <s v="USD"/>
    <n v="1343238578"/>
    <n v="1341856178"/>
    <b v="0"/>
    <n v="55"/>
    <b v="1"/>
    <s v="film &amp; video/documentary"/>
    <n v="126.84"/>
    <n v="57.654545454545456"/>
    <x v="0"/>
    <s v="documentary"/>
  </r>
  <r>
    <n v="413"/>
    <x v="413"/>
    <x v="412"/>
    <x v="122"/>
    <n v="13451"/>
    <x v="0"/>
    <x v="0"/>
    <s v="USD"/>
    <n v="1342731811"/>
    <n v="1340139811"/>
    <b v="0"/>
    <n v="171"/>
    <b v="1"/>
    <s v="film &amp; video/documentary"/>
    <n v="105.0859375"/>
    <n v="78.660818713450297"/>
    <x v="0"/>
    <s v="documentary"/>
  </r>
  <r>
    <n v="414"/>
    <x v="414"/>
    <x v="413"/>
    <x v="17"/>
    <n v="19028"/>
    <x v="0"/>
    <x v="0"/>
    <s v="USD"/>
    <n v="1381541465"/>
    <n v="1378949465"/>
    <b v="0"/>
    <n v="208"/>
    <b v="1"/>
    <s v="film &amp; video/documentary"/>
    <n v="102.85405405405406"/>
    <n v="91.480769230769226"/>
    <x v="0"/>
    <s v="documentary"/>
  </r>
  <r>
    <n v="415"/>
    <x v="415"/>
    <x v="414"/>
    <x v="123"/>
    <n v="1430.06"/>
    <x v="0"/>
    <x v="5"/>
    <s v="CAD"/>
    <n v="1413547200"/>
    <n v="1411417602"/>
    <b v="0"/>
    <n v="21"/>
    <b v="1"/>
    <s v="film &amp; video/documentary"/>
    <n v="102.14714285714285"/>
    <n v="68.09809523809524"/>
    <x v="0"/>
    <s v="documentary"/>
  </r>
  <r>
    <n v="416"/>
    <x v="416"/>
    <x v="415"/>
    <x v="28"/>
    <n v="1202.17"/>
    <x v="0"/>
    <x v="0"/>
    <s v="USD"/>
    <n v="1391851831"/>
    <n v="1389259831"/>
    <b v="0"/>
    <n v="25"/>
    <b v="1"/>
    <s v="film &amp; video/documentary"/>
    <n v="120.21700000000001"/>
    <n v="48.086800000000004"/>
    <x v="0"/>
    <s v="documentary"/>
  </r>
  <r>
    <n v="417"/>
    <x v="417"/>
    <x v="416"/>
    <x v="124"/>
    <n v="10526"/>
    <x v="0"/>
    <x v="0"/>
    <s v="USD"/>
    <n v="1365395580"/>
    <n v="1364426260"/>
    <b v="0"/>
    <n v="52"/>
    <b v="1"/>
    <s v="film &amp; video/documentary"/>
    <n v="100.24761904761905"/>
    <n v="202.42307692307693"/>
    <x v="0"/>
    <s v="documentary"/>
  </r>
  <r>
    <n v="418"/>
    <x v="418"/>
    <x v="417"/>
    <x v="125"/>
    <n v="22542"/>
    <x v="0"/>
    <x v="0"/>
    <s v="USD"/>
    <n v="1437633997"/>
    <n v="1435041997"/>
    <b v="0"/>
    <n v="104"/>
    <b v="1"/>
    <s v="film &amp; video/documentary"/>
    <n v="100.63392857142857"/>
    <n v="216.75"/>
    <x v="0"/>
    <s v="documentary"/>
  </r>
  <r>
    <n v="419"/>
    <x v="419"/>
    <x v="418"/>
    <x v="6"/>
    <n v="8035"/>
    <x v="0"/>
    <x v="0"/>
    <s v="USD"/>
    <n v="1372536787"/>
    <n v="1367352787"/>
    <b v="0"/>
    <n v="73"/>
    <b v="1"/>
    <s v="film &amp; video/documentary"/>
    <n v="100.4375"/>
    <n v="110.06849315068493"/>
    <x v="0"/>
    <s v="documentary"/>
  </r>
  <r>
    <n v="420"/>
    <x v="420"/>
    <x v="419"/>
    <x v="126"/>
    <n v="14.5"/>
    <x v="2"/>
    <x v="0"/>
    <s v="USD"/>
    <n v="1394772031"/>
    <n v="1392183631"/>
    <b v="0"/>
    <n v="3"/>
    <b v="0"/>
    <s v="film &amp; video/animation"/>
    <n v="0.43939393939393934"/>
    <n v="4.833333333333333"/>
    <x v="0"/>
    <s v="animation"/>
  </r>
  <r>
    <n v="421"/>
    <x v="421"/>
    <x v="420"/>
    <x v="36"/>
    <n v="301"/>
    <x v="2"/>
    <x v="0"/>
    <s v="USD"/>
    <n v="1440157656"/>
    <n v="1434973656"/>
    <b v="0"/>
    <n v="6"/>
    <b v="0"/>
    <s v="film &amp; video/animation"/>
    <n v="2.0066666666666668"/>
    <n v="50.166666666666664"/>
    <x v="0"/>
    <s v="animation"/>
  </r>
  <r>
    <n v="422"/>
    <x v="422"/>
    <x v="421"/>
    <x v="79"/>
    <n v="430"/>
    <x v="2"/>
    <x v="0"/>
    <s v="USD"/>
    <n v="1410416097"/>
    <n v="1407824097"/>
    <b v="0"/>
    <n v="12"/>
    <b v="0"/>
    <s v="film &amp; video/animation"/>
    <n v="1.075"/>
    <n v="35.833333333333336"/>
    <x v="0"/>
    <s v="animation"/>
  </r>
  <r>
    <n v="423"/>
    <x v="423"/>
    <x v="422"/>
    <x v="22"/>
    <n v="153"/>
    <x v="2"/>
    <x v="0"/>
    <s v="USD"/>
    <n v="1370470430"/>
    <n v="1367878430"/>
    <b v="0"/>
    <n v="13"/>
    <b v="0"/>
    <s v="film &amp; video/animation"/>
    <n v="0.76500000000000001"/>
    <n v="11.76923076923077"/>
    <x v="0"/>
    <s v="animation"/>
  </r>
  <r>
    <n v="424"/>
    <x v="424"/>
    <x v="423"/>
    <x v="9"/>
    <n v="203.9"/>
    <x v="2"/>
    <x v="0"/>
    <s v="USD"/>
    <n v="1332748899"/>
    <n v="1327568499"/>
    <b v="0"/>
    <n v="5"/>
    <b v="0"/>
    <s v="film &amp; video/animation"/>
    <n v="6.7966666666666677"/>
    <n v="40.78"/>
    <x v="0"/>
    <s v="animation"/>
  </r>
  <r>
    <n v="425"/>
    <x v="425"/>
    <x v="424"/>
    <x v="63"/>
    <n v="6"/>
    <x v="2"/>
    <x v="0"/>
    <s v="USD"/>
    <n v="1448660404"/>
    <n v="1443472804"/>
    <b v="0"/>
    <n v="2"/>
    <b v="0"/>
    <s v="film &amp; video/animation"/>
    <n v="1.2E-2"/>
    <n v="3"/>
    <x v="0"/>
    <s v="animation"/>
  </r>
  <r>
    <n v="426"/>
    <x v="426"/>
    <x v="425"/>
    <x v="3"/>
    <n v="133"/>
    <x v="2"/>
    <x v="0"/>
    <s v="USD"/>
    <n v="1456851914"/>
    <n v="1454259914"/>
    <b v="0"/>
    <n v="8"/>
    <b v="0"/>
    <s v="film &amp; video/animation"/>
    <n v="1.3299999999999998"/>
    <n v="16.625"/>
    <x v="0"/>
    <s v="animation"/>
  </r>
  <r>
    <n v="427"/>
    <x v="427"/>
    <x v="426"/>
    <x v="115"/>
    <n v="0"/>
    <x v="2"/>
    <x v="0"/>
    <s v="USD"/>
    <n v="1445540340"/>
    <n v="1444340940"/>
    <b v="0"/>
    <n v="0"/>
    <b v="0"/>
    <s v="film &amp; video/animation"/>
    <n v="0"/>
    <n v="0"/>
    <x v="0"/>
    <s v="animation"/>
  </r>
  <r>
    <n v="428"/>
    <x v="428"/>
    <x v="427"/>
    <x v="14"/>
    <n v="676"/>
    <x v="2"/>
    <x v="0"/>
    <s v="USD"/>
    <n v="1402956000"/>
    <n v="1400523845"/>
    <b v="0"/>
    <n v="13"/>
    <b v="0"/>
    <s v="film &amp; video/animation"/>
    <n v="5.6333333333333329"/>
    <n v="52"/>
    <x v="0"/>
    <s v="animation"/>
  </r>
  <r>
    <n v="429"/>
    <x v="429"/>
    <x v="428"/>
    <x v="10"/>
    <n v="0"/>
    <x v="2"/>
    <x v="0"/>
    <s v="USD"/>
    <n v="1259297940"/>
    <n v="1252964282"/>
    <b v="0"/>
    <n v="0"/>
    <b v="0"/>
    <s v="film &amp; video/animation"/>
    <n v="0"/>
    <n v="0"/>
    <x v="0"/>
    <s v="animation"/>
  </r>
  <r>
    <n v="430"/>
    <x v="430"/>
    <x v="429"/>
    <x v="28"/>
    <n v="24"/>
    <x v="2"/>
    <x v="0"/>
    <s v="USD"/>
    <n v="1378866867"/>
    <n v="1377570867"/>
    <b v="0"/>
    <n v="5"/>
    <b v="0"/>
    <s v="film &amp; video/animation"/>
    <n v="2.4"/>
    <n v="4.8"/>
    <x v="0"/>
    <s v="animation"/>
  </r>
  <r>
    <n v="431"/>
    <x v="431"/>
    <x v="430"/>
    <x v="9"/>
    <n v="415"/>
    <x v="2"/>
    <x v="1"/>
    <s v="GBP"/>
    <n v="1467752083"/>
    <n v="1465160083"/>
    <b v="0"/>
    <n v="8"/>
    <b v="0"/>
    <s v="film &amp; video/animation"/>
    <n v="13.833333333333334"/>
    <n v="51.875"/>
    <x v="0"/>
    <s v="animation"/>
  </r>
  <r>
    <n v="432"/>
    <x v="432"/>
    <x v="431"/>
    <x v="12"/>
    <n v="570"/>
    <x v="2"/>
    <x v="0"/>
    <s v="USD"/>
    <n v="1445448381"/>
    <n v="1440264381"/>
    <b v="0"/>
    <n v="8"/>
    <b v="0"/>
    <s v="film &amp; video/animation"/>
    <n v="9.5"/>
    <n v="71.25"/>
    <x v="0"/>
    <s v="animation"/>
  </r>
  <r>
    <n v="433"/>
    <x v="433"/>
    <x v="432"/>
    <x v="9"/>
    <n v="0"/>
    <x v="2"/>
    <x v="0"/>
    <s v="USD"/>
    <n v="1444576022"/>
    <n v="1439392022"/>
    <b v="0"/>
    <n v="0"/>
    <b v="0"/>
    <s v="film &amp; video/animation"/>
    <n v="0"/>
    <n v="0"/>
    <x v="0"/>
    <s v="animation"/>
  </r>
  <r>
    <n v="434"/>
    <x v="434"/>
    <x v="433"/>
    <x v="30"/>
    <n v="125"/>
    <x v="2"/>
    <x v="0"/>
    <s v="USD"/>
    <n v="1385931702"/>
    <n v="1383076902"/>
    <b v="0"/>
    <n v="2"/>
    <b v="0"/>
    <s v="film &amp; video/animation"/>
    <n v="5"/>
    <n v="62.5"/>
    <x v="0"/>
    <s v="animation"/>
  </r>
  <r>
    <n v="435"/>
    <x v="435"/>
    <x v="434"/>
    <x v="74"/>
    <n v="3"/>
    <x v="2"/>
    <x v="0"/>
    <s v="USD"/>
    <n v="1379094980"/>
    <n v="1376502980"/>
    <b v="0"/>
    <n v="3"/>
    <b v="0"/>
    <s v="film &amp; video/animation"/>
    <n v="2.7272727272727275E-3"/>
    <n v="1"/>
    <x v="0"/>
    <s v="animation"/>
  </r>
  <r>
    <n v="436"/>
    <x v="436"/>
    <x v="435"/>
    <x v="28"/>
    <n v="0"/>
    <x v="2"/>
    <x v="0"/>
    <s v="USD"/>
    <n v="1375260113"/>
    <n v="1372668113"/>
    <b v="0"/>
    <n v="0"/>
    <b v="0"/>
    <s v="film &amp; video/animation"/>
    <n v="0"/>
    <n v="0"/>
    <x v="0"/>
    <s v="animation"/>
  </r>
  <r>
    <n v="437"/>
    <x v="437"/>
    <x v="436"/>
    <x v="39"/>
    <n v="0"/>
    <x v="2"/>
    <x v="5"/>
    <s v="CAD"/>
    <n v="1475912326"/>
    <n v="1470728326"/>
    <b v="0"/>
    <n v="0"/>
    <b v="0"/>
    <s v="film &amp; video/animation"/>
    <n v="0"/>
    <n v="0"/>
    <x v="0"/>
    <s v="animation"/>
  </r>
  <r>
    <n v="438"/>
    <x v="438"/>
    <x v="437"/>
    <x v="22"/>
    <n v="1876"/>
    <x v="2"/>
    <x v="0"/>
    <s v="USD"/>
    <n v="1447830958"/>
    <n v="1445235358"/>
    <b v="0"/>
    <n v="11"/>
    <b v="0"/>
    <s v="film &amp; video/animation"/>
    <n v="9.379999999999999"/>
    <n v="170.54545454545453"/>
    <x v="0"/>
    <s v="animation"/>
  </r>
  <r>
    <n v="439"/>
    <x v="439"/>
    <x v="438"/>
    <x v="52"/>
    <n v="0"/>
    <x v="2"/>
    <x v="0"/>
    <s v="USD"/>
    <n v="1413569818"/>
    <n v="1412705818"/>
    <b v="0"/>
    <n v="0"/>
    <b v="0"/>
    <s v="film &amp; video/animation"/>
    <n v="0"/>
    <n v="0"/>
    <x v="0"/>
    <s v="animation"/>
  </r>
  <r>
    <n v="440"/>
    <x v="440"/>
    <x v="439"/>
    <x v="10"/>
    <n v="5"/>
    <x v="2"/>
    <x v="0"/>
    <s v="USD"/>
    <n v="1458859153"/>
    <n v="1456270753"/>
    <b v="0"/>
    <n v="1"/>
    <b v="0"/>
    <s v="film &amp; video/animation"/>
    <n v="0.1"/>
    <n v="5"/>
    <x v="0"/>
    <s v="animation"/>
  </r>
  <r>
    <n v="441"/>
    <x v="441"/>
    <x v="440"/>
    <x v="44"/>
    <n v="0"/>
    <x v="2"/>
    <x v="1"/>
    <s v="GBP"/>
    <n v="1383418996"/>
    <n v="1380826996"/>
    <b v="0"/>
    <n v="0"/>
    <b v="0"/>
    <s v="film &amp; video/animation"/>
    <n v="0"/>
    <n v="0"/>
    <x v="0"/>
    <s v="animation"/>
  </r>
  <r>
    <n v="442"/>
    <x v="442"/>
    <x v="441"/>
    <x v="73"/>
    <n v="6691"/>
    <x v="2"/>
    <x v="0"/>
    <s v="USD"/>
    <n v="1424380783"/>
    <n v="1421788783"/>
    <b v="0"/>
    <n v="17"/>
    <b v="0"/>
    <s v="film &amp; video/animation"/>
    <n v="39.358823529411765"/>
    <n v="393.58823529411762"/>
    <x v="0"/>
    <s v="animation"/>
  </r>
  <r>
    <n v="443"/>
    <x v="443"/>
    <x v="442"/>
    <x v="3"/>
    <n v="10"/>
    <x v="2"/>
    <x v="5"/>
    <s v="CAD"/>
    <n v="1391991701"/>
    <n v="1389399701"/>
    <b v="0"/>
    <n v="2"/>
    <b v="0"/>
    <s v="film &amp; video/animation"/>
    <n v="0.1"/>
    <n v="5"/>
    <x v="0"/>
    <s v="animation"/>
  </r>
  <r>
    <n v="444"/>
    <x v="444"/>
    <x v="443"/>
    <x v="28"/>
    <n v="50"/>
    <x v="2"/>
    <x v="0"/>
    <s v="USD"/>
    <n v="1329342361"/>
    <n v="1324158361"/>
    <b v="0"/>
    <n v="1"/>
    <b v="0"/>
    <s v="film &amp; video/animation"/>
    <n v="5"/>
    <n v="50"/>
    <x v="0"/>
    <s v="animation"/>
  </r>
  <r>
    <n v="445"/>
    <x v="445"/>
    <x v="444"/>
    <x v="127"/>
    <n v="2"/>
    <x v="2"/>
    <x v="0"/>
    <s v="USD"/>
    <n v="1432195375"/>
    <n v="1430899375"/>
    <b v="0"/>
    <n v="2"/>
    <b v="0"/>
    <s v="film &amp; video/animation"/>
    <n v="3.3333333333333335E-3"/>
    <n v="1"/>
    <x v="0"/>
    <s v="animation"/>
  </r>
  <r>
    <n v="446"/>
    <x v="446"/>
    <x v="445"/>
    <x v="124"/>
    <n v="766"/>
    <x v="2"/>
    <x v="0"/>
    <s v="USD"/>
    <n v="1425434420"/>
    <n v="1422842420"/>
    <b v="0"/>
    <n v="16"/>
    <b v="0"/>
    <s v="film &amp; video/animation"/>
    <n v="7.2952380952380951"/>
    <n v="47.875"/>
    <x v="0"/>
    <s v="animation"/>
  </r>
  <r>
    <n v="447"/>
    <x v="447"/>
    <x v="446"/>
    <x v="11"/>
    <n v="5"/>
    <x v="2"/>
    <x v="1"/>
    <s v="GBP"/>
    <n v="1364041163"/>
    <n v="1361884763"/>
    <b v="0"/>
    <n v="1"/>
    <b v="0"/>
    <s v="film &amp; video/animation"/>
    <n v="1.6666666666666666E-2"/>
    <n v="5"/>
    <x v="0"/>
    <s v="animation"/>
  </r>
  <r>
    <n v="448"/>
    <x v="448"/>
    <x v="447"/>
    <x v="30"/>
    <n v="82.01"/>
    <x v="2"/>
    <x v="0"/>
    <s v="USD"/>
    <n v="1400091095"/>
    <n v="1398363095"/>
    <b v="0"/>
    <n v="4"/>
    <b v="0"/>
    <s v="film &amp; video/animation"/>
    <n v="3.2804000000000002"/>
    <n v="20.502500000000001"/>
    <x v="0"/>
    <s v="animation"/>
  </r>
  <r>
    <n v="449"/>
    <x v="449"/>
    <x v="448"/>
    <x v="13"/>
    <n v="45"/>
    <x v="2"/>
    <x v="1"/>
    <s v="GBP"/>
    <n v="1382017085"/>
    <n v="1379425085"/>
    <b v="0"/>
    <n v="5"/>
    <b v="0"/>
    <s v="film &amp; video/animation"/>
    <n v="2.25"/>
    <n v="9"/>
    <x v="0"/>
    <s v="animation"/>
  </r>
  <r>
    <n v="450"/>
    <x v="450"/>
    <x v="449"/>
    <x v="63"/>
    <n v="396"/>
    <x v="2"/>
    <x v="0"/>
    <s v="USD"/>
    <n v="1392417800"/>
    <n v="1389825800"/>
    <b v="0"/>
    <n v="7"/>
    <b v="0"/>
    <s v="film &amp; video/animation"/>
    <n v="0.79200000000000004"/>
    <n v="56.571428571428569"/>
    <x v="0"/>
    <s v="animation"/>
  </r>
  <r>
    <n v="451"/>
    <x v="451"/>
    <x v="450"/>
    <x v="22"/>
    <n v="0"/>
    <x v="2"/>
    <x v="0"/>
    <s v="USD"/>
    <n v="1390669791"/>
    <n v="1388077791"/>
    <b v="0"/>
    <n v="0"/>
    <b v="0"/>
    <s v="film &amp; video/animation"/>
    <n v="0"/>
    <n v="0"/>
    <x v="0"/>
    <s v="animation"/>
  </r>
  <r>
    <n v="452"/>
    <x v="452"/>
    <x v="451"/>
    <x v="47"/>
    <n v="480"/>
    <x v="2"/>
    <x v="0"/>
    <s v="USD"/>
    <n v="1431536015"/>
    <n v="1428944015"/>
    <b v="0"/>
    <n v="12"/>
    <b v="0"/>
    <s v="film &amp; video/animation"/>
    <n v="64"/>
    <n v="40"/>
    <x v="0"/>
    <s v="animation"/>
  </r>
  <r>
    <n v="453"/>
    <x v="453"/>
    <x v="452"/>
    <x v="128"/>
    <n v="26"/>
    <x v="2"/>
    <x v="0"/>
    <s v="USD"/>
    <n v="1424375279"/>
    <n v="1422992879"/>
    <b v="0"/>
    <n v="2"/>
    <b v="0"/>
    <s v="film &amp; video/animation"/>
    <n v="2.7404479578392621E-2"/>
    <n v="13"/>
    <x v="0"/>
    <s v="animation"/>
  </r>
  <r>
    <n v="454"/>
    <x v="454"/>
    <x v="453"/>
    <x v="3"/>
    <n v="82"/>
    <x v="2"/>
    <x v="0"/>
    <s v="USD"/>
    <n v="1417007640"/>
    <n v="1414343571"/>
    <b v="0"/>
    <n v="5"/>
    <b v="0"/>
    <s v="film &amp; video/animation"/>
    <n v="0.82000000000000006"/>
    <n v="16.399999999999999"/>
    <x v="0"/>
    <s v="animation"/>
  </r>
  <r>
    <n v="455"/>
    <x v="455"/>
    <x v="454"/>
    <x v="99"/>
    <n v="45"/>
    <x v="2"/>
    <x v="0"/>
    <s v="USD"/>
    <n v="1334622660"/>
    <n v="1330733022"/>
    <b v="0"/>
    <n v="2"/>
    <b v="0"/>
    <s v="film &amp; video/animation"/>
    <n v="6.9230769230769221E-2"/>
    <n v="22.5"/>
    <x v="0"/>
    <s v="animation"/>
  </r>
  <r>
    <n v="456"/>
    <x v="456"/>
    <x v="455"/>
    <x v="129"/>
    <n v="61"/>
    <x v="2"/>
    <x v="0"/>
    <s v="USD"/>
    <n v="1382414340"/>
    <n v="1380559201"/>
    <b v="0"/>
    <n v="3"/>
    <b v="0"/>
    <s v="film &amp; video/animation"/>
    <n v="0.68631863186318631"/>
    <n v="20.333333333333332"/>
    <x v="0"/>
    <s v="animation"/>
  </r>
  <r>
    <n v="457"/>
    <x v="457"/>
    <x v="456"/>
    <x v="22"/>
    <n v="0"/>
    <x v="2"/>
    <x v="5"/>
    <s v="CAD"/>
    <n v="1408213512"/>
    <n v="1405621512"/>
    <b v="0"/>
    <n v="0"/>
    <b v="0"/>
    <s v="film &amp; video/animation"/>
    <n v="0"/>
    <n v="0"/>
    <x v="0"/>
    <s v="animation"/>
  </r>
  <r>
    <n v="458"/>
    <x v="458"/>
    <x v="457"/>
    <x v="3"/>
    <n v="821"/>
    <x v="2"/>
    <x v="1"/>
    <s v="GBP"/>
    <n v="1368550060"/>
    <n v="1365958060"/>
    <b v="0"/>
    <n v="49"/>
    <b v="0"/>
    <s v="film &amp; video/animation"/>
    <n v="8.2100000000000009"/>
    <n v="16.755102040816325"/>
    <x v="0"/>
    <s v="animation"/>
  </r>
  <r>
    <n v="459"/>
    <x v="459"/>
    <x v="458"/>
    <x v="130"/>
    <n v="25"/>
    <x v="2"/>
    <x v="0"/>
    <s v="USD"/>
    <n v="1321201327"/>
    <n v="1316013727"/>
    <b v="0"/>
    <n v="1"/>
    <b v="0"/>
    <s v="film &amp; video/animation"/>
    <n v="6.4102564102564097E-2"/>
    <n v="25"/>
    <x v="0"/>
    <s v="animation"/>
  </r>
  <r>
    <n v="460"/>
    <x v="460"/>
    <x v="459"/>
    <x v="0"/>
    <n v="25"/>
    <x v="2"/>
    <x v="0"/>
    <s v="USD"/>
    <n v="1401595200"/>
    <n v="1398862875"/>
    <b v="0"/>
    <n v="2"/>
    <b v="0"/>
    <s v="film &amp; video/animation"/>
    <n v="0.29411764705882354"/>
    <n v="12.5"/>
    <x v="0"/>
    <s v="animation"/>
  </r>
  <r>
    <n v="461"/>
    <x v="461"/>
    <x v="460"/>
    <x v="131"/>
    <n v="0"/>
    <x v="2"/>
    <x v="1"/>
    <s v="GBP"/>
    <n v="1370204367"/>
    <n v="1368476367"/>
    <b v="0"/>
    <n v="0"/>
    <b v="0"/>
    <s v="film &amp; video/animation"/>
    <n v="0"/>
    <n v="0"/>
    <x v="0"/>
    <s v="animation"/>
  </r>
  <r>
    <n v="462"/>
    <x v="462"/>
    <x v="461"/>
    <x v="57"/>
    <n v="0"/>
    <x v="2"/>
    <x v="0"/>
    <s v="USD"/>
    <n v="1312945341"/>
    <n v="1307761341"/>
    <b v="0"/>
    <n v="0"/>
    <b v="0"/>
    <s v="film &amp; video/animation"/>
    <n v="0"/>
    <n v="0"/>
    <x v="0"/>
    <s v="animation"/>
  </r>
  <r>
    <n v="463"/>
    <x v="463"/>
    <x v="462"/>
    <x v="56"/>
    <n v="1250"/>
    <x v="2"/>
    <x v="0"/>
    <s v="USD"/>
    <n v="1316883753"/>
    <n v="1311699753"/>
    <b v="0"/>
    <n v="11"/>
    <b v="0"/>
    <s v="film &amp; video/animation"/>
    <n v="2.2727272727272729"/>
    <n v="113.63636363636364"/>
    <x v="0"/>
    <s v="animation"/>
  </r>
  <r>
    <n v="464"/>
    <x v="464"/>
    <x v="463"/>
    <x v="132"/>
    <n v="1"/>
    <x v="2"/>
    <x v="12"/>
    <s v="EUR"/>
    <n v="1463602935"/>
    <n v="1461874935"/>
    <b v="0"/>
    <n v="1"/>
    <b v="0"/>
    <s v="film &amp; video/animation"/>
    <n v="9.9009900990099015E-2"/>
    <n v="1"/>
    <x v="0"/>
    <s v="animation"/>
  </r>
  <r>
    <n v="465"/>
    <x v="465"/>
    <x v="464"/>
    <x v="133"/>
    <n v="138"/>
    <x v="2"/>
    <x v="0"/>
    <s v="USD"/>
    <n v="1403837574"/>
    <n v="1402455174"/>
    <b v="0"/>
    <n v="8"/>
    <b v="0"/>
    <s v="film &amp; video/animation"/>
    <n v="26.953125"/>
    <n v="17.25"/>
    <x v="0"/>
    <s v="animation"/>
  </r>
  <r>
    <n v="466"/>
    <x v="466"/>
    <x v="465"/>
    <x v="3"/>
    <n v="76"/>
    <x v="2"/>
    <x v="0"/>
    <s v="USD"/>
    <n v="1347057464"/>
    <n v="1344465464"/>
    <b v="0"/>
    <n v="5"/>
    <b v="0"/>
    <s v="film &amp; video/animation"/>
    <n v="0.76"/>
    <n v="15.2"/>
    <x v="0"/>
    <s v="animation"/>
  </r>
  <r>
    <n v="467"/>
    <x v="467"/>
    <x v="466"/>
    <x v="22"/>
    <n v="4315"/>
    <x v="2"/>
    <x v="0"/>
    <s v="USD"/>
    <n v="1348849134"/>
    <n v="1344961134"/>
    <b v="0"/>
    <n v="39"/>
    <b v="0"/>
    <s v="film &amp; video/animation"/>
    <n v="21.574999999999999"/>
    <n v="110.64102564102564"/>
    <x v="0"/>
    <s v="animation"/>
  </r>
  <r>
    <n v="468"/>
    <x v="468"/>
    <x v="467"/>
    <x v="51"/>
    <n v="0"/>
    <x v="2"/>
    <x v="0"/>
    <s v="USD"/>
    <n v="1341978665"/>
    <n v="1336795283"/>
    <b v="0"/>
    <n v="0"/>
    <b v="0"/>
    <s v="film &amp; video/animation"/>
    <n v="0"/>
    <n v="0"/>
    <x v="0"/>
    <s v="animation"/>
  </r>
  <r>
    <n v="469"/>
    <x v="469"/>
    <x v="468"/>
    <x v="12"/>
    <n v="0"/>
    <x v="2"/>
    <x v="1"/>
    <s v="GBP"/>
    <n v="1409960724"/>
    <n v="1404776724"/>
    <b v="0"/>
    <n v="0"/>
    <b v="0"/>
    <s v="film &amp; video/animation"/>
    <n v="0"/>
    <n v="0"/>
    <x v="0"/>
    <s v="animation"/>
  </r>
  <r>
    <n v="470"/>
    <x v="470"/>
    <x v="469"/>
    <x v="10"/>
    <n v="51"/>
    <x v="2"/>
    <x v="0"/>
    <s v="USD"/>
    <n v="1389844800"/>
    <n v="1385524889"/>
    <b v="0"/>
    <n v="2"/>
    <b v="0"/>
    <s v="film &amp; video/animation"/>
    <n v="1.02"/>
    <n v="25.5"/>
    <x v="0"/>
    <s v="animation"/>
  </r>
  <r>
    <n v="471"/>
    <x v="471"/>
    <x v="470"/>
    <x v="56"/>
    <n v="6541"/>
    <x v="2"/>
    <x v="0"/>
    <s v="USD"/>
    <n v="1397924379"/>
    <n v="1394039979"/>
    <b v="0"/>
    <n v="170"/>
    <b v="0"/>
    <s v="film &amp; video/animation"/>
    <n v="11.892727272727273"/>
    <n v="38.476470588235294"/>
    <x v="0"/>
    <s v="animation"/>
  </r>
  <r>
    <n v="472"/>
    <x v="472"/>
    <x v="471"/>
    <x v="134"/>
    <n v="141"/>
    <x v="2"/>
    <x v="0"/>
    <s v="USD"/>
    <n v="1408831718"/>
    <n v="1406239718"/>
    <b v="0"/>
    <n v="5"/>
    <b v="0"/>
    <s v="film &amp; video/animation"/>
    <n v="17.625"/>
    <n v="28.2"/>
    <x v="0"/>
    <s v="animation"/>
  </r>
  <r>
    <n v="473"/>
    <x v="473"/>
    <x v="472"/>
    <x v="11"/>
    <n v="861"/>
    <x v="2"/>
    <x v="0"/>
    <s v="USD"/>
    <n v="1410972319"/>
    <n v="1408380319"/>
    <b v="0"/>
    <n v="14"/>
    <b v="0"/>
    <s v="film &amp; video/animation"/>
    <n v="2.87"/>
    <n v="61.5"/>
    <x v="0"/>
    <s v="animation"/>
  </r>
  <r>
    <n v="474"/>
    <x v="474"/>
    <x v="473"/>
    <x v="126"/>
    <n v="1"/>
    <x v="2"/>
    <x v="0"/>
    <s v="USD"/>
    <n v="1487318029"/>
    <n v="1484726029"/>
    <b v="0"/>
    <n v="1"/>
    <b v="0"/>
    <s v="film &amp; video/animation"/>
    <n v="3.0303030303030304E-2"/>
    <n v="1"/>
    <x v="0"/>
    <s v="animation"/>
  </r>
  <r>
    <n v="475"/>
    <x v="475"/>
    <x v="474"/>
    <x v="13"/>
    <n v="0"/>
    <x v="2"/>
    <x v="0"/>
    <s v="USD"/>
    <n v="1430877843"/>
    <n v="1428285843"/>
    <b v="0"/>
    <n v="0"/>
    <b v="0"/>
    <s v="film &amp; video/animation"/>
    <n v="0"/>
    <n v="0"/>
    <x v="0"/>
    <s v="animation"/>
  </r>
  <r>
    <n v="476"/>
    <x v="476"/>
    <x v="475"/>
    <x v="135"/>
    <n v="4906.59"/>
    <x v="2"/>
    <x v="0"/>
    <s v="USD"/>
    <n v="1401767940"/>
    <n v="1398727441"/>
    <b v="0"/>
    <n v="124"/>
    <b v="0"/>
    <s v="film &amp; video/animation"/>
    <n v="2.230268181818182"/>
    <n v="39.569274193548388"/>
    <x v="0"/>
    <s v="animation"/>
  </r>
  <r>
    <n v="477"/>
    <x v="477"/>
    <x v="476"/>
    <x v="15"/>
    <n v="0"/>
    <x v="2"/>
    <x v="0"/>
    <s v="USD"/>
    <n v="1337371334"/>
    <n v="1332187334"/>
    <b v="0"/>
    <n v="0"/>
    <b v="0"/>
    <s v="film &amp; video/animation"/>
    <n v="0"/>
    <n v="0"/>
    <x v="0"/>
    <s v="animation"/>
  </r>
  <r>
    <n v="478"/>
    <x v="478"/>
    <x v="477"/>
    <x v="3"/>
    <n v="0"/>
    <x v="2"/>
    <x v="0"/>
    <s v="USD"/>
    <n v="1427921509"/>
    <n v="1425333109"/>
    <b v="0"/>
    <n v="0"/>
    <b v="0"/>
    <s v="film &amp; video/animation"/>
    <n v="0"/>
    <n v="0"/>
    <x v="0"/>
    <s v="animation"/>
  </r>
  <r>
    <n v="479"/>
    <x v="479"/>
    <x v="478"/>
    <x v="36"/>
    <n v="4884"/>
    <x v="2"/>
    <x v="0"/>
    <s v="USD"/>
    <n v="1416566835"/>
    <n v="1411379235"/>
    <b v="0"/>
    <n v="55"/>
    <b v="0"/>
    <s v="film &amp; video/animation"/>
    <n v="32.56"/>
    <n v="88.8"/>
    <x v="0"/>
    <s v="animation"/>
  </r>
  <r>
    <n v="480"/>
    <x v="480"/>
    <x v="479"/>
    <x v="79"/>
    <n v="7764"/>
    <x v="2"/>
    <x v="0"/>
    <s v="USD"/>
    <n v="1376049615"/>
    <n v="1373457615"/>
    <b v="0"/>
    <n v="140"/>
    <b v="0"/>
    <s v="film &amp; video/animation"/>
    <n v="19.41"/>
    <n v="55.457142857142856"/>
    <x v="0"/>
    <s v="animation"/>
  </r>
  <r>
    <n v="481"/>
    <x v="481"/>
    <x v="480"/>
    <x v="11"/>
    <n v="1830"/>
    <x v="2"/>
    <x v="0"/>
    <s v="USD"/>
    <n v="1349885289"/>
    <n v="1347293289"/>
    <b v="0"/>
    <n v="21"/>
    <b v="0"/>
    <s v="film &amp; video/animation"/>
    <n v="6.1"/>
    <n v="87.142857142857139"/>
    <x v="0"/>
    <s v="animation"/>
  </r>
  <r>
    <n v="482"/>
    <x v="482"/>
    <x v="481"/>
    <x v="3"/>
    <n v="10"/>
    <x v="2"/>
    <x v="0"/>
    <s v="USD"/>
    <n v="1460644440"/>
    <n v="1458336690"/>
    <b v="0"/>
    <n v="1"/>
    <b v="0"/>
    <s v="film &amp; video/animation"/>
    <n v="0.1"/>
    <n v="10"/>
    <x v="0"/>
    <s v="animation"/>
  </r>
  <r>
    <n v="483"/>
    <x v="483"/>
    <x v="482"/>
    <x v="36"/>
    <n v="7530"/>
    <x v="2"/>
    <x v="1"/>
    <s v="GBP"/>
    <n v="1359434672"/>
    <n v="1354250672"/>
    <b v="0"/>
    <n v="147"/>
    <b v="0"/>
    <s v="film &amp; video/animation"/>
    <n v="50.2"/>
    <n v="51.224489795918366"/>
    <x v="0"/>
    <s v="animation"/>
  </r>
  <r>
    <n v="484"/>
    <x v="484"/>
    <x v="483"/>
    <x v="58"/>
    <n v="149"/>
    <x v="2"/>
    <x v="1"/>
    <s v="GBP"/>
    <n v="1446766372"/>
    <n v="1443220372"/>
    <b v="0"/>
    <n v="11"/>
    <b v="0"/>
    <s v="film &amp; video/animation"/>
    <n v="0.18625"/>
    <n v="13.545454545454545"/>
    <x v="0"/>
    <s v="animation"/>
  </r>
  <r>
    <n v="485"/>
    <x v="485"/>
    <x v="484"/>
    <x v="136"/>
    <n v="8315.01"/>
    <x v="2"/>
    <x v="1"/>
    <s v="GBP"/>
    <n v="1368792499"/>
    <n v="1366200499"/>
    <b v="0"/>
    <n v="125"/>
    <b v="0"/>
    <s v="film &amp; video/animation"/>
    <n v="21.906971229845084"/>
    <n v="66.520080000000007"/>
    <x v="0"/>
    <s v="animation"/>
  </r>
  <r>
    <n v="486"/>
    <x v="486"/>
    <x v="485"/>
    <x v="137"/>
    <n v="50"/>
    <x v="2"/>
    <x v="2"/>
    <s v="AUD"/>
    <n v="1401662239"/>
    <n v="1399070239"/>
    <b v="0"/>
    <n v="1"/>
    <b v="0"/>
    <s v="film &amp; video/animation"/>
    <n v="9.0909090909090905E-3"/>
    <n v="50"/>
    <x v="0"/>
    <s v="animation"/>
  </r>
  <r>
    <n v="487"/>
    <x v="487"/>
    <x v="486"/>
    <x v="63"/>
    <n v="0"/>
    <x v="2"/>
    <x v="5"/>
    <s v="CAD"/>
    <n v="1482678994"/>
    <n v="1477491394"/>
    <b v="0"/>
    <n v="0"/>
    <b v="0"/>
    <s v="film &amp; video/animation"/>
    <n v="0"/>
    <n v="0"/>
    <x v="0"/>
    <s v="animation"/>
  </r>
  <r>
    <n v="488"/>
    <x v="488"/>
    <x v="487"/>
    <x v="14"/>
    <n v="0"/>
    <x v="2"/>
    <x v="0"/>
    <s v="USD"/>
    <n v="1483924700"/>
    <n v="1481332700"/>
    <b v="0"/>
    <n v="0"/>
    <b v="0"/>
    <s v="film &amp; video/animation"/>
    <n v="0"/>
    <n v="0"/>
    <x v="0"/>
    <s v="animation"/>
  </r>
  <r>
    <n v="489"/>
    <x v="489"/>
    <x v="488"/>
    <x v="138"/>
    <n v="215"/>
    <x v="2"/>
    <x v="0"/>
    <s v="USD"/>
    <n v="1325763180"/>
    <n v="1323084816"/>
    <b v="0"/>
    <n v="3"/>
    <b v="0"/>
    <s v="film &amp; video/animation"/>
    <n v="0.28667813379201834"/>
    <n v="71.666666666666671"/>
    <x v="0"/>
    <s v="animation"/>
  </r>
  <r>
    <n v="490"/>
    <x v="490"/>
    <x v="489"/>
    <x v="28"/>
    <n v="0"/>
    <x v="2"/>
    <x v="0"/>
    <s v="USD"/>
    <n v="1345677285"/>
    <n v="1343085285"/>
    <b v="0"/>
    <n v="0"/>
    <b v="0"/>
    <s v="film &amp; video/animation"/>
    <n v="0"/>
    <n v="0"/>
    <x v="0"/>
    <s v="animation"/>
  </r>
  <r>
    <n v="491"/>
    <x v="491"/>
    <x v="490"/>
    <x v="3"/>
    <n v="0"/>
    <x v="2"/>
    <x v="0"/>
    <s v="USD"/>
    <n v="1453937699"/>
    <n v="1451345699"/>
    <b v="0"/>
    <n v="0"/>
    <b v="0"/>
    <s v="film &amp; video/animation"/>
    <n v="0"/>
    <n v="0"/>
    <x v="0"/>
    <s v="animation"/>
  </r>
  <r>
    <n v="492"/>
    <x v="492"/>
    <x v="491"/>
    <x v="139"/>
    <n v="0"/>
    <x v="2"/>
    <x v="11"/>
    <s v="SEK"/>
    <n v="1476319830"/>
    <n v="1471135830"/>
    <b v="0"/>
    <n v="0"/>
    <b v="0"/>
    <s v="film &amp; video/animation"/>
    <n v="0"/>
    <n v="0"/>
    <x v="0"/>
    <s v="animation"/>
  </r>
  <r>
    <n v="493"/>
    <x v="493"/>
    <x v="492"/>
    <x v="11"/>
    <n v="0"/>
    <x v="2"/>
    <x v="1"/>
    <s v="GBP"/>
    <n v="1432142738"/>
    <n v="1429550738"/>
    <b v="0"/>
    <n v="0"/>
    <b v="0"/>
    <s v="film &amp; video/animation"/>
    <n v="0"/>
    <n v="0"/>
    <x v="0"/>
    <s v="animation"/>
  </r>
  <r>
    <n v="494"/>
    <x v="494"/>
    <x v="493"/>
    <x v="22"/>
    <n v="31"/>
    <x v="2"/>
    <x v="0"/>
    <s v="USD"/>
    <n v="1404356400"/>
    <n v="1402343765"/>
    <b v="0"/>
    <n v="3"/>
    <b v="0"/>
    <s v="film &amp; video/animation"/>
    <n v="0.155"/>
    <n v="10.333333333333334"/>
    <x v="0"/>
    <s v="animation"/>
  </r>
  <r>
    <n v="495"/>
    <x v="495"/>
    <x v="494"/>
    <x v="39"/>
    <n v="0"/>
    <x v="2"/>
    <x v="0"/>
    <s v="USD"/>
    <n v="1437076305"/>
    <n v="1434484305"/>
    <b v="0"/>
    <n v="0"/>
    <b v="0"/>
    <s v="film &amp; video/animation"/>
    <n v="0"/>
    <n v="0"/>
    <x v="0"/>
    <s v="animation"/>
  </r>
  <r>
    <n v="496"/>
    <x v="496"/>
    <x v="495"/>
    <x v="127"/>
    <n v="1"/>
    <x v="2"/>
    <x v="0"/>
    <s v="USD"/>
    <n v="1392070874"/>
    <n v="1386886874"/>
    <b v="0"/>
    <n v="1"/>
    <b v="0"/>
    <s v="film &amp; video/animation"/>
    <n v="1.6666666666666668E-3"/>
    <n v="1"/>
    <x v="0"/>
    <s v="animation"/>
  </r>
  <r>
    <n v="497"/>
    <x v="497"/>
    <x v="496"/>
    <x v="140"/>
    <n v="30"/>
    <x v="2"/>
    <x v="0"/>
    <s v="USD"/>
    <n v="1419483600"/>
    <n v="1414889665"/>
    <b v="0"/>
    <n v="3"/>
    <b v="0"/>
    <s v="film &amp; video/animation"/>
    <n v="0.6696428571428571"/>
    <n v="10"/>
    <x v="0"/>
    <s v="animation"/>
  </r>
  <r>
    <n v="498"/>
    <x v="498"/>
    <x v="497"/>
    <x v="141"/>
    <n v="2994"/>
    <x v="2"/>
    <x v="0"/>
    <s v="USD"/>
    <n v="1324664249"/>
    <n v="1321035449"/>
    <b v="0"/>
    <n v="22"/>
    <b v="0"/>
    <s v="film &amp; video/animation"/>
    <n v="4.5985132395404564"/>
    <n v="136.09090909090909"/>
    <x v="0"/>
    <s v="animation"/>
  </r>
  <r>
    <n v="499"/>
    <x v="499"/>
    <x v="498"/>
    <x v="22"/>
    <n v="1910"/>
    <x v="2"/>
    <x v="0"/>
    <s v="USD"/>
    <n v="1255381140"/>
    <n v="1250630968"/>
    <b v="0"/>
    <n v="26"/>
    <b v="0"/>
    <s v="film &amp; video/animation"/>
    <n v="9.5500000000000007"/>
    <n v="73.461538461538467"/>
    <x v="0"/>
    <s v="animation"/>
  </r>
  <r>
    <n v="500"/>
    <x v="500"/>
    <x v="499"/>
    <x v="115"/>
    <n v="215"/>
    <x v="2"/>
    <x v="0"/>
    <s v="USD"/>
    <n v="1273356960"/>
    <n v="1268255751"/>
    <b v="0"/>
    <n v="4"/>
    <b v="0"/>
    <s v="film &amp; video/animation"/>
    <n v="3.3076923076923079"/>
    <n v="53.75"/>
    <x v="0"/>
    <s v="animation"/>
  </r>
  <r>
    <n v="501"/>
    <x v="501"/>
    <x v="500"/>
    <x v="3"/>
    <n v="0"/>
    <x v="2"/>
    <x v="0"/>
    <s v="USD"/>
    <n v="1310189851"/>
    <n v="1307597851"/>
    <b v="0"/>
    <n v="0"/>
    <b v="0"/>
    <s v="film &amp; video/animation"/>
    <n v="0"/>
    <n v="0"/>
    <x v="0"/>
    <s v="animation"/>
  </r>
  <r>
    <n v="502"/>
    <x v="502"/>
    <x v="501"/>
    <x v="22"/>
    <n v="230"/>
    <x v="2"/>
    <x v="0"/>
    <s v="USD"/>
    <n v="1332073025"/>
    <n v="1329484625"/>
    <b v="0"/>
    <n v="4"/>
    <b v="0"/>
    <s v="film &amp; video/animation"/>
    <n v="1.1499999999999999"/>
    <n v="57.5"/>
    <x v="0"/>
    <s v="animation"/>
  </r>
  <r>
    <n v="503"/>
    <x v="503"/>
    <x v="502"/>
    <x v="115"/>
    <n v="114"/>
    <x v="2"/>
    <x v="1"/>
    <s v="GBP"/>
    <n v="1421498303"/>
    <n v="1418906303"/>
    <b v="0"/>
    <n v="9"/>
    <b v="0"/>
    <s v="film &amp; video/animation"/>
    <n v="1.7538461538461538"/>
    <n v="12.666666666666666"/>
    <x v="0"/>
    <s v="animation"/>
  </r>
  <r>
    <n v="504"/>
    <x v="504"/>
    <x v="503"/>
    <x v="142"/>
    <n v="335"/>
    <x v="2"/>
    <x v="0"/>
    <s v="USD"/>
    <n v="1334097387"/>
    <n v="1328916987"/>
    <b v="0"/>
    <n v="5"/>
    <b v="0"/>
    <s v="film &amp; video/animation"/>
    <n v="1.3673469387755102"/>
    <n v="67"/>
    <x v="0"/>
    <s v="animation"/>
  </r>
  <r>
    <n v="505"/>
    <x v="505"/>
    <x v="504"/>
    <x v="14"/>
    <n v="52"/>
    <x v="2"/>
    <x v="0"/>
    <s v="USD"/>
    <n v="1451010086"/>
    <n v="1447122086"/>
    <b v="0"/>
    <n v="14"/>
    <b v="0"/>
    <s v="film &amp; video/animation"/>
    <n v="0.43333333333333329"/>
    <n v="3.7142857142857144"/>
    <x v="0"/>
    <s v="animation"/>
  </r>
  <r>
    <n v="506"/>
    <x v="506"/>
    <x v="505"/>
    <x v="61"/>
    <n v="250"/>
    <x v="2"/>
    <x v="0"/>
    <s v="USD"/>
    <n v="1376140520"/>
    <n v="1373548520"/>
    <b v="0"/>
    <n v="1"/>
    <b v="0"/>
    <s v="film &amp; video/animation"/>
    <n v="0.125"/>
    <n v="250"/>
    <x v="0"/>
    <s v="animation"/>
  </r>
  <r>
    <n v="507"/>
    <x v="507"/>
    <x v="506"/>
    <x v="22"/>
    <n v="640"/>
    <x v="2"/>
    <x v="0"/>
    <s v="USD"/>
    <n v="1350687657"/>
    <n v="1346799657"/>
    <b v="0"/>
    <n v="10"/>
    <b v="0"/>
    <s v="film &amp; video/animation"/>
    <n v="3.2"/>
    <n v="64"/>
    <x v="0"/>
    <s v="animation"/>
  </r>
  <r>
    <n v="508"/>
    <x v="508"/>
    <x v="507"/>
    <x v="63"/>
    <n v="400"/>
    <x v="2"/>
    <x v="0"/>
    <s v="USD"/>
    <n v="1337955240"/>
    <n v="1332808501"/>
    <b v="0"/>
    <n v="3"/>
    <b v="0"/>
    <s v="film &amp; video/animation"/>
    <n v="0.8"/>
    <n v="133.33333333333334"/>
    <x v="0"/>
    <s v="animation"/>
  </r>
  <r>
    <n v="509"/>
    <x v="509"/>
    <x v="508"/>
    <x v="10"/>
    <n v="10"/>
    <x v="2"/>
    <x v="1"/>
    <s v="GBP"/>
    <n v="1435504170"/>
    <n v="1432912170"/>
    <b v="0"/>
    <n v="1"/>
    <b v="0"/>
    <s v="film &amp; video/animation"/>
    <n v="0.2"/>
    <n v="10"/>
    <x v="0"/>
    <s v="animation"/>
  </r>
  <r>
    <n v="510"/>
    <x v="510"/>
    <x v="509"/>
    <x v="32"/>
    <n v="0"/>
    <x v="2"/>
    <x v="0"/>
    <s v="USD"/>
    <n v="1456805639"/>
    <n v="1454213639"/>
    <b v="0"/>
    <n v="0"/>
    <b v="0"/>
    <s v="film &amp; video/animation"/>
    <n v="0"/>
    <n v="0"/>
    <x v="0"/>
    <s v="animation"/>
  </r>
  <r>
    <n v="511"/>
    <x v="511"/>
    <x v="510"/>
    <x v="10"/>
    <n v="150"/>
    <x v="2"/>
    <x v="0"/>
    <s v="USD"/>
    <n v="1365228982"/>
    <n v="1362640582"/>
    <b v="0"/>
    <n v="5"/>
    <b v="0"/>
    <s v="film &amp; video/animation"/>
    <n v="3"/>
    <n v="30"/>
    <x v="0"/>
    <s v="animation"/>
  </r>
  <r>
    <n v="512"/>
    <x v="512"/>
    <x v="511"/>
    <x v="6"/>
    <n v="11"/>
    <x v="2"/>
    <x v="0"/>
    <s v="USD"/>
    <n v="1479667727"/>
    <n v="1475776127"/>
    <b v="0"/>
    <n v="2"/>
    <b v="0"/>
    <s v="film &amp; video/animation"/>
    <n v="0.13749999999999998"/>
    <n v="5.5"/>
    <x v="0"/>
    <s v="animation"/>
  </r>
  <r>
    <n v="513"/>
    <x v="513"/>
    <x v="512"/>
    <x v="63"/>
    <n v="6962"/>
    <x v="2"/>
    <x v="0"/>
    <s v="USD"/>
    <n v="1471244400"/>
    <n v="1467387705"/>
    <b v="0"/>
    <n v="68"/>
    <b v="0"/>
    <s v="film &amp; video/animation"/>
    <n v="13.923999999999999"/>
    <n v="102.38235294117646"/>
    <x v="0"/>
    <s v="animation"/>
  </r>
  <r>
    <n v="514"/>
    <x v="514"/>
    <x v="513"/>
    <x v="15"/>
    <n v="50"/>
    <x v="2"/>
    <x v="5"/>
    <s v="CAD"/>
    <n v="1407595447"/>
    <n v="1405003447"/>
    <b v="0"/>
    <n v="3"/>
    <b v="0"/>
    <s v="film &amp; video/animation"/>
    <n v="3.3333333333333335"/>
    <n v="16.666666666666668"/>
    <x v="0"/>
    <s v="animation"/>
  </r>
  <r>
    <n v="515"/>
    <x v="515"/>
    <x v="514"/>
    <x v="143"/>
    <n v="24651"/>
    <x v="2"/>
    <x v="0"/>
    <s v="USD"/>
    <n v="1451389601"/>
    <n v="1447933601"/>
    <b v="0"/>
    <n v="34"/>
    <b v="0"/>
    <s v="film &amp; video/animation"/>
    <n v="25.41340206185567"/>
    <n v="725.02941176470586"/>
    <x v="0"/>
    <s v="animation"/>
  </r>
  <r>
    <n v="516"/>
    <x v="516"/>
    <x v="515"/>
    <x v="10"/>
    <n v="0"/>
    <x v="2"/>
    <x v="1"/>
    <s v="GBP"/>
    <n v="1432752080"/>
    <n v="1427568080"/>
    <b v="0"/>
    <n v="0"/>
    <b v="0"/>
    <s v="film &amp; video/animation"/>
    <n v="0"/>
    <n v="0"/>
    <x v="0"/>
    <s v="animation"/>
  </r>
  <r>
    <n v="517"/>
    <x v="517"/>
    <x v="516"/>
    <x v="36"/>
    <n v="205"/>
    <x v="2"/>
    <x v="0"/>
    <s v="USD"/>
    <n v="1486046761"/>
    <n v="1483454761"/>
    <b v="0"/>
    <n v="3"/>
    <b v="0"/>
    <s v="film &amp; video/animation"/>
    <n v="1.3666666666666667"/>
    <n v="68.333333333333329"/>
    <x v="0"/>
    <s v="animation"/>
  </r>
  <r>
    <n v="518"/>
    <x v="518"/>
    <x v="517"/>
    <x v="144"/>
    <n v="0"/>
    <x v="2"/>
    <x v="0"/>
    <s v="USD"/>
    <n v="1441550760"/>
    <n v="1438958824"/>
    <b v="0"/>
    <n v="0"/>
    <b v="0"/>
    <s v="film &amp; video/animation"/>
    <n v="0"/>
    <n v="0"/>
    <x v="0"/>
    <s v="animation"/>
  </r>
  <r>
    <n v="519"/>
    <x v="519"/>
    <x v="518"/>
    <x v="145"/>
    <n v="2746"/>
    <x v="2"/>
    <x v="0"/>
    <s v="USD"/>
    <n v="1354699421"/>
    <n v="1352107421"/>
    <b v="0"/>
    <n v="70"/>
    <b v="0"/>
    <s v="film &amp; video/animation"/>
    <n v="22.881426547787683"/>
    <n v="39.228571428571428"/>
    <x v="0"/>
    <s v="animation"/>
  </r>
  <r>
    <n v="520"/>
    <x v="520"/>
    <x v="519"/>
    <x v="10"/>
    <n v="5105"/>
    <x v="0"/>
    <x v="1"/>
    <s v="GBP"/>
    <n v="1449766261"/>
    <n v="1447174261"/>
    <b v="0"/>
    <n v="34"/>
    <b v="1"/>
    <s v="theater/plays"/>
    <n v="102.1"/>
    <n v="150.14705882352942"/>
    <x v="1"/>
    <s v="plays"/>
  </r>
  <r>
    <n v="521"/>
    <x v="521"/>
    <x v="520"/>
    <x v="10"/>
    <n v="5232"/>
    <x v="0"/>
    <x v="0"/>
    <s v="USD"/>
    <n v="1477976340"/>
    <n v="1475460819"/>
    <b v="0"/>
    <n v="56"/>
    <b v="1"/>
    <s v="theater/plays"/>
    <n v="104.64"/>
    <n v="93.428571428571431"/>
    <x v="1"/>
    <s v="plays"/>
  </r>
  <r>
    <n v="522"/>
    <x v="522"/>
    <x v="521"/>
    <x v="9"/>
    <n v="3440"/>
    <x v="0"/>
    <x v="0"/>
    <s v="USD"/>
    <n v="1458518325"/>
    <n v="1456793925"/>
    <b v="0"/>
    <n v="31"/>
    <b v="1"/>
    <s v="theater/plays"/>
    <n v="114.66666666666667"/>
    <n v="110.96774193548387"/>
    <x v="1"/>
    <s v="plays"/>
  </r>
  <r>
    <n v="523"/>
    <x v="523"/>
    <x v="522"/>
    <x v="10"/>
    <n v="6030"/>
    <x v="0"/>
    <x v="0"/>
    <s v="USD"/>
    <n v="1442805076"/>
    <n v="1440213076"/>
    <b v="0"/>
    <n v="84"/>
    <b v="1"/>
    <s v="theater/plays"/>
    <n v="120.6"/>
    <n v="71.785714285714292"/>
    <x v="1"/>
    <s v="plays"/>
  </r>
  <r>
    <n v="524"/>
    <x v="524"/>
    <x v="523"/>
    <x v="8"/>
    <n v="3803.55"/>
    <x v="0"/>
    <x v="1"/>
    <s v="GBP"/>
    <n v="1464801169"/>
    <n v="1462209169"/>
    <b v="0"/>
    <n v="130"/>
    <b v="1"/>
    <s v="theater/plays"/>
    <n v="108.67285714285715"/>
    <n v="29.258076923076924"/>
    <x v="1"/>
    <s v="plays"/>
  </r>
  <r>
    <n v="525"/>
    <x v="525"/>
    <x v="524"/>
    <x v="14"/>
    <n v="12000"/>
    <x v="0"/>
    <x v="0"/>
    <s v="USD"/>
    <n v="1410601041"/>
    <n v="1406713041"/>
    <b v="0"/>
    <n v="12"/>
    <b v="1"/>
    <s v="theater/plays"/>
    <n v="100"/>
    <n v="1000"/>
    <x v="1"/>
    <s v="plays"/>
  </r>
  <r>
    <n v="526"/>
    <x v="526"/>
    <x v="525"/>
    <x v="15"/>
    <n v="1710"/>
    <x v="0"/>
    <x v="1"/>
    <s v="GBP"/>
    <n v="1438966800"/>
    <n v="1436278344"/>
    <b v="0"/>
    <n v="23"/>
    <b v="1"/>
    <s v="theater/plays"/>
    <n v="113.99999999999999"/>
    <n v="74.347826086956516"/>
    <x v="1"/>
    <s v="plays"/>
  </r>
  <r>
    <n v="527"/>
    <x v="527"/>
    <x v="526"/>
    <x v="3"/>
    <n v="10085"/>
    <x v="0"/>
    <x v="0"/>
    <s v="USD"/>
    <n v="1487347500"/>
    <n v="1484715366"/>
    <b v="0"/>
    <n v="158"/>
    <b v="1"/>
    <s v="theater/plays"/>
    <n v="100.85"/>
    <n v="63.829113924050631"/>
    <x v="1"/>
    <s v="plays"/>
  </r>
  <r>
    <n v="528"/>
    <x v="528"/>
    <x v="527"/>
    <x v="146"/>
    <n v="1330"/>
    <x v="0"/>
    <x v="0"/>
    <s v="USD"/>
    <n v="1434921600"/>
    <n v="1433109907"/>
    <b v="0"/>
    <n v="30"/>
    <b v="1"/>
    <s v="theater/plays"/>
    <n v="115.65217391304347"/>
    <n v="44.333333333333336"/>
    <x v="1"/>
    <s v="plays"/>
  </r>
  <r>
    <n v="529"/>
    <x v="529"/>
    <x v="528"/>
    <x v="38"/>
    <n v="1565"/>
    <x v="0"/>
    <x v="5"/>
    <s v="CAD"/>
    <n v="1484110800"/>
    <n v="1482281094"/>
    <b v="0"/>
    <n v="18"/>
    <b v="1"/>
    <s v="theater/plays"/>
    <n v="130.41666666666666"/>
    <n v="86.944444444444443"/>
    <x v="1"/>
    <s v="plays"/>
  </r>
  <r>
    <n v="530"/>
    <x v="530"/>
    <x v="529"/>
    <x v="147"/>
    <n v="3670"/>
    <x v="0"/>
    <x v="0"/>
    <s v="USD"/>
    <n v="1435111200"/>
    <n v="1433254268"/>
    <b v="0"/>
    <n v="29"/>
    <b v="1"/>
    <s v="theater/plays"/>
    <n v="107.78267254038178"/>
    <n v="126.55172413793103"/>
    <x v="1"/>
    <s v="plays"/>
  </r>
  <r>
    <n v="531"/>
    <x v="531"/>
    <x v="530"/>
    <x v="23"/>
    <n v="4000"/>
    <x v="0"/>
    <x v="0"/>
    <s v="USD"/>
    <n v="1481957940"/>
    <n v="1478050429"/>
    <b v="0"/>
    <n v="31"/>
    <b v="1"/>
    <s v="theater/plays"/>
    <n v="100"/>
    <n v="129.03225806451613"/>
    <x v="1"/>
    <s v="plays"/>
  </r>
  <r>
    <n v="532"/>
    <x v="532"/>
    <x v="531"/>
    <x v="3"/>
    <n v="12325"/>
    <x v="0"/>
    <x v="0"/>
    <s v="USD"/>
    <n v="1463098208"/>
    <n v="1460506208"/>
    <b v="0"/>
    <n v="173"/>
    <b v="1"/>
    <s v="theater/plays"/>
    <n v="123.25"/>
    <n v="71.242774566473983"/>
    <x v="1"/>
    <s v="plays"/>
  </r>
  <r>
    <n v="533"/>
    <x v="533"/>
    <x v="532"/>
    <x v="13"/>
    <n v="2004"/>
    <x v="0"/>
    <x v="1"/>
    <s v="GBP"/>
    <n v="1463394365"/>
    <n v="1461320765"/>
    <b v="0"/>
    <n v="17"/>
    <b v="1"/>
    <s v="theater/plays"/>
    <n v="100.2"/>
    <n v="117.88235294117646"/>
    <x v="1"/>
    <s v="plays"/>
  </r>
  <r>
    <n v="534"/>
    <x v="534"/>
    <x v="533"/>
    <x v="36"/>
    <n v="15700"/>
    <x v="0"/>
    <x v="10"/>
    <s v="NOK"/>
    <n v="1446418800"/>
    <n v="1443036470"/>
    <b v="0"/>
    <n v="48"/>
    <b v="1"/>
    <s v="theater/plays"/>
    <n v="104.66666666666666"/>
    <n v="327.08333333333331"/>
    <x v="1"/>
    <s v="plays"/>
  </r>
  <r>
    <n v="535"/>
    <x v="535"/>
    <x v="534"/>
    <x v="13"/>
    <n v="2050"/>
    <x v="0"/>
    <x v="1"/>
    <s v="GBP"/>
    <n v="1483707905"/>
    <n v="1481115905"/>
    <b v="0"/>
    <n v="59"/>
    <b v="1"/>
    <s v="theater/plays"/>
    <n v="102.49999999999999"/>
    <n v="34.745762711864408"/>
    <x v="1"/>
    <s v="plays"/>
  </r>
  <r>
    <n v="536"/>
    <x v="536"/>
    <x v="535"/>
    <x v="126"/>
    <n v="3902.5"/>
    <x v="0"/>
    <x v="1"/>
    <s v="GBP"/>
    <n v="1438624800"/>
    <n v="1435133807"/>
    <b v="0"/>
    <n v="39"/>
    <b v="1"/>
    <s v="theater/plays"/>
    <n v="118.25757575757576"/>
    <n v="100.06410256410257"/>
    <x v="1"/>
    <s v="plays"/>
  </r>
  <r>
    <n v="537"/>
    <x v="537"/>
    <x v="536"/>
    <x v="13"/>
    <n v="2410"/>
    <x v="0"/>
    <x v="0"/>
    <s v="USD"/>
    <n v="1446665191"/>
    <n v="1444069591"/>
    <b v="0"/>
    <n v="59"/>
    <b v="1"/>
    <s v="theater/plays"/>
    <n v="120.5"/>
    <n v="40.847457627118644"/>
    <x v="1"/>
    <s v="plays"/>
  </r>
  <r>
    <n v="538"/>
    <x v="538"/>
    <x v="537"/>
    <x v="10"/>
    <n v="15121"/>
    <x v="0"/>
    <x v="0"/>
    <s v="USD"/>
    <n v="1463166263"/>
    <n v="1460574263"/>
    <b v="0"/>
    <n v="60"/>
    <b v="1"/>
    <s v="theater/plays"/>
    <n v="302.42"/>
    <n v="252.01666666666668"/>
    <x v="1"/>
    <s v="plays"/>
  </r>
  <r>
    <n v="539"/>
    <x v="539"/>
    <x v="538"/>
    <x v="2"/>
    <n v="503.22"/>
    <x v="0"/>
    <x v="1"/>
    <s v="GBP"/>
    <n v="1467681107"/>
    <n v="1465866707"/>
    <b v="0"/>
    <n v="20"/>
    <b v="1"/>
    <s v="theater/plays"/>
    <n v="100.64400000000001"/>
    <n v="25.161000000000001"/>
    <x v="1"/>
    <s v="plays"/>
  </r>
  <r>
    <n v="540"/>
    <x v="540"/>
    <x v="539"/>
    <x v="36"/>
    <n v="1"/>
    <x v="2"/>
    <x v="0"/>
    <s v="USD"/>
    <n v="1423078606"/>
    <n v="1420486606"/>
    <b v="0"/>
    <n v="1"/>
    <b v="0"/>
    <s v="technology/web"/>
    <n v="6.6666666666666671E-3"/>
    <n v="1"/>
    <x v="2"/>
    <s v="web"/>
  </r>
  <r>
    <n v="541"/>
    <x v="541"/>
    <x v="540"/>
    <x v="37"/>
    <n v="25"/>
    <x v="2"/>
    <x v="0"/>
    <s v="USD"/>
    <n v="1446080834"/>
    <n v="1443488834"/>
    <b v="0"/>
    <n v="1"/>
    <b v="0"/>
    <s v="technology/web"/>
    <n v="0.55555555555555558"/>
    <n v="25"/>
    <x v="2"/>
    <s v="web"/>
  </r>
  <r>
    <n v="542"/>
    <x v="542"/>
    <x v="541"/>
    <x v="65"/>
    <n v="1"/>
    <x v="2"/>
    <x v="0"/>
    <s v="USD"/>
    <n v="1462293716"/>
    <n v="1457113316"/>
    <b v="0"/>
    <n v="1"/>
    <b v="0"/>
    <s v="technology/web"/>
    <n v="3.9999999999999996E-4"/>
    <n v="1"/>
    <x v="2"/>
    <s v="web"/>
  </r>
  <r>
    <n v="543"/>
    <x v="543"/>
    <x v="542"/>
    <x v="29"/>
    <n v="70"/>
    <x v="2"/>
    <x v="2"/>
    <s v="AUD"/>
    <n v="1414807962"/>
    <n v="1412215962"/>
    <b v="0"/>
    <n v="2"/>
    <b v="0"/>
    <s v="technology/web"/>
    <n v="0.31818181818181818"/>
    <n v="35"/>
    <x v="2"/>
    <s v="web"/>
  </r>
  <r>
    <n v="544"/>
    <x v="544"/>
    <x v="543"/>
    <x v="2"/>
    <n v="6"/>
    <x v="2"/>
    <x v="0"/>
    <s v="USD"/>
    <n v="1467647160"/>
    <n v="1465055160"/>
    <b v="0"/>
    <n v="2"/>
    <b v="0"/>
    <s v="technology/web"/>
    <n v="1.2"/>
    <n v="3"/>
    <x v="2"/>
    <s v="web"/>
  </r>
  <r>
    <n v="545"/>
    <x v="545"/>
    <x v="544"/>
    <x v="63"/>
    <n v="13692"/>
    <x v="2"/>
    <x v="6"/>
    <s v="EUR"/>
    <n v="1447600389"/>
    <n v="1444140789"/>
    <b v="0"/>
    <n v="34"/>
    <b v="0"/>
    <s v="technology/web"/>
    <n v="27.383999999999997"/>
    <n v="402.70588235294116"/>
    <x v="2"/>
    <s v="web"/>
  </r>
  <r>
    <n v="546"/>
    <x v="546"/>
    <x v="545"/>
    <x v="127"/>
    <n v="52"/>
    <x v="2"/>
    <x v="0"/>
    <s v="USD"/>
    <n v="1445097715"/>
    <n v="1441209715"/>
    <b v="0"/>
    <n v="2"/>
    <b v="0"/>
    <s v="technology/web"/>
    <n v="8.666666666666667E-2"/>
    <n v="26"/>
    <x v="2"/>
    <s v="web"/>
  </r>
  <r>
    <n v="547"/>
    <x v="547"/>
    <x v="546"/>
    <x v="51"/>
    <n v="0"/>
    <x v="2"/>
    <x v="1"/>
    <s v="GBP"/>
    <n v="1455122564"/>
    <n v="1452530564"/>
    <b v="0"/>
    <n v="0"/>
    <b v="0"/>
    <s v="technology/web"/>
    <n v="0"/>
    <n v="0"/>
    <x v="2"/>
    <s v="web"/>
  </r>
  <r>
    <n v="548"/>
    <x v="548"/>
    <x v="547"/>
    <x v="3"/>
    <n v="9"/>
    <x v="2"/>
    <x v="1"/>
    <s v="GBP"/>
    <n v="1446154848"/>
    <n v="1443562848"/>
    <b v="0"/>
    <n v="1"/>
    <b v="0"/>
    <s v="technology/web"/>
    <n v="0.09"/>
    <n v="9"/>
    <x v="2"/>
    <s v="web"/>
  </r>
  <r>
    <n v="549"/>
    <x v="549"/>
    <x v="548"/>
    <x v="30"/>
    <n v="68"/>
    <x v="2"/>
    <x v="1"/>
    <s v="GBP"/>
    <n v="1436368622"/>
    <n v="1433776622"/>
    <b v="0"/>
    <n v="8"/>
    <b v="0"/>
    <s v="technology/web"/>
    <n v="2.7199999999999998"/>
    <n v="8.5"/>
    <x v="2"/>
    <s v="web"/>
  </r>
  <r>
    <n v="550"/>
    <x v="550"/>
    <x v="549"/>
    <x v="10"/>
    <n v="35"/>
    <x v="2"/>
    <x v="5"/>
    <s v="CAD"/>
    <n v="1485838800"/>
    <n v="1484756245"/>
    <b v="0"/>
    <n v="4"/>
    <b v="0"/>
    <s v="technology/web"/>
    <n v="0.70000000000000007"/>
    <n v="8.75"/>
    <x v="2"/>
    <s v="web"/>
  </r>
  <r>
    <n v="551"/>
    <x v="551"/>
    <x v="550"/>
    <x v="96"/>
    <n v="3781"/>
    <x v="2"/>
    <x v="0"/>
    <s v="USD"/>
    <n v="1438451580"/>
    <n v="1434609424"/>
    <b v="0"/>
    <n v="28"/>
    <b v="0"/>
    <s v="technology/web"/>
    <n v="5.0413333333333332"/>
    <n v="135.03571428571428"/>
    <x v="2"/>
    <s v="web"/>
  </r>
  <r>
    <n v="552"/>
    <x v="552"/>
    <x v="551"/>
    <x v="101"/>
    <n v="0"/>
    <x v="2"/>
    <x v="5"/>
    <s v="CAD"/>
    <n v="1452350896"/>
    <n v="1447166896"/>
    <b v="0"/>
    <n v="0"/>
    <b v="0"/>
    <s v="technology/web"/>
    <n v="0"/>
    <n v="0"/>
    <x v="2"/>
    <s v="web"/>
  </r>
  <r>
    <n v="553"/>
    <x v="553"/>
    <x v="552"/>
    <x v="31"/>
    <n v="123"/>
    <x v="2"/>
    <x v="0"/>
    <s v="USD"/>
    <n v="1415988991"/>
    <n v="1413393391"/>
    <b v="0"/>
    <n v="6"/>
    <b v="0"/>
    <s v="technology/web"/>
    <n v="0.49199999999999999"/>
    <n v="20.5"/>
    <x v="2"/>
    <s v="web"/>
  </r>
  <r>
    <n v="554"/>
    <x v="554"/>
    <x v="553"/>
    <x v="148"/>
    <n v="1416"/>
    <x v="2"/>
    <x v="0"/>
    <s v="USD"/>
    <n v="1413735972"/>
    <n v="1411143972"/>
    <b v="0"/>
    <n v="22"/>
    <b v="0"/>
    <s v="technology/web"/>
    <n v="36.589147286821706"/>
    <n v="64.36363636363636"/>
    <x v="2"/>
    <s v="web"/>
  </r>
  <r>
    <n v="555"/>
    <x v="555"/>
    <x v="554"/>
    <x v="51"/>
    <n v="0"/>
    <x v="2"/>
    <x v="1"/>
    <s v="GBP"/>
    <n v="1465720143"/>
    <n v="1463128143"/>
    <b v="0"/>
    <n v="0"/>
    <b v="0"/>
    <s v="technology/web"/>
    <n v="0"/>
    <n v="0"/>
    <x v="2"/>
    <s v="web"/>
  </r>
  <r>
    <n v="556"/>
    <x v="556"/>
    <x v="555"/>
    <x v="6"/>
    <n v="200"/>
    <x v="2"/>
    <x v="0"/>
    <s v="USD"/>
    <n v="1452112717"/>
    <n v="1449520717"/>
    <b v="0"/>
    <n v="1"/>
    <b v="0"/>
    <s v="technology/web"/>
    <n v="2.5"/>
    <n v="200"/>
    <x v="2"/>
    <s v="web"/>
  </r>
  <r>
    <n v="557"/>
    <x v="557"/>
    <x v="556"/>
    <x v="60"/>
    <n v="1366"/>
    <x v="2"/>
    <x v="12"/>
    <s v="EUR"/>
    <n v="1480721803"/>
    <n v="1478126203"/>
    <b v="0"/>
    <n v="20"/>
    <b v="0"/>
    <s v="technology/web"/>
    <n v="0.91066666666666674"/>
    <n v="68.3"/>
    <x v="2"/>
    <s v="web"/>
  </r>
  <r>
    <n v="558"/>
    <x v="558"/>
    <x v="557"/>
    <x v="47"/>
    <n v="0"/>
    <x v="2"/>
    <x v="0"/>
    <s v="USD"/>
    <n v="1427227905"/>
    <n v="1424639505"/>
    <b v="0"/>
    <n v="0"/>
    <b v="0"/>
    <s v="technology/web"/>
    <n v="0"/>
    <n v="0"/>
    <x v="2"/>
    <s v="web"/>
  </r>
  <r>
    <n v="559"/>
    <x v="559"/>
    <x v="558"/>
    <x v="149"/>
    <n v="50"/>
    <x v="2"/>
    <x v="0"/>
    <s v="USD"/>
    <n v="1449989260"/>
    <n v="1447397260"/>
    <b v="0"/>
    <n v="1"/>
    <b v="0"/>
    <s v="technology/web"/>
    <n v="2.0833333333333336E-2"/>
    <n v="50"/>
    <x v="2"/>
    <s v="web"/>
  </r>
  <r>
    <n v="560"/>
    <x v="560"/>
    <x v="559"/>
    <x v="57"/>
    <n v="12"/>
    <x v="2"/>
    <x v="5"/>
    <s v="CAD"/>
    <n v="1418841045"/>
    <n v="1416249045"/>
    <b v="0"/>
    <n v="3"/>
    <b v="0"/>
    <s v="technology/web"/>
    <n v="1.2E-2"/>
    <n v="4"/>
    <x v="2"/>
    <s v="web"/>
  </r>
  <r>
    <n v="561"/>
    <x v="561"/>
    <x v="560"/>
    <x v="36"/>
    <n v="55"/>
    <x v="2"/>
    <x v="0"/>
    <s v="USD"/>
    <n v="1445874513"/>
    <n v="1442850513"/>
    <b v="0"/>
    <n v="2"/>
    <b v="0"/>
    <s v="technology/web"/>
    <n v="0.36666666666666664"/>
    <n v="27.5"/>
    <x v="2"/>
    <s v="web"/>
  </r>
  <r>
    <n v="562"/>
    <x v="562"/>
    <x v="561"/>
    <x v="63"/>
    <n v="0"/>
    <x v="2"/>
    <x v="9"/>
    <s v="EUR"/>
    <n v="1482052815"/>
    <n v="1479460815"/>
    <b v="0"/>
    <n v="0"/>
    <b v="0"/>
    <s v="technology/web"/>
    <n v="0"/>
    <n v="0"/>
    <x v="2"/>
    <s v="web"/>
  </r>
  <r>
    <n v="563"/>
    <x v="563"/>
    <x v="562"/>
    <x v="96"/>
    <n v="68"/>
    <x v="2"/>
    <x v="2"/>
    <s v="AUD"/>
    <n v="1424137247"/>
    <n v="1421545247"/>
    <b v="0"/>
    <n v="2"/>
    <b v="0"/>
    <s v="technology/web"/>
    <n v="9.0666666666666659E-2"/>
    <n v="34"/>
    <x v="2"/>
    <s v="web"/>
  </r>
  <r>
    <n v="564"/>
    <x v="564"/>
    <x v="563"/>
    <x v="102"/>
    <n v="1"/>
    <x v="2"/>
    <x v="6"/>
    <s v="EUR"/>
    <n v="1457822275"/>
    <n v="1455230275"/>
    <b v="0"/>
    <n v="1"/>
    <b v="0"/>
    <s v="technology/web"/>
    <n v="5.5555555555555558E-3"/>
    <n v="1"/>
    <x v="2"/>
    <s v="web"/>
  </r>
  <r>
    <n v="565"/>
    <x v="565"/>
    <x v="564"/>
    <x v="31"/>
    <n v="0"/>
    <x v="2"/>
    <x v="1"/>
    <s v="GBP"/>
    <n v="1436554249"/>
    <n v="1433962249"/>
    <b v="0"/>
    <n v="0"/>
    <b v="0"/>
    <s v="technology/web"/>
    <n v="0"/>
    <n v="0"/>
    <x v="2"/>
    <s v="web"/>
  </r>
  <r>
    <n v="566"/>
    <x v="566"/>
    <x v="565"/>
    <x v="10"/>
    <n v="1"/>
    <x v="2"/>
    <x v="0"/>
    <s v="USD"/>
    <n v="1468513533"/>
    <n v="1465921533"/>
    <b v="0"/>
    <n v="1"/>
    <b v="0"/>
    <s v="technology/web"/>
    <n v="0.02"/>
    <n v="1"/>
    <x v="2"/>
    <s v="web"/>
  </r>
  <r>
    <n v="567"/>
    <x v="567"/>
    <x v="566"/>
    <x v="3"/>
    <n v="0"/>
    <x v="2"/>
    <x v="0"/>
    <s v="USD"/>
    <n v="1420143194"/>
    <n v="1417551194"/>
    <b v="0"/>
    <n v="0"/>
    <b v="0"/>
    <s v="technology/web"/>
    <n v="0"/>
    <n v="0"/>
    <x v="2"/>
    <s v="web"/>
  </r>
  <r>
    <n v="568"/>
    <x v="568"/>
    <x v="567"/>
    <x v="142"/>
    <n v="245"/>
    <x v="2"/>
    <x v="4"/>
    <s v="NZD"/>
    <n v="1452942000"/>
    <n v="1449785223"/>
    <b v="0"/>
    <n v="5"/>
    <b v="0"/>
    <s v="technology/web"/>
    <n v="1"/>
    <n v="49"/>
    <x v="2"/>
    <s v="web"/>
  </r>
  <r>
    <n v="569"/>
    <x v="569"/>
    <x v="568"/>
    <x v="30"/>
    <n v="20"/>
    <x v="2"/>
    <x v="5"/>
    <s v="CAD"/>
    <n v="1451679612"/>
    <n v="1449087612"/>
    <b v="0"/>
    <n v="1"/>
    <b v="0"/>
    <s v="technology/web"/>
    <n v="0.8"/>
    <n v="20"/>
    <x v="2"/>
    <s v="web"/>
  </r>
  <r>
    <n v="570"/>
    <x v="570"/>
    <x v="569"/>
    <x v="94"/>
    <n v="142"/>
    <x v="2"/>
    <x v="0"/>
    <s v="USD"/>
    <n v="1455822569"/>
    <n v="1453230569"/>
    <b v="0"/>
    <n v="1"/>
    <b v="0"/>
    <s v="technology/web"/>
    <n v="0.16705882352941176"/>
    <n v="142"/>
    <x v="2"/>
    <s v="web"/>
  </r>
  <r>
    <n v="571"/>
    <x v="571"/>
    <x v="570"/>
    <x v="31"/>
    <n v="106"/>
    <x v="2"/>
    <x v="0"/>
    <s v="USD"/>
    <n v="1437969540"/>
    <n v="1436297723"/>
    <b v="0"/>
    <n v="2"/>
    <b v="0"/>
    <s v="technology/web"/>
    <n v="0.42399999999999999"/>
    <n v="53"/>
    <x v="2"/>
    <s v="web"/>
  </r>
  <r>
    <n v="572"/>
    <x v="572"/>
    <x v="571"/>
    <x v="30"/>
    <n v="0"/>
    <x v="2"/>
    <x v="0"/>
    <s v="USD"/>
    <n v="1446660688"/>
    <n v="1444065088"/>
    <b v="0"/>
    <n v="0"/>
    <b v="0"/>
    <s v="technology/web"/>
    <n v="0"/>
    <n v="0"/>
    <x v="2"/>
    <s v="web"/>
  </r>
  <r>
    <n v="573"/>
    <x v="573"/>
    <x v="572"/>
    <x v="150"/>
    <n v="346"/>
    <x v="2"/>
    <x v="0"/>
    <s v="USD"/>
    <n v="1421543520"/>
    <n v="1416445931"/>
    <b v="0"/>
    <n v="9"/>
    <b v="0"/>
    <s v="technology/web"/>
    <n v="0.38925389253892539"/>
    <n v="38.444444444444443"/>
    <x v="2"/>
    <s v="web"/>
  </r>
  <r>
    <n v="574"/>
    <x v="574"/>
    <x v="573"/>
    <x v="151"/>
    <n v="80"/>
    <x v="2"/>
    <x v="1"/>
    <s v="GBP"/>
    <n v="1476873507"/>
    <n v="1474281507"/>
    <b v="0"/>
    <n v="4"/>
    <b v="0"/>
    <s v="technology/web"/>
    <n v="0.7155635062611807"/>
    <n v="20"/>
    <x v="2"/>
    <s v="web"/>
  </r>
  <r>
    <n v="575"/>
    <x v="575"/>
    <x v="574"/>
    <x v="127"/>
    <n v="259"/>
    <x v="2"/>
    <x v="12"/>
    <s v="EUR"/>
    <n v="1434213443"/>
    <n v="1431621443"/>
    <b v="0"/>
    <n v="4"/>
    <b v="0"/>
    <s v="technology/web"/>
    <n v="0.43166666666666664"/>
    <n v="64.75"/>
    <x v="2"/>
    <s v="web"/>
  </r>
  <r>
    <n v="576"/>
    <x v="576"/>
    <x v="575"/>
    <x v="58"/>
    <n v="1"/>
    <x v="2"/>
    <x v="0"/>
    <s v="USD"/>
    <n v="1427537952"/>
    <n v="1422357552"/>
    <b v="0"/>
    <n v="1"/>
    <b v="0"/>
    <s v="technology/web"/>
    <n v="1.25E-3"/>
    <n v="1"/>
    <x v="2"/>
    <s v="web"/>
  </r>
  <r>
    <n v="577"/>
    <x v="577"/>
    <x v="576"/>
    <x v="10"/>
    <n v="10"/>
    <x v="2"/>
    <x v="0"/>
    <s v="USD"/>
    <n v="1463753302"/>
    <n v="1458569302"/>
    <b v="0"/>
    <n v="1"/>
    <b v="0"/>
    <s v="technology/web"/>
    <n v="0.2"/>
    <n v="10"/>
    <x v="2"/>
    <s v="web"/>
  </r>
  <r>
    <n v="578"/>
    <x v="578"/>
    <x v="577"/>
    <x v="152"/>
    <n v="14"/>
    <x v="2"/>
    <x v="1"/>
    <s v="GBP"/>
    <n v="1441633993"/>
    <n v="1439560393"/>
    <b v="0"/>
    <n v="7"/>
    <b v="0"/>
    <s v="technology/web"/>
    <n v="1.12E-2"/>
    <n v="2"/>
    <x v="2"/>
    <s v="web"/>
  </r>
  <r>
    <n v="579"/>
    <x v="579"/>
    <x v="578"/>
    <x v="14"/>
    <n v="175"/>
    <x v="2"/>
    <x v="0"/>
    <s v="USD"/>
    <n v="1419539223"/>
    <n v="1416947223"/>
    <b v="0"/>
    <n v="5"/>
    <b v="0"/>
    <s v="technology/web"/>
    <n v="1.4583333333333333"/>
    <n v="35"/>
    <x v="2"/>
    <s v="web"/>
  </r>
  <r>
    <n v="580"/>
    <x v="580"/>
    <x v="579"/>
    <x v="9"/>
    <n v="1"/>
    <x v="2"/>
    <x v="0"/>
    <s v="USD"/>
    <n v="1474580867"/>
    <n v="1471988867"/>
    <b v="0"/>
    <n v="1"/>
    <b v="0"/>
    <s v="technology/web"/>
    <n v="3.3333333333333333E-2"/>
    <n v="1"/>
    <x v="2"/>
    <s v="web"/>
  </r>
  <r>
    <n v="581"/>
    <x v="581"/>
    <x v="580"/>
    <x v="44"/>
    <n v="0"/>
    <x v="2"/>
    <x v="0"/>
    <s v="USD"/>
    <n v="1438474704"/>
    <n v="1435882704"/>
    <b v="0"/>
    <n v="0"/>
    <b v="0"/>
    <s v="technology/web"/>
    <n v="0"/>
    <n v="0"/>
    <x v="2"/>
    <s v="web"/>
  </r>
  <r>
    <n v="582"/>
    <x v="582"/>
    <x v="581"/>
    <x v="57"/>
    <n v="0"/>
    <x v="2"/>
    <x v="0"/>
    <s v="USD"/>
    <n v="1426442400"/>
    <n v="1424454319"/>
    <b v="0"/>
    <n v="0"/>
    <b v="0"/>
    <s v="technology/web"/>
    <n v="0"/>
    <n v="0"/>
    <x v="2"/>
    <s v="web"/>
  </r>
  <r>
    <n v="583"/>
    <x v="583"/>
    <x v="582"/>
    <x v="7"/>
    <n v="1"/>
    <x v="2"/>
    <x v="0"/>
    <s v="USD"/>
    <n v="1426800687"/>
    <n v="1424212287"/>
    <b v="0"/>
    <n v="1"/>
    <b v="0"/>
    <s v="technology/web"/>
    <n v="1.1111111111111112E-2"/>
    <n v="1"/>
    <x v="2"/>
    <s v="web"/>
  </r>
  <r>
    <n v="584"/>
    <x v="584"/>
    <x v="583"/>
    <x v="28"/>
    <n v="10"/>
    <x v="2"/>
    <x v="0"/>
    <s v="USD"/>
    <n v="1426522316"/>
    <n v="1423933916"/>
    <b v="0"/>
    <n v="2"/>
    <b v="0"/>
    <s v="technology/web"/>
    <n v="1"/>
    <n v="5"/>
    <x v="2"/>
    <s v="web"/>
  </r>
  <r>
    <n v="585"/>
    <x v="585"/>
    <x v="584"/>
    <x v="7"/>
    <n v="0"/>
    <x v="2"/>
    <x v="1"/>
    <s v="GBP"/>
    <n v="1448928000"/>
    <n v="1444123377"/>
    <b v="0"/>
    <n v="0"/>
    <b v="0"/>
    <s v="technology/web"/>
    <n v="0"/>
    <n v="0"/>
    <x v="2"/>
    <s v="web"/>
  </r>
  <r>
    <n v="586"/>
    <x v="586"/>
    <x v="585"/>
    <x v="3"/>
    <n v="56"/>
    <x v="2"/>
    <x v="0"/>
    <s v="USD"/>
    <n v="1424032207"/>
    <n v="1421440207"/>
    <b v="0"/>
    <n v="4"/>
    <b v="0"/>
    <s v="technology/web"/>
    <n v="0.55999999999999994"/>
    <n v="14"/>
    <x v="2"/>
    <s v="web"/>
  </r>
  <r>
    <n v="587"/>
    <x v="587"/>
    <x v="586"/>
    <x v="11"/>
    <n v="2725"/>
    <x v="2"/>
    <x v="5"/>
    <s v="CAD"/>
    <n v="1429207833"/>
    <n v="1426615833"/>
    <b v="0"/>
    <n v="7"/>
    <b v="0"/>
    <s v="technology/web"/>
    <n v="9.0833333333333339"/>
    <n v="389.28571428571428"/>
    <x v="2"/>
    <s v="web"/>
  </r>
  <r>
    <n v="588"/>
    <x v="588"/>
    <x v="587"/>
    <x v="7"/>
    <n v="301"/>
    <x v="2"/>
    <x v="13"/>
    <s v="EUR"/>
    <n v="1479410886"/>
    <n v="1474223286"/>
    <b v="0"/>
    <n v="2"/>
    <b v="0"/>
    <s v="technology/web"/>
    <n v="3.3444444444444441"/>
    <n v="150.5"/>
    <x v="2"/>
    <s v="web"/>
  </r>
  <r>
    <n v="589"/>
    <x v="589"/>
    <x v="588"/>
    <x v="51"/>
    <n v="1"/>
    <x v="2"/>
    <x v="0"/>
    <s v="USD"/>
    <n v="1436366699"/>
    <n v="1435070699"/>
    <b v="0"/>
    <n v="1"/>
    <b v="0"/>
    <s v="technology/web"/>
    <n v="1.3333333333333334E-2"/>
    <n v="1"/>
    <x v="2"/>
    <s v="web"/>
  </r>
  <r>
    <n v="590"/>
    <x v="590"/>
    <x v="589"/>
    <x v="10"/>
    <n v="223"/>
    <x v="2"/>
    <x v="1"/>
    <s v="GBP"/>
    <n v="1454936460"/>
    <n v="1452259131"/>
    <b v="0"/>
    <n v="9"/>
    <b v="0"/>
    <s v="technology/web"/>
    <n v="4.46"/>
    <n v="24.777777777777779"/>
    <x v="2"/>
    <s v="web"/>
  </r>
  <r>
    <n v="591"/>
    <x v="591"/>
    <x v="590"/>
    <x v="57"/>
    <n v="61"/>
    <x v="2"/>
    <x v="0"/>
    <s v="USD"/>
    <n v="1437570130"/>
    <n v="1434978130"/>
    <b v="0"/>
    <n v="2"/>
    <b v="0"/>
    <s v="technology/web"/>
    <n v="6.0999999999999999E-2"/>
    <n v="30.5"/>
    <x v="2"/>
    <s v="web"/>
  </r>
  <r>
    <n v="592"/>
    <x v="592"/>
    <x v="591"/>
    <x v="51"/>
    <n v="250"/>
    <x v="2"/>
    <x v="0"/>
    <s v="USD"/>
    <n v="1417584860"/>
    <n v="1414992860"/>
    <b v="0"/>
    <n v="1"/>
    <b v="0"/>
    <s v="technology/web"/>
    <n v="3.3333333333333335"/>
    <n v="250"/>
    <x v="2"/>
    <s v="web"/>
  </r>
  <r>
    <n v="593"/>
    <x v="593"/>
    <x v="592"/>
    <x v="2"/>
    <n v="115"/>
    <x v="2"/>
    <x v="1"/>
    <s v="GBP"/>
    <n v="1428333345"/>
    <n v="1425744945"/>
    <b v="0"/>
    <n v="7"/>
    <b v="0"/>
    <s v="technology/web"/>
    <n v="23"/>
    <n v="16.428571428571427"/>
    <x v="2"/>
    <s v="web"/>
  </r>
  <r>
    <n v="594"/>
    <x v="594"/>
    <x v="593"/>
    <x v="31"/>
    <n v="26"/>
    <x v="2"/>
    <x v="0"/>
    <s v="USD"/>
    <n v="1460832206"/>
    <n v="1458240206"/>
    <b v="0"/>
    <n v="2"/>
    <b v="0"/>
    <s v="technology/web"/>
    <n v="0.104"/>
    <n v="13"/>
    <x v="2"/>
    <s v="web"/>
  </r>
  <r>
    <n v="595"/>
    <x v="595"/>
    <x v="594"/>
    <x v="57"/>
    <n v="426"/>
    <x v="2"/>
    <x v="0"/>
    <s v="USD"/>
    <n v="1430703638"/>
    <n v="1426815638"/>
    <b v="0"/>
    <n v="8"/>
    <b v="0"/>
    <s v="technology/web"/>
    <n v="0.42599999999999999"/>
    <n v="53.25"/>
    <x v="2"/>
    <s v="web"/>
  </r>
  <r>
    <n v="596"/>
    <x v="596"/>
    <x v="595"/>
    <x v="22"/>
    <n v="6"/>
    <x v="2"/>
    <x v="0"/>
    <s v="USD"/>
    <n v="1478122292"/>
    <n v="1475530292"/>
    <b v="0"/>
    <n v="2"/>
    <b v="0"/>
    <s v="technology/web"/>
    <n v="0.03"/>
    <n v="3"/>
    <x v="2"/>
    <s v="web"/>
  </r>
  <r>
    <n v="597"/>
    <x v="597"/>
    <x v="596"/>
    <x v="51"/>
    <n v="20"/>
    <x v="2"/>
    <x v="0"/>
    <s v="USD"/>
    <n v="1469980800"/>
    <n v="1466787335"/>
    <b v="0"/>
    <n v="2"/>
    <b v="0"/>
    <s v="technology/web"/>
    <n v="0.26666666666666666"/>
    <n v="10"/>
    <x v="2"/>
    <s v="web"/>
  </r>
  <r>
    <n v="598"/>
    <x v="598"/>
    <x v="597"/>
    <x v="30"/>
    <n v="850"/>
    <x v="2"/>
    <x v="0"/>
    <s v="USD"/>
    <n v="1417737781"/>
    <n v="1415145781"/>
    <b v="0"/>
    <n v="7"/>
    <b v="0"/>
    <s v="technology/web"/>
    <n v="34"/>
    <n v="121.42857142857143"/>
    <x v="2"/>
    <s v="web"/>
  </r>
  <r>
    <n v="599"/>
    <x v="599"/>
    <x v="598"/>
    <x v="63"/>
    <n v="31"/>
    <x v="2"/>
    <x v="0"/>
    <s v="USD"/>
    <n v="1425827760"/>
    <n v="1423769402"/>
    <b v="0"/>
    <n v="2"/>
    <b v="0"/>
    <s v="technology/web"/>
    <n v="6.2E-2"/>
    <n v="15.5"/>
    <x v="2"/>
    <s v="web"/>
  </r>
  <r>
    <n v="600"/>
    <x v="600"/>
    <x v="599"/>
    <x v="10"/>
    <n v="100"/>
    <x v="1"/>
    <x v="0"/>
    <s v="USD"/>
    <n v="1431198562"/>
    <n v="1426014562"/>
    <b v="0"/>
    <n v="1"/>
    <b v="0"/>
    <s v="technology/web"/>
    <n v="2"/>
    <n v="100"/>
    <x v="2"/>
    <s v="web"/>
  </r>
  <r>
    <n v="601"/>
    <x v="601"/>
    <x v="600"/>
    <x v="3"/>
    <n v="140"/>
    <x v="1"/>
    <x v="5"/>
    <s v="CAD"/>
    <n v="1419626139"/>
    <n v="1417034139"/>
    <b v="0"/>
    <n v="6"/>
    <b v="0"/>
    <s v="technology/web"/>
    <n v="1.4000000000000001"/>
    <n v="23.333333333333332"/>
    <x v="2"/>
    <s v="web"/>
  </r>
  <r>
    <n v="602"/>
    <x v="602"/>
    <x v="601"/>
    <x v="54"/>
    <n v="0"/>
    <x v="1"/>
    <x v="0"/>
    <s v="USD"/>
    <n v="1434654215"/>
    <n v="1432062215"/>
    <b v="0"/>
    <n v="0"/>
    <b v="0"/>
    <s v="technology/web"/>
    <n v="0"/>
    <n v="0"/>
    <x v="2"/>
    <s v="web"/>
  </r>
  <r>
    <n v="603"/>
    <x v="603"/>
    <x v="602"/>
    <x v="36"/>
    <n v="590.02"/>
    <x v="1"/>
    <x v="0"/>
    <s v="USD"/>
    <n v="1408029623"/>
    <n v="1405437623"/>
    <b v="0"/>
    <n v="13"/>
    <b v="0"/>
    <s v="technology/web"/>
    <n v="3.9334666666666664"/>
    <n v="45.386153846153846"/>
    <x v="2"/>
    <s v="web"/>
  </r>
  <r>
    <n v="604"/>
    <x v="604"/>
    <x v="603"/>
    <x v="15"/>
    <n v="0"/>
    <x v="1"/>
    <x v="0"/>
    <s v="USD"/>
    <n v="1409187056"/>
    <n v="1406595056"/>
    <b v="0"/>
    <n v="0"/>
    <b v="0"/>
    <s v="technology/web"/>
    <n v="0"/>
    <n v="0"/>
    <x v="2"/>
    <s v="web"/>
  </r>
  <r>
    <n v="605"/>
    <x v="605"/>
    <x v="604"/>
    <x v="10"/>
    <n v="131"/>
    <x v="1"/>
    <x v="0"/>
    <s v="USD"/>
    <n v="1440318908"/>
    <n v="1436430908"/>
    <b v="0"/>
    <n v="8"/>
    <b v="0"/>
    <s v="technology/web"/>
    <n v="2.62"/>
    <n v="16.375"/>
    <x v="2"/>
    <s v="web"/>
  </r>
  <r>
    <n v="606"/>
    <x v="606"/>
    <x v="605"/>
    <x v="10"/>
    <n v="10"/>
    <x v="1"/>
    <x v="9"/>
    <s v="EUR"/>
    <n v="1432479600"/>
    <n v="1428507409"/>
    <b v="0"/>
    <n v="1"/>
    <b v="0"/>
    <s v="technology/web"/>
    <n v="0.2"/>
    <n v="10"/>
    <x v="2"/>
    <s v="web"/>
  </r>
  <r>
    <n v="607"/>
    <x v="607"/>
    <x v="606"/>
    <x v="49"/>
    <n v="0"/>
    <x v="1"/>
    <x v="0"/>
    <s v="USD"/>
    <n v="1448225336"/>
    <n v="1445629736"/>
    <b v="0"/>
    <n v="0"/>
    <b v="0"/>
    <s v="technology/web"/>
    <n v="0"/>
    <n v="0"/>
    <x v="2"/>
    <s v="web"/>
  </r>
  <r>
    <n v="608"/>
    <x v="608"/>
    <x v="607"/>
    <x v="60"/>
    <n v="1461"/>
    <x v="1"/>
    <x v="0"/>
    <s v="USD"/>
    <n v="1434405980"/>
    <n v="1431813980"/>
    <b v="0"/>
    <n v="5"/>
    <b v="0"/>
    <s v="technology/web"/>
    <n v="0.97400000000000009"/>
    <n v="292.2"/>
    <x v="2"/>
    <s v="web"/>
  </r>
  <r>
    <n v="609"/>
    <x v="609"/>
    <x v="608"/>
    <x v="153"/>
    <n v="5"/>
    <x v="1"/>
    <x v="1"/>
    <s v="GBP"/>
    <n v="1448761744"/>
    <n v="1446166144"/>
    <b v="0"/>
    <n v="1"/>
    <b v="0"/>
    <s v="technology/web"/>
    <n v="0.64102564102564097"/>
    <n v="5"/>
    <x v="2"/>
    <s v="web"/>
  </r>
  <r>
    <n v="610"/>
    <x v="610"/>
    <x v="609"/>
    <x v="154"/>
    <n v="0"/>
    <x v="1"/>
    <x v="0"/>
    <s v="USD"/>
    <n v="1429732586"/>
    <n v="1427140586"/>
    <b v="0"/>
    <n v="0"/>
    <b v="0"/>
    <s v="technology/web"/>
    <n v="0"/>
    <n v="0"/>
    <x v="2"/>
    <s v="web"/>
  </r>
  <r>
    <n v="611"/>
    <x v="611"/>
    <x v="610"/>
    <x v="58"/>
    <n v="0"/>
    <x v="1"/>
    <x v="6"/>
    <s v="EUR"/>
    <n v="1453210037"/>
    <n v="1448026037"/>
    <b v="0"/>
    <n v="0"/>
    <b v="0"/>
    <s v="technology/web"/>
    <n v="0"/>
    <n v="0"/>
    <x v="2"/>
    <s v="web"/>
  </r>
  <r>
    <n v="612"/>
    <x v="612"/>
    <x v="611"/>
    <x v="3"/>
    <n v="0"/>
    <x v="1"/>
    <x v="13"/>
    <s v="EUR"/>
    <n v="1472777146"/>
    <n v="1470185146"/>
    <b v="0"/>
    <n v="0"/>
    <b v="0"/>
    <s v="technology/web"/>
    <n v="0"/>
    <n v="0"/>
    <x v="2"/>
    <s v="web"/>
  </r>
  <r>
    <n v="613"/>
    <x v="613"/>
    <x v="612"/>
    <x v="127"/>
    <n v="12818"/>
    <x v="1"/>
    <x v="0"/>
    <s v="USD"/>
    <n v="1443675540"/>
    <n v="1441022120"/>
    <b v="0"/>
    <n v="121"/>
    <b v="0"/>
    <s v="technology/web"/>
    <n v="21.363333333333333"/>
    <n v="105.93388429752066"/>
    <x v="2"/>
    <s v="web"/>
  </r>
  <r>
    <n v="614"/>
    <x v="614"/>
    <x v="613"/>
    <x v="3"/>
    <n v="0"/>
    <x v="1"/>
    <x v="0"/>
    <s v="USD"/>
    <n v="1466731740"/>
    <n v="1464139740"/>
    <b v="0"/>
    <n v="0"/>
    <b v="0"/>
    <s v="technology/web"/>
    <n v="0"/>
    <n v="0"/>
    <x v="2"/>
    <s v="web"/>
  </r>
  <r>
    <n v="615"/>
    <x v="615"/>
    <x v="614"/>
    <x v="155"/>
    <n v="0"/>
    <x v="1"/>
    <x v="4"/>
    <s v="NZD"/>
    <n v="1443149759"/>
    <n v="1440557759"/>
    <b v="0"/>
    <n v="0"/>
    <b v="0"/>
    <s v="technology/web"/>
    <n v="0"/>
    <n v="0"/>
    <x v="2"/>
    <s v="web"/>
  </r>
  <r>
    <n v="616"/>
    <x v="616"/>
    <x v="615"/>
    <x v="10"/>
    <n v="0"/>
    <x v="1"/>
    <x v="6"/>
    <s v="EUR"/>
    <n v="1488013307"/>
    <n v="1485421307"/>
    <b v="0"/>
    <n v="0"/>
    <b v="0"/>
    <s v="technology/web"/>
    <n v="0"/>
    <n v="0"/>
    <x v="2"/>
    <s v="web"/>
  </r>
  <r>
    <n v="617"/>
    <x v="617"/>
    <x v="616"/>
    <x v="13"/>
    <n v="60"/>
    <x v="1"/>
    <x v="1"/>
    <s v="GBP"/>
    <n v="1431072843"/>
    <n v="1427184843"/>
    <b v="0"/>
    <n v="3"/>
    <b v="0"/>
    <s v="technology/web"/>
    <n v="3"/>
    <n v="20"/>
    <x v="2"/>
    <s v="web"/>
  </r>
  <r>
    <n v="618"/>
    <x v="618"/>
    <x v="617"/>
    <x v="44"/>
    <n v="0"/>
    <x v="1"/>
    <x v="0"/>
    <s v="USD"/>
    <n v="1449689203"/>
    <n v="1447097203"/>
    <b v="0"/>
    <n v="0"/>
    <b v="0"/>
    <s v="technology/web"/>
    <n v="0"/>
    <n v="0"/>
    <x v="2"/>
    <s v="web"/>
  </r>
  <r>
    <n v="619"/>
    <x v="619"/>
    <x v="618"/>
    <x v="156"/>
    <n v="1"/>
    <x v="1"/>
    <x v="0"/>
    <s v="USD"/>
    <n v="1416933390"/>
    <n v="1411745790"/>
    <b v="0"/>
    <n v="1"/>
    <b v="0"/>
    <s v="technology/web"/>
    <n v="3.9999999999999996E-5"/>
    <n v="1"/>
    <x v="2"/>
    <s v="web"/>
  </r>
  <r>
    <n v="620"/>
    <x v="620"/>
    <x v="619"/>
    <x v="11"/>
    <n v="300"/>
    <x v="1"/>
    <x v="5"/>
    <s v="CAD"/>
    <n v="1408986738"/>
    <n v="1405098738"/>
    <b v="0"/>
    <n v="1"/>
    <b v="0"/>
    <s v="technology/web"/>
    <n v="1"/>
    <n v="300"/>
    <x v="2"/>
    <s v="web"/>
  </r>
  <r>
    <n v="621"/>
    <x v="621"/>
    <x v="620"/>
    <x v="31"/>
    <n v="261"/>
    <x v="1"/>
    <x v="0"/>
    <s v="USD"/>
    <n v="1467934937"/>
    <n v="1465342937"/>
    <b v="0"/>
    <n v="3"/>
    <b v="0"/>
    <s v="technology/web"/>
    <n v="1.044"/>
    <n v="87"/>
    <x v="2"/>
    <s v="web"/>
  </r>
  <r>
    <n v="622"/>
    <x v="622"/>
    <x v="621"/>
    <x v="12"/>
    <n v="341"/>
    <x v="1"/>
    <x v="0"/>
    <s v="USD"/>
    <n v="1467398138"/>
    <n v="1465670138"/>
    <b v="0"/>
    <n v="9"/>
    <b v="0"/>
    <s v="technology/web"/>
    <n v="5.6833333333333336"/>
    <n v="37.888888888888886"/>
    <x v="2"/>
    <s v="web"/>
  </r>
  <r>
    <n v="623"/>
    <x v="623"/>
    <x v="622"/>
    <x v="96"/>
    <n v="0"/>
    <x v="1"/>
    <x v="2"/>
    <s v="AUD"/>
    <n v="1432771997"/>
    <n v="1430179997"/>
    <b v="0"/>
    <n v="0"/>
    <b v="0"/>
    <s v="technology/web"/>
    <n v="0"/>
    <n v="0"/>
    <x v="2"/>
    <s v="web"/>
  </r>
  <r>
    <n v="624"/>
    <x v="624"/>
    <x v="623"/>
    <x v="10"/>
    <n v="0"/>
    <x v="1"/>
    <x v="0"/>
    <s v="USD"/>
    <n v="1431647041"/>
    <n v="1429055041"/>
    <b v="0"/>
    <n v="0"/>
    <b v="0"/>
    <s v="technology/web"/>
    <n v="0"/>
    <n v="0"/>
    <x v="2"/>
    <s v="web"/>
  </r>
  <r>
    <n v="625"/>
    <x v="625"/>
    <x v="624"/>
    <x v="31"/>
    <n v="0"/>
    <x v="1"/>
    <x v="5"/>
    <s v="CAD"/>
    <n v="1490560177"/>
    <n v="1487971777"/>
    <b v="0"/>
    <n v="0"/>
    <b v="0"/>
    <s v="technology/web"/>
    <n v="0"/>
    <n v="0"/>
    <x v="2"/>
    <s v="web"/>
  </r>
  <r>
    <n v="626"/>
    <x v="626"/>
    <x v="625"/>
    <x v="31"/>
    <n v="4345"/>
    <x v="1"/>
    <x v="0"/>
    <s v="USD"/>
    <n v="1439644920"/>
    <n v="1436793939"/>
    <b v="0"/>
    <n v="39"/>
    <b v="0"/>
    <s v="technology/web"/>
    <n v="17.380000000000003"/>
    <n v="111.41025641025641"/>
    <x v="2"/>
    <s v="web"/>
  </r>
  <r>
    <n v="627"/>
    <x v="627"/>
    <x v="626"/>
    <x v="157"/>
    <n v="90"/>
    <x v="1"/>
    <x v="11"/>
    <s v="SEK"/>
    <n v="1457996400"/>
    <n v="1452842511"/>
    <b v="0"/>
    <n v="1"/>
    <b v="0"/>
    <s v="technology/web"/>
    <n v="0.02"/>
    <n v="90"/>
    <x v="2"/>
    <s v="web"/>
  </r>
  <r>
    <n v="628"/>
    <x v="628"/>
    <x v="627"/>
    <x v="10"/>
    <n v="0"/>
    <x v="1"/>
    <x v="0"/>
    <s v="USD"/>
    <n v="1405269457"/>
    <n v="1402677457"/>
    <b v="0"/>
    <n v="0"/>
    <b v="0"/>
    <s v="technology/web"/>
    <n v="0"/>
    <n v="0"/>
    <x v="2"/>
    <s v="web"/>
  </r>
  <r>
    <n v="629"/>
    <x v="629"/>
    <x v="628"/>
    <x v="61"/>
    <n v="350"/>
    <x v="1"/>
    <x v="2"/>
    <s v="AUD"/>
    <n v="1463239108"/>
    <n v="1460647108"/>
    <b v="0"/>
    <n v="3"/>
    <b v="0"/>
    <s v="technology/web"/>
    <n v="0.17500000000000002"/>
    <n v="116.66666666666667"/>
    <x v="2"/>
    <s v="web"/>
  </r>
  <r>
    <n v="630"/>
    <x v="630"/>
    <x v="629"/>
    <x v="158"/>
    <n v="10"/>
    <x v="1"/>
    <x v="0"/>
    <s v="USD"/>
    <n v="1441516200"/>
    <n v="1438959121"/>
    <b v="0"/>
    <n v="1"/>
    <b v="0"/>
    <s v="technology/web"/>
    <n v="8.3340278356529712E-2"/>
    <n v="10"/>
    <x v="2"/>
    <s v="web"/>
  </r>
  <r>
    <n v="631"/>
    <x v="631"/>
    <x v="630"/>
    <x v="63"/>
    <n v="690"/>
    <x v="1"/>
    <x v="5"/>
    <s v="CAD"/>
    <n v="1464460329"/>
    <n v="1461954729"/>
    <b v="0"/>
    <n v="9"/>
    <b v="0"/>
    <s v="technology/web"/>
    <n v="1.38"/>
    <n v="76.666666666666671"/>
    <x v="2"/>
    <s v="web"/>
  </r>
  <r>
    <n v="632"/>
    <x v="632"/>
    <x v="631"/>
    <x v="22"/>
    <n v="0"/>
    <x v="1"/>
    <x v="9"/>
    <s v="EUR"/>
    <n v="1448470165"/>
    <n v="1445874565"/>
    <b v="0"/>
    <n v="0"/>
    <b v="0"/>
    <s v="technology/web"/>
    <n v="0"/>
    <n v="0"/>
    <x v="2"/>
    <s v="web"/>
  </r>
  <r>
    <n v="633"/>
    <x v="633"/>
    <x v="632"/>
    <x v="3"/>
    <n v="1245"/>
    <x v="1"/>
    <x v="0"/>
    <s v="USD"/>
    <n v="1466204400"/>
    <n v="1463469062"/>
    <b v="0"/>
    <n v="25"/>
    <b v="0"/>
    <s v="technology/web"/>
    <n v="12.45"/>
    <n v="49.8"/>
    <x v="2"/>
    <s v="web"/>
  </r>
  <r>
    <n v="634"/>
    <x v="634"/>
    <x v="633"/>
    <x v="10"/>
    <n v="1"/>
    <x v="1"/>
    <x v="0"/>
    <s v="USD"/>
    <n v="1424989029"/>
    <n v="1422397029"/>
    <b v="0"/>
    <n v="1"/>
    <b v="0"/>
    <s v="technology/web"/>
    <n v="0.02"/>
    <n v="1"/>
    <x v="2"/>
    <s v="web"/>
  </r>
  <r>
    <n v="635"/>
    <x v="635"/>
    <x v="634"/>
    <x v="31"/>
    <n v="2"/>
    <x v="1"/>
    <x v="0"/>
    <s v="USD"/>
    <n v="1428804762"/>
    <n v="1426212762"/>
    <b v="0"/>
    <n v="1"/>
    <b v="0"/>
    <s v="technology/web"/>
    <n v="8.0000000000000002E-3"/>
    <n v="2"/>
    <x v="2"/>
    <s v="web"/>
  </r>
  <r>
    <n v="636"/>
    <x v="636"/>
    <x v="635"/>
    <x v="13"/>
    <n v="4"/>
    <x v="1"/>
    <x v="1"/>
    <s v="GBP"/>
    <n v="1433587620"/>
    <n v="1430996150"/>
    <b v="0"/>
    <n v="1"/>
    <b v="0"/>
    <s v="technology/web"/>
    <n v="0.2"/>
    <n v="4"/>
    <x v="2"/>
    <s v="web"/>
  </r>
  <r>
    <n v="637"/>
    <x v="637"/>
    <x v="636"/>
    <x v="57"/>
    <n v="0"/>
    <x v="1"/>
    <x v="1"/>
    <s v="GBP"/>
    <n v="1488063840"/>
    <n v="1485558318"/>
    <b v="0"/>
    <n v="0"/>
    <b v="0"/>
    <s v="technology/web"/>
    <n v="0"/>
    <n v="0"/>
    <x v="2"/>
    <s v="web"/>
  </r>
  <r>
    <n v="638"/>
    <x v="638"/>
    <x v="637"/>
    <x v="61"/>
    <n v="18"/>
    <x v="1"/>
    <x v="12"/>
    <s v="EUR"/>
    <n v="1490447662"/>
    <n v="1485267262"/>
    <b v="0"/>
    <n v="6"/>
    <b v="0"/>
    <s v="technology/web"/>
    <n v="9.0000000000000011E-3"/>
    <n v="3"/>
    <x v="2"/>
    <s v="web"/>
  </r>
  <r>
    <n v="639"/>
    <x v="639"/>
    <x v="638"/>
    <x v="80"/>
    <n v="1"/>
    <x v="1"/>
    <x v="0"/>
    <s v="USD"/>
    <n v="1413208795"/>
    <n v="1408024795"/>
    <b v="0"/>
    <n v="1"/>
    <b v="0"/>
    <s v="technology/web"/>
    <n v="9.9999999999999991E-5"/>
    <n v="1"/>
    <x v="2"/>
    <s v="web"/>
  </r>
  <r>
    <n v="640"/>
    <x v="640"/>
    <x v="639"/>
    <x v="159"/>
    <n v="101"/>
    <x v="0"/>
    <x v="6"/>
    <s v="EUR"/>
    <n v="1480028400"/>
    <n v="1478685915"/>
    <b v="0"/>
    <n v="2"/>
    <b v="1"/>
    <s v="technology/wearables"/>
    <n v="144.28571428571428"/>
    <n v="50.5"/>
    <x v="2"/>
    <s v="wearables"/>
  </r>
  <r>
    <n v="641"/>
    <x v="641"/>
    <x v="640"/>
    <x v="79"/>
    <n v="47665"/>
    <x v="0"/>
    <x v="0"/>
    <s v="USD"/>
    <n v="1439473248"/>
    <n v="1436881248"/>
    <b v="0"/>
    <n v="315"/>
    <b v="1"/>
    <s v="technology/wearables"/>
    <n v="119.16249999999999"/>
    <n v="151.31746031746033"/>
    <x v="2"/>
    <s v="wearables"/>
  </r>
  <r>
    <n v="642"/>
    <x v="642"/>
    <x v="641"/>
    <x v="22"/>
    <n v="292097"/>
    <x v="0"/>
    <x v="12"/>
    <s v="EUR"/>
    <n v="1439998674"/>
    <n v="1436888274"/>
    <b v="0"/>
    <n v="2174"/>
    <b v="1"/>
    <s v="technology/wearables"/>
    <n v="1460.4850000000001"/>
    <n v="134.3592456301748"/>
    <x v="2"/>
    <s v="wearables"/>
  </r>
  <r>
    <n v="643"/>
    <x v="643"/>
    <x v="642"/>
    <x v="31"/>
    <n v="26452"/>
    <x v="0"/>
    <x v="0"/>
    <s v="USD"/>
    <n v="1433085875"/>
    <n v="1428333875"/>
    <b v="0"/>
    <n v="152"/>
    <b v="1"/>
    <s v="technology/wearables"/>
    <n v="105.80799999999999"/>
    <n v="174.02631578947367"/>
    <x v="2"/>
    <s v="wearables"/>
  </r>
  <r>
    <n v="644"/>
    <x v="644"/>
    <x v="643"/>
    <x v="31"/>
    <n v="75029.48"/>
    <x v="0"/>
    <x v="0"/>
    <s v="USD"/>
    <n v="1414544400"/>
    <n v="1410883139"/>
    <b v="0"/>
    <n v="1021"/>
    <b v="1"/>
    <s v="technology/wearables"/>
    <n v="300.11791999999997"/>
    <n v="73.486268364348675"/>
    <x v="2"/>
    <s v="wearables"/>
  </r>
  <r>
    <n v="645"/>
    <x v="645"/>
    <x v="644"/>
    <x v="13"/>
    <n v="5574"/>
    <x v="0"/>
    <x v="0"/>
    <s v="USD"/>
    <n v="1470962274"/>
    <n v="1468370274"/>
    <b v="0"/>
    <n v="237"/>
    <b v="1"/>
    <s v="technology/wearables"/>
    <n v="278.7"/>
    <n v="23.518987341772153"/>
    <x v="2"/>
    <s v="wearables"/>
  </r>
  <r>
    <n v="646"/>
    <x v="646"/>
    <x v="645"/>
    <x v="134"/>
    <n v="1055.01"/>
    <x v="0"/>
    <x v="0"/>
    <s v="USD"/>
    <n v="1407788867"/>
    <n v="1405196867"/>
    <b v="0"/>
    <n v="27"/>
    <b v="1"/>
    <s v="technology/wearables"/>
    <n v="131.87625"/>
    <n v="39.074444444444445"/>
    <x v="2"/>
    <s v="wearables"/>
  </r>
  <r>
    <n v="647"/>
    <x v="647"/>
    <x v="646"/>
    <x v="13"/>
    <n v="2141"/>
    <x v="0"/>
    <x v="5"/>
    <s v="CAD"/>
    <n v="1458235549"/>
    <n v="1455647149"/>
    <b v="0"/>
    <n v="17"/>
    <b v="1"/>
    <s v="technology/wearables"/>
    <n v="107.05"/>
    <n v="125.94117647058823"/>
    <x v="2"/>
    <s v="wearables"/>
  </r>
  <r>
    <n v="648"/>
    <x v="648"/>
    <x v="647"/>
    <x v="19"/>
    <n v="44388"/>
    <x v="0"/>
    <x v="0"/>
    <s v="USD"/>
    <n v="1413304708"/>
    <n v="1410280708"/>
    <b v="0"/>
    <n v="27"/>
    <b v="1"/>
    <s v="technology/wearables"/>
    <n v="126.82285714285715"/>
    <n v="1644"/>
    <x v="2"/>
    <s v="wearables"/>
  </r>
  <r>
    <n v="649"/>
    <x v="649"/>
    <x v="648"/>
    <x v="30"/>
    <n v="3499"/>
    <x v="0"/>
    <x v="0"/>
    <s v="USD"/>
    <n v="1410904413"/>
    <n v="1409090013"/>
    <b v="0"/>
    <n v="82"/>
    <b v="1"/>
    <s v="technology/wearables"/>
    <n v="139.96"/>
    <n v="42.670731707317074"/>
    <x v="2"/>
    <s v="wearables"/>
  </r>
  <r>
    <n v="650"/>
    <x v="650"/>
    <x v="649"/>
    <x v="15"/>
    <n v="1686"/>
    <x v="0"/>
    <x v="0"/>
    <s v="USD"/>
    <n v="1418953984"/>
    <n v="1413766384"/>
    <b v="0"/>
    <n v="48"/>
    <b v="1"/>
    <s v="technology/wearables"/>
    <n v="112.4"/>
    <n v="35.125"/>
    <x v="2"/>
    <s v="wearables"/>
  </r>
  <r>
    <n v="651"/>
    <x v="651"/>
    <x v="650"/>
    <x v="31"/>
    <n v="25132"/>
    <x v="0"/>
    <x v="0"/>
    <s v="USD"/>
    <n v="1418430311"/>
    <n v="1415838311"/>
    <b v="0"/>
    <n v="105"/>
    <b v="1"/>
    <s v="technology/wearables"/>
    <n v="100.52799999999999"/>
    <n v="239.35238095238094"/>
    <x v="2"/>
    <s v="wearables"/>
  </r>
  <r>
    <n v="652"/>
    <x v="652"/>
    <x v="651"/>
    <x v="9"/>
    <n v="3014"/>
    <x v="0"/>
    <x v="0"/>
    <s v="USD"/>
    <n v="1480613650"/>
    <n v="1478018050"/>
    <b v="0"/>
    <n v="28"/>
    <b v="1"/>
    <s v="technology/wearables"/>
    <n v="100.46666666666665"/>
    <n v="107.64285714285714"/>
    <x v="2"/>
    <s v="wearables"/>
  </r>
  <r>
    <n v="653"/>
    <x v="653"/>
    <x v="652"/>
    <x v="96"/>
    <n v="106084.5"/>
    <x v="0"/>
    <x v="0"/>
    <s v="USD"/>
    <n v="1440082240"/>
    <n v="1436885440"/>
    <b v="0"/>
    <n v="1107"/>
    <b v="1"/>
    <s v="technology/wearables"/>
    <n v="141.446"/>
    <n v="95.830623306233065"/>
    <x v="2"/>
    <s v="wearables"/>
  </r>
  <r>
    <n v="654"/>
    <x v="654"/>
    <x v="653"/>
    <x v="14"/>
    <n v="32075"/>
    <x v="0"/>
    <x v="0"/>
    <s v="USD"/>
    <n v="1436396313"/>
    <n v="1433804313"/>
    <b v="0"/>
    <n v="1013"/>
    <b v="1"/>
    <s v="technology/wearables"/>
    <n v="267.29166666666669"/>
    <n v="31.663376110562684"/>
    <x v="2"/>
    <s v="wearables"/>
  </r>
  <r>
    <n v="655"/>
    <x v="655"/>
    <x v="654"/>
    <x v="6"/>
    <n v="11751"/>
    <x v="0"/>
    <x v="0"/>
    <s v="USD"/>
    <n v="1426197512"/>
    <n v="1423609112"/>
    <b v="0"/>
    <n v="274"/>
    <b v="1"/>
    <s v="technology/wearables"/>
    <n v="146.88749999999999"/>
    <n v="42.886861313868614"/>
    <x v="2"/>
    <s v="wearables"/>
  </r>
  <r>
    <n v="656"/>
    <x v="656"/>
    <x v="655"/>
    <x v="10"/>
    <n v="10678"/>
    <x v="0"/>
    <x v="0"/>
    <s v="USD"/>
    <n v="1460917119"/>
    <n v="1455736719"/>
    <b v="0"/>
    <n v="87"/>
    <b v="1"/>
    <s v="technology/wearables"/>
    <n v="213.56"/>
    <n v="122.73563218390805"/>
    <x v="2"/>
    <s v="wearables"/>
  </r>
  <r>
    <n v="657"/>
    <x v="657"/>
    <x v="656"/>
    <x v="36"/>
    <n v="18855"/>
    <x v="0"/>
    <x v="0"/>
    <s v="USD"/>
    <n v="1450901872"/>
    <n v="1448309872"/>
    <b v="0"/>
    <n v="99"/>
    <b v="1"/>
    <s v="technology/wearables"/>
    <n v="125.69999999999999"/>
    <n v="190.45454545454547"/>
    <x v="2"/>
    <s v="wearables"/>
  </r>
  <r>
    <n v="658"/>
    <x v="658"/>
    <x v="657"/>
    <x v="160"/>
    <n v="30177"/>
    <x v="0"/>
    <x v="0"/>
    <s v="USD"/>
    <n v="1437933600"/>
    <n v="1435117889"/>
    <b v="0"/>
    <n v="276"/>
    <b v="1"/>
    <s v="technology/wearables"/>
    <n v="104.46206037108834"/>
    <n v="109.33695652173913"/>
    <x v="2"/>
    <s v="wearables"/>
  </r>
  <r>
    <n v="659"/>
    <x v="659"/>
    <x v="658"/>
    <x v="9"/>
    <n v="3017"/>
    <x v="0"/>
    <x v="0"/>
    <s v="USD"/>
    <n v="1440339295"/>
    <n v="1437747295"/>
    <b v="0"/>
    <n v="21"/>
    <b v="1"/>
    <s v="technology/wearables"/>
    <n v="100.56666666666668"/>
    <n v="143.66666666666666"/>
    <x v="2"/>
    <s v="wearables"/>
  </r>
  <r>
    <n v="660"/>
    <x v="660"/>
    <x v="659"/>
    <x v="63"/>
    <n v="1529"/>
    <x v="2"/>
    <x v="0"/>
    <s v="USD"/>
    <n v="1415558879"/>
    <n v="1412963279"/>
    <b v="0"/>
    <n v="18"/>
    <b v="0"/>
    <s v="technology/wearables"/>
    <n v="3.0579999999999998"/>
    <n v="84.944444444444443"/>
    <x v="2"/>
    <s v="wearables"/>
  </r>
  <r>
    <n v="661"/>
    <x v="661"/>
    <x v="660"/>
    <x v="3"/>
    <n v="95"/>
    <x v="2"/>
    <x v="0"/>
    <s v="USD"/>
    <n v="1477236559"/>
    <n v="1474644559"/>
    <b v="0"/>
    <n v="9"/>
    <b v="0"/>
    <s v="technology/wearables"/>
    <n v="0.95"/>
    <n v="10.555555555555555"/>
    <x v="2"/>
    <s v="wearables"/>
  </r>
  <r>
    <n v="662"/>
    <x v="662"/>
    <x v="661"/>
    <x v="130"/>
    <n v="156"/>
    <x v="2"/>
    <x v="0"/>
    <s v="USD"/>
    <n v="1421404247"/>
    <n v="1418812247"/>
    <b v="0"/>
    <n v="4"/>
    <b v="0"/>
    <s v="technology/wearables"/>
    <n v="0.4"/>
    <n v="39"/>
    <x v="2"/>
    <s v="wearables"/>
  </r>
  <r>
    <n v="663"/>
    <x v="663"/>
    <x v="662"/>
    <x v="61"/>
    <n v="700"/>
    <x v="2"/>
    <x v="8"/>
    <s v="DKK"/>
    <n v="1437250456"/>
    <n v="1434658456"/>
    <b v="0"/>
    <n v="7"/>
    <b v="0"/>
    <s v="technology/wearables"/>
    <n v="0.35000000000000003"/>
    <n v="100"/>
    <x v="2"/>
    <s v="wearables"/>
  </r>
  <r>
    <n v="664"/>
    <x v="664"/>
    <x v="663"/>
    <x v="14"/>
    <n v="904"/>
    <x v="2"/>
    <x v="0"/>
    <s v="USD"/>
    <n v="1428940775"/>
    <n v="1426348775"/>
    <b v="0"/>
    <n v="29"/>
    <b v="0"/>
    <s v="technology/wearables"/>
    <n v="7.5333333333333332"/>
    <n v="31.172413793103448"/>
    <x v="2"/>
    <s v="wearables"/>
  </r>
  <r>
    <n v="665"/>
    <x v="665"/>
    <x v="664"/>
    <x v="3"/>
    <n v="1864"/>
    <x v="2"/>
    <x v="0"/>
    <s v="USD"/>
    <n v="1484327061"/>
    <n v="1479143061"/>
    <b v="0"/>
    <n v="12"/>
    <b v="0"/>
    <s v="technology/wearables"/>
    <n v="18.64"/>
    <n v="155.33333333333334"/>
    <x v="2"/>
    <s v="wearables"/>
  </r>
  <r>
    <n v="666"/>
    <x v="666"/>
    <x v="665"/>
    <x v="61"/>
    <n v="8"/>
    <x v="2"/>
    <x v="0"/>
    <s v="USD"/>
    <n v="1408305498"/>
    <n v="1405713498"/>
    <b v="0"/>
    <n v="4"/>
    <b v="0"/>
    <s v="technology/wearables"/>
    <n v="4.0000000000000001E-3"/>
    <n v="2"/>
    <x v="2"/>
    <s v="wearables"/>
  </r>
  <r>
    <n v="667"/>
    <x v="667"/>
    <x v="666"/>
    <x v="63"/>
    <n v="5010"/>
    <x v="2"/>
    <x v="13"/>
    <s v="EUR"/>
    <n v="1477731463"/>
    <n v="1474275463"/>
    <b v="0"/>
    <n v="28"/>
    <b v="0"/>
    <s v="technology/wearables"/>
    <n v="10.02"/>
    <n v="178.92857142857142"/>
    <x v="2"/>
    <s v="wearables"/>
  </r>
  <r>
    <n v="668"/>
    <x v="668"/>
    <x v="667"/>
    <x v="36"/>
    <n v="684"/>
    <x v="2"/>
    <x v="0"/>
    <s v="USD"/>
    <n v="1431374222"/>
    <n v="1427486222"/>
    <b v="0"/>
    <n v="25"/>
    <b v="0"/>
    <s v="technology/wearables"/>
    <n v="4.5600000000000005"/>
    <n v="27.36"/>
    <x v="2"/>
    <s v="wearables"/>
  </r>
  <r>
    <n v="669"/>
    <x v="669"/>
    <x v="668"/>
    <x v="61"/>
    <n v="43015"/>
    <x v="2"/>
    <x v="11"/>
    <s v="SEK"/>
    <n v="1467817258"/>
    <n v="1465225258"/>
    <b v="0"/>
    <n v="28"/>
    <b v="0"/>
    <s v="technology/wearables"/>
    <n v="21.5075"/>
    <n v="1536.25"/>
    <x v="2"/>
    <s v="wearables"/>
  </r>
  <r>
    <n v="670"/>
    <x v="670"/>
    <x v="669"/>
    <x v="161"/>
    <n v="26349"/>
    <x v="2"/>
    <x v="13"/>
    <s v="EUR"/>
    <n v="1466323800"/>
    <n v="1463418120"/>
    <b v="0"/>
    <n v="310"/>
    <b v="0"/>
    <s v="technology/wearables"/>
    <n v="29.276666666666667"/>
    <n v="84.99677419354839"/>
    <x v="2"/>
    <s v="wearables"/>
  </r>
  <r>
    <n v="671"/>
    <x v="671"/>
    <x v="670"/>
    <x v="11"/>
    <n v="11828"/>
    <x v="2"/>
    <x v="0"/>
    <s v="USD"/>
    <n v="1421208000"/>
    <n v="1418315852"/>
    <b v="0"/>
    <n v="15"/>
    <b v="0"/>
    <s v="technology/wearables"/>
    <n v="39.426666666666662"/>
    <n v="788.5333333333333"/>
    <x v="2"/>
    <s v="wearables"/>
  </r>
  <r>
    <n v="672"/>
    <x v="672"/>
    <x v="671"/>
    <x v="63"/>
    <n v="10814"/>
    <x v="2"/>
    <x v="0"/>
    <s v="USD"/>
    <n v="1420088340"/>
    <n v="1417410964"/>
    <b v="0"/>
    <n v="215"/>
    <b v="0"/>
    <s v="technology/wearables"/>
    <n v="21.628"/>
    <n v="50.29767441860465"/>
    <x v="2"/>
    <s v="wearables"/>
  </r>
  <r>
    <n v="673"/>
    <x v="673"/>
    <x v="672"/>
    <x v="57"/>
    <n v="205"/>
    <x v="2"/>
    <x v="0"/>
    <s v="USD"/>
    <n v="1409602217"/>
    <n v="1405714217"/>
    <b v="0"/>
    <n v="3"/>
    <b v="0"/>
    <s v="technology/wearables"/>
    <n v="0.20500000000000002"/>
    <n v="68.333333333333329"/>
    <x v="2"/>
    <s v="wearables"/>
  </r>
  <r>
    <n v="674"/>
    <x v="674"/>
    <x v="673"/>
    <x v="63"/>
    <n v="15"/>
    <x v="2"/>
    <x v="0"/>
    <s v="USD"/>
    <n v="1407811627"/>
    <n v="1402627627"/>
    <b v="0"/>
    <n v="2"/>
    <b v="0"/>
    <s v="technology/wearables"/>
    <n v="0.03"/>
    <n v="7.5"/>
    <x v="2"/>
    <s v="wearables"/>
  </r>
  <r>
    <n v="675"/>
    <x v="675"/>
    <x v="674"/>
    <x v="12"/>
    <n v="891"/>
    <x v="2"/>
    <x v="0"/>
    <s v="USD"/>
    <n v="1420095540"/>
    <n v="1417558804"/>
    <b v="0"/>
    <n v="26"/>
    <b v="0"/>
    <s v="technology/wearables"/>
    <n v="14.85"/>
    <n v="34.269230769230766"/>
    <x v="2"/>
    <s v="wearables"/>
  </r>
  <r>
    <n v="676"/>
    <x v="676"/>
    <x v="675"/>
    <x v="57"/>
    <n v="1471"/>
    <x v="2"/>
    <x v="5"/>
    <s v="CAD"/>
    <n v="1423333581"/>
    <n v="1420741581"/>
    <b v="0"/>
    <n v="24"/>
    <b v="0"/>
    <s v="technology/wearables"/>
    <n v="1.4710000000000001"/>
    <n v="61.291666666666664"/>
    <x v="2"/>
    <s v="wearables"/>
  </r>
  <r>
    <n v="677"/>
    <x v="677"/>
    <x v="676"/>
    <x v="63"/>
    <n v="12792"/>
    <x v="2"/>
    <x v="13"/>
    <s v="EUR"/>
    <n v="1467106895"/>
    <n v="1463218895"/>
    <b v="0"/>
    <n v="96"/>
    <b v="0"/>
    <s v="technology/wearables"/>
    <n v="25.584"/>
    <n v="133.25"/>
    <x v="2"/>
    <s v="wearables"/>
  </r>
  <r>
    <n v="678"/>
    <x v="678"/>
    <x v="677"/>
    <x v="88"/>
    <n v="1108"/>
    <x v="2"/>
    <x v="0"/>
    <s v="USD"/>
    <n v="1463821338"/>
    <n v="1461229338"/>
    <b v="0"/>
    <n v="17"/>
    <b v="0"/>
    <s v="technology/wearables"/>
    <n v="3.8206896551724134"/>
    <n v="65.17647058823529"/>
    <x v="2"/>
    <s v="wearables"/>
  </r>
  <r>
    <n v="679"/>
    <x v="679"/>
    <x v="678"/>
    <x v="162"/>
    <n v="8827"/>
    <x v="2"/>
    <x v="0"/>
    <s v="USD"/>
    <n v="1472920909"/>
    <n v="1467736909"/>
    <b v="0"/>
    <n v="94"/>
    <b v="0"/>
    <s v="technology/wearables"/>
    <n v="15.485964912280703"/>
    <n v="93.90425531914893"/>
    <x v="2"/>
    <s v="wearables"/>
  </r>
  <r>
    <n v="680"/>
    <x v="680"/>
    <x v="679"/>
    <x v="96"/>
    <n v="19434"/>
    <x v="2"/>
    <x v="0"/>
    <s v="USD"/>
    <n v="1410955331"/>
    <n v="1407931331"/>
    <b v="0"/>
    <n v="129"/>
    <b v="0"/>
    <s v="technology/wearables"/>
    <n v="25.912000000000003"/>
    <n v="150.65116279069767"/>
    <x v="2"/>
    <s v="wearables"/>
  </r>
  <r>
    <n v="681"/>
    <x v="681"/>
    <x v="680"/>
    <x v="30"/>
    <n v="1"/>
    <x v="2"/>
    <x v="0"/>
    <s v="USD"/>
    <n v="1477509604"/>
    <n v="1474917604"/>
    <b v="0"/>
    <n v="1"/>
    <b v="0"/>
    <s v="technology/wearables"/>
    <n v="0.04"/>
    <n v="1"/>
    <x v="2"/>
    <s v="wearables"/>
  </r>
  <r>
    <n v="682"/>
    <x v="682"/>
    <x v="681"/>
    <x v="63"/>
    <n v="53"/>
    <x v="2"/>
    <x v="0"/>
    <s v="USD"/>
    <n v="1489512122"/>
    <n v="1486923722"/>
    <b v="0"/>
    <n v="4"/>
    <b v="0"/>
    <s v="technology/wearables"/>
    <n v="0.106"/>
    <n v="13.25"/>
    <x v="2"/>
    <s v="wearables"/>
  </r>
  <r>
    <n v="683"/>
    <x v="683"/>
    <x v="682"/>
    <x v="19"/>
    <n v="298"/>
    <x v="2"/>
    <x v="0"/>
    <s v="USD"/>
    <n v="1477949764"/>
    <n v="1474493764"/>
    <b v="0"/>
    <n v="3"/>
    <b v="0"/>
    <s v="technology/wearables"/>
    <n v="0.85142857142857142"/>
    <n v="99.333333333333329"/>
    <x v="2"/>
    <s v="wearables"/>
  </r>
  <r>
    <n v="684"/>
    <x v="684"/>
    <x v="683"/>
    <x v="163"/>
    <n v="23948"/>
    <x v="2"/>
    <x v="0"/>
    <s v="USD"/>
    <n v="1406257200"/>
    <n v="1403176891"/>
    <b v="0"/>
    <n v="135"/>
    <b v="0"/>
    <s v="technology/wearables"/>
    <n v="7.4837500000000006"/>
    <n v="177.39259259259259"/>
    <x v="2"/>
    <s v="wearables"/>
  </r>
  <r>
    <n v="685"/>
    <x v="685"/>
    <x v="684"/>
    <x v="13"/>
    <n v="553"/>
    <x v="2"/>
    <x v="0"/>
    <s v="USD"/>
    <n v="1421095672"/>
    <n v="1417207672"/>
    <b v="0"/>
    <n v="10"/>
    <b v="0"/>
    <s v="technology/wearables"/>
    <n v="27.650000000000002"/>
    <n v="55.3"/>
    <x v="2"/>
    <s v="wearables"/>
  </r>
  <r>
    <n v="686"/>
    <x v="686"/>
    <x v="685"/>
    <x v="69"/>
    <n v="0"/>
    <x v="2"/>
    <x v="13"/>
    <s v="EUR"/>
    <n v="1438618170"/>
    <n v="1436026170"/>
    <b v="0"/>
    <n v="0"/>
    <b v="0"/>
    <s v="technology/wearables"/>
    <n v="0"/>
    <n v="0"/>
    <x v="2"/>
    <s v="wearables"/>
  </r>
  <r>
    <n v="687"/>
    <x v="687"/>
    <x v="686"/>
    <x v="57"/>
    <n v="3550"/>
    <x v="2"/>
    <x v="14"/>
    <s v="MXN"/>
    <n v="1486317653"/>
    <n v="1481133653"/>
    <b v="0"/>
    <n v="6"/>
    <b v="0"/>
    <s v="technology/wearables"/>
    <n v="3.55"/>
    <n v="591.66666666666663"/>
    <x v="2"/>
    <s v="wearables"/>
  </r>
  <r>
    <n v="688"/>
    <x v="688"/>
    <x v="687"/>
    <x v="22"/>
    <n v="14598"/>
    <x v="2"/>
    <x v="0"/>
    <s v="USD"/>
    <n v="1444876253"/>
    <n v="1442284253"/>
    <b v="0"/>
    <n v="36"/>
    <b v="0"/>
    <s v="technology/wearables"/>
    <n v="72.989999999999995"/>
    <n v="405.5"/>
    <x v="2"/>
    <s v="wearables"/>
  </r>
  <r>
    <n v="689"/>
    <x v="689"/>
    <x v="688"/>
    <x v="61"/>
    <n v="115297.5"/>
    <x v="2"/>
    <x v="0"/>
    <s v="USD"/>
    <n v="1481173140"/>
    <n v="1478016097"/>
    <b v="0"/>
    <n v="336"/>
    <b v="0"/>
    <s v="technology/wearables"/>
    <n v="57.648750000000007"/>
    <n v="343.14732142857144"/>
    <x v="2"/>
    <s v="wearables"/>
  </r>
  <r>
    <n v="690"/>
    <x v="690"/>
    <x v="689"/>
    <x v="22"/>
    <n v="2468"/>
    <x v="2"/>
    <x v="0"/>
    <s v="USD"/>
    <n v="1473400800"/>
    <n v="1469718841"/>
    <b v="0"/>
    <n v="34"/>
    <b v="0"/>
    <s v="technology/wearables"/>
    <n v="12.34"/>
    <n v="72.588235294117652"/>
    <x v="2"/>
    <s v="wearables"/>
  </r>
  <r>
    <n v="691"/>
    <x v="691"/>
    <x v="690"/>
    <x v="63"/>
    <n v="260"/>
    <x v="2"/>
    <x v="0"/>
    <s v="USD"/>
    <n v="1435711246"/>
    <n v="1433292046"/>
    <b v="0"/>
    <n v="10"/>
    <b v="0"/>
    <s v="technology/wearables"/>
    <n v="0.52"/>
    <n v="26"/>
    <x v="2"/>
    <s v="wearables"/>
  </r>
  <r>
    <n v="692"/>
    <x v="692"/>
    <x v="691"/>
    <x v="22"/>
    <n v="1306"/>
    <x v="2"/>
    <x v="1"/>
    <s v="GBP"/>
    <n v="1482397263"/>
    <n v="1479805263"/>
    <b v="0"/>
    <n v="201"/>
    <b v="0"/>
    <s v="technology/wearables"/>
    <n v="6.5299999999999994"/>
    <n v="6.4975124378109452"/>
    <x v="2"/>
    <s v="wearables"/>
  </r>
  <r>
    <n v="693"/>
    <x v="693"/>
    <x v="692"/>
    <x v="57"/>
    <n v="35338"/>
    <x v="2"/>
    <x v="0"/>
    <s v="USD"/>
    <n v="1430421827"/>
    <n v="1427829827"/>
    <b v="0"/>
    <n v="296"/>
    <b v="0"/>
    <s v="technology/wearables"/>
    <n v="35.338000000000001"/>
    <n v="119.38513513513513"/>
    <x v="2"/>
    <s v="wearables"/>
  </r>
  <r>
    <n v="694"/>
    <x v="694"/>
    <x v="693"/>
    <x v="60"/>
    <n v="590"/>
    <x v="2"/>
    <x v="0"/>
    <s v="USD"/>
    <n v="1485964559"/>
    <n v="1483372559"/>
    <b v="0"/>
    <n v="7"/>
    <b v="0"/>
    <s v="technology/wearables"/>
    <n v="0.39333333333333331"/>
    <n v="84.285714285714292"/>
    <x v="2"/>
    <s v="wearables"/>
  </r>
  <r>
    <n v="695"/>
    <x v="695"/>
    <x v="694"/>
    <x v="127"/>
    <n v="636"/>
    <x v="2"/>
    <x v="0"/>
    <s v="USD"/>
    <n v="1414758620"/>
    <n v="1412166620"/>
    <b v="0"/>
    <n v="7"/>
    <b v="0"/>
    <s v="technology/wearables"/>
    <n v="1.06"/>
    <n v="90.857142857142861"/>
    <x v="2"/>
    <s v="wearables"/>
  </r>
  <r>
    <n v="696"/>
    <x v="696"/>
    <x v="695"/>
    <x v="164"/>
    <n v="1"/>
    <x v="2"/>
    <x v="9"/>
    <s v="EUR"/>
    <n v="1406326502"/>
    <n v="1403734502"/>
    <b v="0"/>
    <n v="1"/>
    <b v="0"/>
    <s v="technology/wearables"/>
    <n v="5.7142857142857147E-4"/>
    <n v="1"/>
    <x v="2"/>
    <s v="wearables"/>
  </r>
  <r>
    <n v="697"/>
    <x v="697"/>
    <x v="696"/>
    <x v="10"/>
    <n v="2319"/>
    <x v="2"/>
    <x v="12"/>
    <s v="EUR"/>
    <n v="1454502789"/>
    <n v="1453206789"/>
    <b v="0"/>
    <n v="114"/>
    <b v="0"/>
    <s v="technology/wearables"/>
    <n v="46.379999999999995"/>
    <n v="20.342105263157894"/>
    <x v="2"/>
    <s v="wearables"/>
  </r>
  <r>
    <n v="698"/>
    <x v="698"/>
    <x v="697"/>
    <x v="57"/>
    <n v="15390"/>
    <x v="2"/>
    <x v="0"/>
    <s v="USD"/>
    <n v="1411005600"/>
    <n v="1408141245"/>
    <b v="0"/>
    <n v="29"/>
    <b v="0"/>
    <s v="technology/wearables"/>
    <n v="15.39"/>
    <n v="530.68965517241384"/>
    <x v="2"/>
    <s v="wearables"/>
  </r>
  <r>
    <n v="699"/>
    <x v="699"/>
    <x v="698"/>
    <x v="64"/>
    <n v="107148.74"/>
    <x v="2"/>
    <x v="0"/>
    <s v="USD"/>
    <n v="1385136000"/>
    <n v="1381923548"/>
    <b v="0"/>
    <n v="890"/>
    <b v="0"/>
    <s v="technology/wearables"/>
    <n v="82.422107692307705"/>
    <n v="120.39184269662923"/>
    <x v="2"/>
    <s v="wearables"/>
  </r>
  <r>
    <n v="700"/>
    <x v="700"/>
    <x v="699"/>
    <x v="36"/>
    <n v="403"/>
    <x v="2"/>
    <x v="3"/>
    <s v="EUR"/>
    <n v="1484065881"/>
    <n v="1481473881"/>
    <b v="0"/>
    <n v="31"/>
    <b v="0"/>
    <s v="technology/wearables"/>
    <n v="2.6866666666666665"/>
    <n v="13"/>
    <x v="2"/>
    <s v="wearables"/>
  </r>
  <r>
    <n v="701"/>
    <x v="701"/>
    <x v="700"/>
    <x v="165"/>
    <n v="6118"/>
    <x v="2"/>
    <x v="1"/>
    <s v="GBP"/>
    <n v="1406130880"/>
    <n v="1403538880"/>
    <b v="0"/>
    <n v="21"/>
    <b v="0"/>
    <s v="technology/wearables"/>
    <n v="26.6"/>
    <n v="291.33333333333331"/>
    <x v="2"/>
    <s v="wearables"/>
  </r>
  <r>
    <n v="702"/>
    <x v="702"/>
    <x v="701"/>
    <x v="36"/>
    <n v="4622.01"/>
    <x v="2"/>
    <x v="0"/>
    <s v="USD"/>
    <n v="1480011987"/>
    <n v="1477416387"/>
    <b v="0"/>
    <n v="37"/>
    <b v="0"/>
    <s v="technology/wearables"/>
    <n v="30.813400000000001"/>
    <n v="124.9191891891892"/>
    <x v="2"/>
    <s v="wearables"/>
  </r>
  <r>
    <n v="703"/>
    <x v="703"/>
    <x v="702"/>
    <x v="36"/>
    <n v="837"/>
    <x v="2"/>
    <x v="0"/>
    <s v="USD"/>
    <n v="1485905520"/>
    <n v="1481150949"/>
    <b v="0"/>
    <n v="7"/>
    <b v="0"/>
    <s v="technology/wearables"/>
    <n v="5.58"/>
    <n v="119.57142857142857"/>
    <x v="2"/>
    <s v="wearables"/>
  </r>
  <r>
    <n v="704"/>
    <x v="704"/>
    <x v="703"/>
    <x v="56"/>
    <n v="481"/>
    <x v="2"/>
    <x v="5"/>
    <s v="CAD"/>
    <n v="1487565468"/>
    <n v="1482381468"/>
    <b v="0"/>
    <n v="4"/>
    <b v="0"/>
    <s v="technology/wearables"/>
    <n v="0.87454545454545463"/>
    <n v="120.25"/>
    <x v="2"/>
    <s v="wearables"/>
  </r>
  <r>
    <n v="705"/>
    <x v="705"/>
    <x v="704"/>
    <x v="57"/>
    <n v="977"/>
    <x v="2"/>
    <x v="9"/>
    <s v="EUR"/>
    <n v="1484999278"/>
    <n v="1482407278"/>
    <b v="0"/>
    <n v="5"/>
    <b v="0"/>
    <s v="technology/wearables"/>
    <n v="0.97699999999999987"/>
    <n v="195.4"/>
    <x v="2"/>
    <s v="wearables"/>
  </r>
  <r>
    <n v="706"/>
    <x v="706"/>
    <x v="705"/>
    <x v="57"/>
    <n v="0"/>
    <x v="2"/>
    <x v="3"/>
    <s v="EUR"/>
    <n v="1481740740"/>
    <n v="1478130783"/>
    <b v="0"/>
    <n v="0"/>
    <b v="0"/>
    <s v="technology/wearables"/>
    <n v="0"/>
    <n v="0"/>
    <x v="2"/>
    <s v="wearables"/>
  </r>
  <r>
    <n v="707"/>
    <x v="707"/>
    <x v="706"/>
    <x v="118"/>
    <n v="53670.6"/>
    <x v="2"/>
    <x v="1"/>
    <s v="GBP"/>
    <n v="1483286127"/>
    <n v="1479830127"/>
    <b v="0"/>
    <n v="456"/>
    <b v="0"/>
    <s v="technology/wearables"/>
    <n v="78.927352941176466"/>
    <n v="117.69868421052631"/>
    <x v="2"/>
    <s v="wearables"/>
  </r>
  <r>
    <n v="708"/>
    <x v="708"/>
    <x v="707"/>
    <x v="79"/>
    <n v="8837"/>
    <x v="2"/>
    <x v="1"/>
    <s v="GBP"/>
    <n v="1410616600"/>
    <n v="1405432600"/>
    <b v="0"/>
    <n v="369"/>
    <b v="0"/>
    <s v="technology/wearables"/>
    <n v="22.092500000000001"/>
    <n v="23.948509485094849"/>
    <x v="2"/>
    <s v="wearables"/>
  </r>
  <r>
    <n v="709"/>
    <x v="709"/>
    <x v="708"/>
    <x v="36"/>
    <n v="61"/>
    <x v="2"/>
    <x v="0"/>
    <s v="USD"/>
    <n v="1417741159"/>
    <n v="1415149159"/>
    <b v="0"/>
    <n v="2"/>
    <b v="0"/>
    <s v="technology/wearables"/>
    <n v="0.40666666666666662"/>
    <n v="30.5"/>
    <x v="2"/>
    <s v="wearables"/>
  </r>
  <r>
    <n v="710"/>
    <x v="710"/>
    <x v="709"/>
    <x v="38"/>
    <n v="0"/>
    <x v="2"/>
    <x v="5"/>
    <s v="CAD"/>
    <n v="1408495440"/>
    <n v="1405640302"/>
    <b v="0"/>
    <n v="0"/>
    <b v="0"/>
    <s v="technology/wearables"/>
    <n v="0"/>
    <n v="0"/>
    <x v="2"/>
    <s v="wearables"/>
  </r>
  <r>
    <n v="711"/>
    <x v="711"/>
    <x v="710"/>
    <x v="57"/>
    <n v="33791"/>
    <x v="2"/>
    <x v="9"/>
    <s v="EUR"/>
    <n v="1481716868"/>
    <n v="1478257268"/>
    <b v="0"/>
    <n v="338"/>
    <b v="0"/>
    <s v="technology/wearables"/>
    <n v="33.790999999999997"/>
    <n v="99.973372781065095"/>
    <x v="2"/>
    <s v="wearables"/>
  </r>
  <r>
    <n v="712"/>
    <x v="712"/>
    <x v="711"/>
    <x v="166"/>
    <n v="105"/>
    <x v="2"/>
    <x v="0"/>
    <s v="USD"/>
    <n v="1455466832"/>
    <n v="1452874832"/>
    <b v="0"/>
    <n v="4"/>
    <b v="0"/>
    <s v="technology/wearables"/>
    <n v="0.21649484536082475"/>
    <n v="26.25"/>
    <x v="2"/>
    <s v="wearables"/>
  </r>
  <r>
    <n v="713"/>
    <x v="713"/>
    <x v="712"/>
    <x v="31"/>
    <n v="199"/>
    <x v="2"/>
    <x v="13"/>
    <s v="EUR"/>
    <n v="1465130532"/>
    <n v="1462538532"/>
    <b v="0"/>
    <n v="1"/>
    <b v="0"/>
    <s v="technology/wearables"/>
    <n v="0.79600000000000004"/>
    <n v="199"/>
    <x v="2"/>
    <s v="wearables"/>
  </r>
  <r>
    <n v="714"/>
    <x v="714"/>
    <x v="713"/>
    <x v="36"/>
    <n v="2249"/>
    <x v="2"/>
    <x v="0"/>
    <s v="USD"/>
    <n v="1488308082"/>
    <n v="1483124082"/>
    <b v="0"/>
    <n v="28"/>
    <b v="0"/>
    <s v="technology/wearables"/>
    <n v="14.993333333333334"/>
    <n v="80.321428571428569"/>
    <x v="2"/>
    <s v="wearables"/>
  </r>
  <r>
    <n v="715"/>
    <x v="715"/>
    <x v="714"/>
    <x v="167"/>
    <n v="1389"/>
    <x v="2"/>
    <x v="0"/>
    <s v="USD"/>
    <n v="1446693040"/>
    <n v="1443233440"/>
    <b v="0"/>
    <n v="12"/>
    <b v="0"/>
    <s v="technology/wearables"/>
    <n v="5.0509090909090908"/>
    <n v="115.75"/>
    <x v="2"/>
    <s v="wearables"/>
  </r>
  <r>
    <n v="716"/>
    <x v="716"/>
    <x v="715"/>
    <x v="39"/>
    <n v="715"/>
    <x v="2"/>
    <x v="0"/>
    <s v="USD"/>
    <n v="1417392000"/>
    <n v="1414511307"/>
    <b v="0"/>
    <n v="16"/>
    <b v="0"/>
    <s v="technology/wearables"/>
    <n v="10.214285714285715"/>
    <n v="44.6875"/>
    <x v="2"/>
    <s v="wearables"/>
  </r>
  <r>
    <n v="717"/>
    <x v="717"/>
    <x v="716"/>
    <x v="57"/>
    <n v="305"/>
    <x v="2"/>
    <x v="0"/>
    <s v="USD"/>
    <n v="1409949002"/>
    <n v="1407357002"/>
    <b v="0"/>
    <n v="4"/>
    <b v="0"/>
    <s v="technology/wearables"/>
    <n v="0.30499999999999999"/>
    <n v="76.25"/>
    <x v="2"/>
    <s v="wearables"/>
  </r>
  <r>
    <n v="718"/>
    <x v="718"/>
    <x v="717"/>
    <x v="14"/>
    <n v="90"/>
    <x v="2"/>
    <x v="0"/>
    <s v="USD"/>
    <n v="1487397540"/>
    <n v="1484684247"/>
    <b v="0"/>
    <n v="4"/>
    <b v="0"/>
    <s v="technology/wearables"/>
    <n v="0.75"/>
    <n v="22.5"/>
    <x v="2"/>
    <s v="wearables"/>
  </r>
  <r>
    <n v="719"/>
    <x v="719"/>
    <x v="718"/>
    <x v="36"/>
    <n v="194"/>
    <x v="2"/>
    <x v="0"/>
    <s v="USD"/>
    <n v="1456189076"/>
    <n v="1454979476"/>
    <b v="0"/>
    <n v="10"/>
    <b v="0"/>
    <s v="technology/wearables"/>
    <n v="1.2933333333333332"/>
    <n v="19.399999999999999"/>
    <x v="2"/>
    <s v="wearables"/>
  </r>
  <r>
    <n v="720"/>
    <x v="720"/>
    <x v="719"/>
    <x v="168"/>
    <n v="2735"/>
    <x v="0"/>
    <x v="0"/>
    <s v="USD"/>
    <n v="1327851291"/>
    <n v="1325432091"/>
    <b v="0"/>
    <n v="41"/>
    <b v="1"/>
    <s v="publishing/nonfiction"/>
    <n v="143.94736842105263"/>
    <n v="66.707317073170728"/>
    <x v="3"/>
    <s v="nonfiction"/>
  </r>
  <r>
    <n v="721"/>
    <x v="721"/>
    <x v="720"/>
    <x v="169"/>
    <n v="10013"/>
    <x v="0"/>
    <x v="0"/>
    <s v="USD"/>
    <n v="1406900607"/>
    <n v="1403012607"/>
    <b v="0"/>
    <n v="119"/>
    <b v="1"/>
    <s v="publishing/nonfiction"/>
    <n v="122.10975609756099"/>
    <n v="84.142857142857139"/>
    <x v="3"/>
    <s v="nonfiction"/>
  </r>
  <r>
    <n v="722"/>
    <x v="722"/>
    <x v="721"/>
    <x v="31"/>
    <n v="33006"/>
    <x v="0"/>
    <x v="0"/>
    <s v="USD"/>
    <n v="1333909178"/>
    <n v="1331320778"/>
    <b v="0"/>
    <n v="153"/>
    <b v="1"/>
    <s v="publishing/nonfiction"/>
    <n v="132.024"/>
    <n v="215.72549019607843"/>
    <x v="3"/>
    <s v="nonfiction"/>
  </r>
  <r>
    <n v="723"/>
    <x v="723"/>
    <x v="722"/>
    <x v="10"/>
    <n v="5469"/>
    <x v="0"/>
    <x v="0"/>
    <s v="USD"/>
    <n v="1438228740"/>
    <n v="1435606549"/>
    <b v="0"/>
    <n v="100"/>
    <b v="1"/>
    <s v="publishing/nonfiction"/>
    <n v="109.38000000000001"/>
    <n v="54.69"/>
    <x v="3"/>
    <s v="nonfiction"/>
  </r>
  <r>
    <n v="724"/>
    <x v="724"/>
    <x v="723"/>
    <x v="39"/>
    <n v="7383.01"/>
    <x v="0"/>
    <x v="0"/>
    <s v="USD"/>
    <n v="1309447163"/>
    <n v="1306855163"/>
    <b v="0"/>
    <n v="143"/>
    <b v="1"/>
    <s v="publishing/nonfiction"/>
    <n v="105.47157142857144"/>
    <n v="51.62944055944056"/>
    <x v="3"/>
    <s v="nonfiction"/>
  </r>
  <r>
    <n v="725"/>
    <x v="725"/>
    <x v="724"/>
    <x v="22"/>
    <n v="20070"/>
    <x v="0"/>
    <x v="0"/>
    <s v="USD"/>
    <n v="1450018912"/>
    <n v="1447426912"/>
    <b v="0"/>
    <n v="140"/>
    <b v="1"/>
    <s v="publishing/nonfiction"/>
    <n v="100.35000000000001"/>
    <n v="143.35714285714286"/>
    <x v="3"/>
    <s v="nonfiction"/>
  </r>
  <r>
    <n v="726"/>
    <x v="726"/>
    <x v="725"/>
    <x v="30"/>
    <n v="2535"/>
    <x v="0"/>
    <x v="0"/>
    <s v="USD"/>
    <n v="1365728487"/>
    <n v="1363136487"/>
    <b v="0"/>
    <n v="35"/>
    <b v="1"/>
    <s v="publishing/nonfiction"/>
    <n v="101.4"/>
    <n v="72.428571428571431"/>
    <x v="3"/>
    <s v="nonfiction"/>
  </r>
  <r>
    <n v="727"/>
    <x v="727"/>
    <x v="726"/>
    <x v="8"/>
    <n v="5443"/>
    <x v="0"/>
    <x v="0"/>
    <s v="USD"/>
    <n v="1358198400"/>
    <n v="1354580949"/>
    <b v="0"/>
    <n v="149"/>
    <b v="1"/>
    <s v="publishing/nonfiction"/>
    <n v="155.51428571428571"/>
    <n v="36.530201342281877"/>
    <x v="3"/>
    <s v="nonfiction"/>
  </r>
  <r>
    <n v="728"/>
    <x v="728"/>
    <x v="727"/>
    <x v="51"/>
    <n v="7917.45"/>
    <x v="0"/>
    <x v="0"/>
    <s v="USD"/>
    <n v="1313957157"/>
    <n v="1310069157"/>
    <b v="0"/>
    <n v="130"/>
    <b v="1"/>
    <s v="publishing/nonfiction"/>
    <n v="105.566"/>
    <n v="60.903461538461535"/>
    <x v="3"/>
    <s v="nonfiction"/>
  </r>
  <r>
    <n v="729"/>
    <x v="729"/>
    <x v="728"/>
    <x v="23"/>
    <n v="5226"/>
    <x v="0"/>
    <x v="0"/>
    <s v="USD"/>
    <n v="1348028861"/>
    <n v="1342844861"/>
    <b v="0"/>
    <n v="120"/>
    <b v="1"/>
    <s v="publishing/nonfiction"/>
    <n v="130.65"/>
    <n v="43.55"/>
    <x v="3"/>
    <s v="nonfiction"/>
  </r>
  <r>
    <n v="730"/>
    <x v="730"/>
    <x v="729"/>
    <x v="22"/>
    <n v="26438"/>
    <x v="0"/>
    <x v="0"/>
    <s v="USD"/>
    <n v="1323280391"/>
    <n v="1320688391"/>
    <b v="0"/>
    <n v="265"/>
    <b v="1"/>
    <s v="publishing/nonfiction"/>
    <n v="132.19"/>
    <n v="99.766037735849054"/>
    <x v="3"/>
    <s v="nonfiction"/>
  </r>
  <r>
    <n v="731"/>
    <x v="731"/>
    <x v="730"/>
    <x v="10"/>
    <n v="6300"/>
    <x v="0"/>
    <x v="0"/>
    <s v="USD"/>
    <n v="1327212000"/>
    <n v="1322852747"/>
    <b v="0"/>
    <n v="71"/>
    <b v="1"/>
    <s v="publishing/nonfiction"/>
    <n v="126"/>
    <n v="88.732394366197184"/>
    <x v="3"/>
    <s v="nonfiction"/>
  </r>
  <r>
    <n v="732"/>
    <x v="732"/>
    <x v="731"/>
    <x v="170"/>
    <n v="64"/>
    <x v="0"/>
    <x v="1"/>
    <s v="GBP"/>
    <n v="1380449461"/>
    <n v="1375265461"/>
    <b v="0"/>
    <n v="13"/>
    <b v="1"/>
    <s v="publishing/nonfiction"/>
    <n v="160"/>
    <n v="4.9230769230769234"/>
    <x v="3"/>
    <s v="nonfiction"/>
  </r>
  <r>
    <n v="733"/>
    <x v="733"/>
    <x v="732"/>
    <x v="30"/>
    <n v="3012"/>
    <x v="0"/>
    <x v="1"/>
    <s v="GBP"/>
    <n v="1387533892"/>
    <n v="1384941892"/>
    <b v="0"/>
    <n v="169"/>
    <b v="1"/>
    <s v="publishing/nonfiction"/>
    <n v="120.48"/>
    <n v="17.822485207100591"/>
    <x v="3"/>
    <s v="nonfiction"/>
  </r>
  <r>
    <n v="734"/>
    <x v="734"/>
    <x v="733"/>
    <x v="0"/>
    <n v="10670"/>
    <x v="0"/>
    <x v="5"/>
    <s v="CAD"/>
    <n v="1431147600"/>
    <n v="1428465420"/>
    <b v="0"/>
    <n v="57"/>
    <b v="1"/>
    <s v="publishing/nonfiction"/>
    <n v="125.52941176470588"/>
    <n v="187.19298245614036"/>
    <x v="3"/>
    <s v="nonfiction"/>
  </r>
  <r>
    <n v="735"/>
    <x v="735"/>
    <x v="734"/>
    <x v="171"/>
    <n v="53771"/>
    <x v="0"/>
    <x v="0"/>
    <s v="USD"/>
    <n v="1417653540"/>
    <n v="1414975346"/>
    <b v="0"/>
    <n v="229"/>
    <b v="1"/>
    <s v="publishing/nonfiction"/>
    <n v="114.40638297872341"/>
    <n v="234.80786026200875"/>
    <x v="3"/>
    <s v="nonfiction"/>
  </r>
  <r>
    <n v="736"/>
    <x v="736"/>
    <x v="735"/>
    <x v="172"/>
    <n v="11345"/>
    <x v="0"/>
    <x v="0"/>
    <s v="USD"/>
    <n v="1385009940"/>
    <n v="1383327440"/>
    <b v="0"/>
    <n v="108"/>
    <b v="1"/>
    <s v="publishing/nonfiction"/>
    <n v="315.13888888888891"/>
    <n v="105.04629629629629"/>
    <x v="3"/>
    <s v="nonfiction"/>
  </r>
  <r>
    <n v="737"/>
    <x v="737"/>
    <x v="736"/>
    <x v="10"/>
    <n v="6120"/>
    <x v="0"/>
    <x v="0"/>
    <s v="USD"/>
    <n v="1392408000"/>
    <n v="1390890987"/>
    <b v="0"/>
    <n v="108"/>
    <b v="1"/>
    <s v="publishing/nonfiction"/>
    <n v="122.39999999999999"/>
    <n v="56.666666666666664"/>
    <x v="3"/>
    <s v="nonfiction"/>
  </r>
  <r>
    <n v="738"/>
    <x v="738"/>
    <x v="737"/>
    <x v="15"/>
    <n v="1601"/>
    <x v="0"/>
    <x v="0"/>
    <s v="USD"/>
    <n v="1417409940"/>
    <n v="1414765794"/>
    <b v="0"/>
    <n v="41"/>
    <b v="1"/>
    <s v="publishing/nonfiction"/>
    <n v="106.73333333333332"/>
    <n v="39.048780487804876"/>
    <x v="3"/>
    <s v="nonfiction"/>
  </r>
  <r>
    <n v="739"/>
    <x v="739"/>
    <x v="738"/>
    <x v="12"/>
    <n v="9500"/>
    <x v="0"/>
    <x v="0"/>
    <s v="USD"/>
    <n v="1407758629"/>
    <n v="1404907429"/>
    <b v="0"/>
    <n v="139"/>
    <b v="1"/>
    <s v="publishing/nonfiction"/>
    <n v="158.33333333333331"/>
    <n v="68.345323741007192"/>
    <x v="3"/>
    <s v="nonfiction"/>
  </r>
  <r>
    <n v="740"/>
    <x v="740"/>
    <x v="739"/>
    <x v="9"/>
    <n v="3222"/>
    <x v="0"/>
    <x v="0"/>
    <s v="USD"/>
    <n v="1434857482"/>
    <n v="1433647882"/>
    <b v="0"/>
    <n v="19"/>
    <b v="1"/>
    <s v="publishing/nonfiction"/>
    <n v="107.4"/>
    <n v="169.57894736842104"/>
    <x v="3"/>
    <s v="nonfiction"/>
  </r>
  <r>
    <n v="741"/>
    <x v="741"/>
    <x v="740"/>
    <x v="93"/>
    <n v="13293.8"/>
    <x v="0"/>
    <x v="0"/>
    <s v="USD"/>
    <n v="1370964806"/>
    <n v="1367940806"/>
    <b v="0"/>
    <n v="94"/>
    <b v="1"/>
    <s v="publishing/nonfiction"/>
    <n v="102.25999999999999"/>
    <n v="141.42340425531913"/>
    <x v="3"/>
    <s v="nonfiction"/>
  </r>
  <r>
    <n v="742"/>
    <x v="742"/>
    <x v="741"/>
    <x v="123"/>
    <n v="1550"/>
    <x v="0"/>
    <x v="0"/>
    <s v="USD"/>
    <n v="1395435712"/>
    <n v="1392847312"/>
    <b v="0"/>
    <n v="23"/>
    <b v="1"/>
    <s v="publishing/nonfiction"/>
    <n v="110.71428571428572"/>
    <n v="67.391304347826093"/>
    <x v="3"/>
    <s v="nonfiction"/>
  </r>
  <r>
    <n v="743"/>
    <x v="743"/>
    <x v="742"/>
    <x v="131"/>
    <n v="814"/>
    <x v="0"/>
    <x v="0"/>
    <s v="USD"/>
    <n v="1334610000"/>
    <n v="1332435685"/>
    <b v="0"/>
    <n v="15"/>
    <b v="1"/>
    <s v="publishing/nonfiction"/>
    <n v="148"/>
    <n v="54.266666666666666"/>
    <x v="3"/>
    <s v="nonfiction"/>
  </r>
  <r>
    <n v="744"/>
    <x v="744"/>
    <x v="743"/>
    <x v="10"/>
    <n v="5116"/>
    <x v="0"/>
    <x v="0"/>
    <s v="USD"/>
    <n v="1355439503"/>
    <n v="1352847503"/>
    <b v="0"/>
    <n v="62"/>
    <b v="1"/>
    <s v="publishing/nonfiction"/>
    <n v="102.32000000000001"/>
    <n v="82.516129032258064"/>
    <x v="3"/>
    <s v="nonfiction"/>
  </r>
  <r>
    <n v="745"/>
    <x v="745"/>
    <x v="744"/>
    <x v="173"/>
    <n v="3976"/>
    <x v="0"/>
    <x v="0"/>
    <s v="USD"/>
    <n v="1367588645"/>
    <n v="1364996645"/>
    <b v="0"/>
    <n v="74"/>
    <b v="1"/>
    <s v="publishing/nonfiction"/>
    <n v="179.09909909909908"/>
    <n v="53.729729729729726"/>
    <x v="3"/>
    <s v="nonfiction"/>
  </r>
  <r>
    <n v="746"/>
    <x v="746"/>
    <x v="745"/>
    <x v="174"/>
    <n v="3318"/>
    <x v="0"/>
    <x v="0"/>
    <s v="USD"/>
    <n v="1348372740"/>
    <n v="1346806909"/>
    <b v="0"/>
    <n v="97"/>
    <b v="1"/>
    <s v="publishing/nonfiction"/>
    <n v="111.08135252761969"/>
    <n v="34.206185567010309"/>
    <x v="3"/>
    <s v="nonfiction"/>
  </r>
  <r>
    <n v="747"/>
    <x v="747"/>
    <x v="746"/>
    <x v="39"/>
    <n v="7003"/>
    <x v="0"/>
    <x v="9"/>
    <s v="EUR"/>
    <n v="1421319240"/>
    <n v="1418649019"/>
    <b v="0"/>
    <n v="55"/>
    <b v="1"/>
    <s v="publishing/nonfiction"/>
    <n v="100.04285714285714"/>
    <n v="127.32727272727273"/>
    <x v="3"/>
    <s v="nonfiction"/>
  </r>
  <r>
    <n v="748"/>
    <x v="748"/>
    <x v="747"/>
    <x v="13"/>
    <n v="2005"/>
    <x v="0"/>
    <x v="0"/>
    <s v="USD"/>
    <n v="1407701966"/>
    <n v="1405109966"/>
    <b v="0"/>
    <n v="44"/>
    <b v="1"/>
    <s v="publishing/nonfiction"/>
    <n v="100.25"/>
    <n v="45.56818181818182"/>
    <x v="3"/>
    <s v="nonfiction"/>
  </r>
  <r>
    <n v="749"/>
    <x v="749"/>
    <x v="748"/>
    <x v="3"/>
    <n v="10556"/>
    <x v="0"/>
    <x v="0"/>
    <s v="USD"/>
    <n v="1485642930"/>
    <n v="1483050930"/>
    <b v="0"/>
    <n v="110"/>
    <b v="1"/>
    <s v="publishing/nonfiction"/>
    <n v="105.56"/>
    <n v="95.963636363636368"/>
    <x v="3"/>
    <s v="nonfiction"/>
  </r>
  <r>
    <n v="750"/>
    <x v="750"/>
    <x v="749"/>
    <x v="175"/>
    <n v="4559"/>
    <x v="0"/>
    <x v="0"/>
    <s v="USD"/>
    <n v="1361739872"/>
    <n v="1359147872"/>
    <b v="0"/>
    <n v="59"/>
    <b v="1"/>
    <s v="publishing/nonfiction"/>
    <n v="102.58775877587757"/>
    <n v="77.271186440677965"/>
    <x v="3"/>
    <s v="nonfiction"/>
  </r>
  <r>
    <n v="751"/>
    <x v="751"/>
    <x v="750"/>
    <x v="9"/>
    <n v="3555"/>
    <x v="0"/>
    <x v="0"/>
    <s v="USD"/>
    <n v="1312470475"/>
    <n v="1308496075"/>
    <b v="0"/>
    <n v="62"/>
    <b v="1"/>
    <s v="publishing/nonfiction"/>
    <n v="118.5"/>
    <n v="57.338709677419352"/>
    <x v="3"/>
    <s v="nonfiction"/>
  </r>
  <r>
    <n v="752"/>
    <x v="752"/>
    <x v="751"/>
    <x v="10"/>
    <n v="5585"/>
    <x v="0"/>
    <x v="2"/>
    <s v="AUD"/>
    <n v="1476615600"/>
    <n v="1474884417"/>
    <b v="0"/>
    <n v="105"/>
    <b v="1"/>
    <s v="publishing/nonfiction"/>
    <n v="111.7"/>
    <n v="53.19047619047619"/>
    <x v="3"/>
    <s v="nonfiction"/>
  </r>
  <r>
    <n v="753"/>
    <x v="753"/>
    <x v="752"/>
    <x v="3"/>
    <n v="12800"/>
    <x v="0"/>
    <x v="0"/>
    <s v="USD"/>
    <n v="1423922991"/>
    <n v="1421330991"/>
    <b v="0"/>
    <n v="26"/>
    <b v="1"/>
    <s v="publishing/nonfiction"/>
    <n v="128"/>
    <n v="492.30769230769232"/>
    <x v="3"/>
    <s v="nonfiction"/>
  </r>
  <r>
    <n v="754"/>
    <x v="754"/>
    <x v="753"/>
    <x v="13"/>
    <n v="2075"/>
    <x v="0"/>
    <x v="0"/>
    <s v="USD"/>
    <n v="1357408721"/>
    <n v="1354816721"/>
    <b v="0"/>
    <n v="49"/>
    <b v="1"/>
    <s v="publishing/nonfiction"/>
    <n v="103.75000000000001"/>
    <n v="42.346938775510203"/>
    <x v="3"/>
    <s v="nonfiction"/>
  </r>
  <r>
    <n v="755"/>
    <x v="755"/>
    <x v="754"/>
    <x v="30"/>
    <n v="2547.69"/>
    <x v="0"/>
    <x v="0"/>
    <s v="USD"/>
    <n v="1369010460"/>
    <n v="1366381877"/>
    <b v="0"/>
    <n v="68"/>
    <b v="1"/>
    <s v="publishing/nonfiction"/>
    <n v="101.9076"/>
    <n v="37.466029411764708"/>
    <x v="3"/>
    <s v="nonfiction"/>
  </r>
  <r>
    <n v="756"/>
    <x v="756"/>
    <x v="755"/>
    <x v="176"/>
    <n v="824"/>
    <x v="0"/>
    <x v="0"/>
    <s v="USD"/>
    <n v="1303147459"/>
    <n v="1297880659"/>
    <b v="0"/>
    <n v="22"/>
    <b v="1"/>
    <s v="publishing/nonfiction"/>
    <n v="117.71428571428571"/>
    <n v="37.454545454545453"/>
    <x v="3"/>
    <s v="nonfiction"/>
  </r>
  <r>
    <n v="757"/>
    <x v="757"/>
    <x v="756"/>
    <x v="49"/>
    <n v="595"/>
    <x v="0"/>
    <x v="0"/>
    <s v="USD"/>
    <n v="1354756714"/>
    <n v="1353547114"/>
    <b v="0"/>
    <n v="18"/>
    <b v="1"/>
    <s v="publishing/nonfiction"/>
    <n v="238"/>
    <n v="33.055555555555557"/>
    <x v="3"/>
    <s v="nonfiction"/>
  </r>
  <r>
    <n v="758"/>
    <x v="758"/>
    <x v="757"/>
    <x v="30"/>
    <n v="2550"/>
    <x v="0"/>
    <x v="0"/>
    <s v="USD"/>
    <n v="1286568268"/>
    <n v="1283976268"/>
    <b v="0"/>
    <n v="19"/>
    <b v="1"/>
    <s v="publishing/nonfiction"/>
    <n v="102"/>
    <n v="134.21052631578948"/>
    <x v="3"/>
    <s v="nonfiction"/>
  </r>
  <r>
    <n v="759"/>
    <x v="759"/>
    <x v="758"/>
    <x v="10"/>
    <n v="5096"/>
    <x v="0"/>
    <x v="1"/>
    <s v="GBP"/>
    <n v="1404892539"/>
    <n v="1401436539"/>
    <b v="0"/>
    <n v="99"/>
    <b v="1"/>
    <s v="publishing/nonfiction"/>
    <n v="101.92000000000002"/>
    <n v="51.474747474747474"/>
    <x v="3"/>
    <s v="nonfiction"/>
  </r>
  <r>
    <n v="760"/>
    <x v="760"/>
    <x v="759"/>
    <x v="41"/>
    <n v="0"/>
    <x v="2"/>
    <x v="0"/>
    <s v="USD"/>
    <n v="1480188013"/>
    <n v="1477592413"/>
    <b v="0"/>
    <n v="0"/>
    <b v="0"/>
    <s v="publishing/fiction"/>
    <n v="0"/>
    <n v="0"/>
    <x v="3"/>
    <s v="fiction"/>
  </r>
  <r>
    <n v="761"/>
    <x v="761"/>
    <x v="760"/>
    <x v="10"/>
    <n v="235"/>
    <x v="2"/>
    <x v="0"/>
    <s v="USD"/>
    <n v="1391364126"/>
    <n v="1388772126"/>
    <b v="0"/>
    <n v="6"/>
    <b v="0"/>
    <s v="publishing/fiction"/>
    <n v="4.7"/>
    <n v="39.166666666666664"/>
    <x v="3"/>
    <s v="fiction"/>
  </r>
  <r>
    <n v="762"/>
    <x v="762"/>
    <x v="761"/>
    <x v="8"/>
    <n v="0"/>
    <x v="2"/>
    <x v="14"/>
    <s v="MXN"/>
    <n v="1480831200"/>
    <n v="1479328570"/>
    <b v="0"/>
    <n v="0"/>
    <b v="0"/>
    <s v="publishing/fiction"/>
    <n v="0"/>
    <n v="0"/>
    <x v="3"/>
    <s v="fiction"/>
  </r>
  <r>
    <n v="763"/>
    <x v="763"/>
    <x v="762"/>
    <x v="177"/>
    <n v="5"/>
    <x v="2"/>
    <x v="1"/>
    <s v="GBP"/>
    <n v="1376563408"/>
    <n v="1373971408"/>
    <b v="0"/>
    <n v="1"/>
    <b v="0"/>
    <s v="publishing/fiction"/>
    <n v="0.11655011655011654"/>
    <n v="5"/>
    <x v="3"/>
    <s v="fiction"/>
  </r>
  <r>
    <n v="764"/>
    <x v="764"/>
    <x v="763"/>
    <x v="10"/>
    <n v="0"/>
    <x v="2"/>
    <x v="0"/>
    <s v="USD"/>
    <n v="1441858161"/>
    <n v="1439266161"/>
    <b v="0"/>
    <n v="0"/>
    <b v="0"/>
    <s v="publishing/fiction"/>
    <n v="0"/>
    <n v="0"/>
    <x v="3"/>
    <s v="fiction"/>
  </r>
  <r>
    <n v="765"/>
    <x v="765"/>
    <x v="764"/>
    <x v="39"/>
    <n v="2521"/>
    <x v="2"/>
    <x v="0"/>
    <s v="USD"/>
    <n v="1413723684"/>
    <n v="1411131684"/>
    <b v="0"/>
    <n v="44"/>
    <b v="0"/>
    <s v="publishing/fiction"/>
    <n v="36.014285714285712"/>
    <n v="57.295454545454547"/>
    <x v="3"/>
    <s v="fiction"/>
  </r>
  <r>
    <n v="766"/>
    <x v="766"/>
    <x v="765"/>
    <x v="23"/>
    <n v="0"/>
    <x v="2"/>
    <x v="5"/>
    <s v="CAD"/>
    <n v="1424112483"/>
    <n v="1421520483"/>
    <b v="0"/>
    <n v="0"/>
    <b v="0"/>
    <s v="publishing/fiction"/>
    <n v="0"/>
    <n v="0"/>
    <x v="3"/>
    <s v="fiction"/>
  </r>
  <r>
    <n v="767"/>
    <x v="767"/>
    <x v="766"/>
    <x v="10"/>
    <n v="177"/>
    <x v="2"/>
    <x v="0"/>
    <s v="USD"/>
    <n v="1432178810"/>
    <n v="1429586810"/>
    <b v="0"/>
    <n v="3"/>
    <b v="0"/>
    <s v="publishing/fiction"/>
    <n v="3.54"/>
    <n v="59"/>
    <x v="3"/>
    <s v="fiction"/>
  </r>
  <r>
    <n v="768"/>
    <x v="768"/>
    <x v="767"/>
    <x v="30"/>
    <n v="0"/>
    <x v="2"/>
    <x v="0"/>
    <s v="USD"/>
    <n v="1387169890"/>
    <n v="1384577890"/>
    <b v="0"/>
    <n v="0"/>
    <b v="0"/>
    <s v="publishing/fiction"/>
    <n v="0"/>
    <n v="0"/>
    <x v="3"/>
    <s v="fiction"/>
  </r>
  <r>
    <n v="769"/>
    <x v="769"/>
    <x v="768"/>
    <x v="23"/>
    <n v="1656"/>
    <x v="2"/>
    <x v="0"/>
    <s v="USD"/>
    <n v="1388102094"/>
    <n v="1385510094"/>
    <b v="0"/>
    <n v="52"/>
    <b v="0"/>
    <s v="publishing/fiction"/>
    <n v="41.4"/>
    <n v="31.846153846153847"/>
    <x v="3"/>
    <s v="fiction"/>
  </r>
  <r>
    <n v="770"/>
    <x v="770"/>
    <x v="769"/>
    <x v="178"/>
    <n v="0"/>
    <x v="2"/>
    <x v="0"/>
    <s v="USD"/>
    <n v="1361750369"/>
    <n v="1358294369"/>
    <b v="0"/>
    <n v="0"/>
    <b v="0"/>
    <s v="publishing/fiction"/>
    <n v="0"/>
    <n v="0"/>
    <x v="3"/>
    <s v="fiction"/>
  </r>
  <r>
    <n v="771"/>
    <x v="771"/>
    <x v="770"/>
    <x v="114"/>
    <n v="10"/>
    <x v="2"/>
    <x v="0"/>
    <s v="USD"/>
    <n v="1454183202"/>
    <n v="1449863202"/>
    <b v="0"/>
    <n v="1"/>
    <b v="0"/>
    <s v="publishing/fiction"/>
    <n v="2.6315789473684209E-2"/>
    <n v="10"/>
    <x v="3"/>
    <s v="fiction"/>
  </r>
  <r>
    <n v="772"/>
    <x v="772"/>
    <x v="771"/>
    <x v="15"/>
    <n v="50"/>
    <x v="2"/>
    <x v="0"/>
    <s v="USD"/>
    <n v="1257047940"/>
    <n v="1252718519"/>
    <b v="0"/>
    <n v="1"/>
    <b v="0"/>
    <s v="publishing/fiction"/>
    <n v="3.3333333333333335"/>
    <n v="50"/>
    <x v="3"/>
    <s v="fiction"/>
  </r>
  <r>
    <n v="773"/>
    <x v="773"/>
    <x v="772"/>
    <x v="179"/>
    <n v="32"/>
    <x v="2"/>
    <x v="1"/>
    <s v="GBP"/>
    <n v="1431298860"/>
    <n v="1428341985"/>
    <b v="0"/>
    <n v="2"/>
    <b v="0"/>
    <s v="publishing/fiction"/>
    <n v="0.85129023676509719"/>
    <n v="16"/>
    <x v="3"/>
    <s v="fiction"/>
  </r>
  <r>
    <n v="774"/>
    <x v="774"/>
    <x v="773"/>
    <x v="2"/>
    <n v="351"/>
    <x v="2"/>
    <x v="0"/>
    <s v="USD"/>
    <n v="1393181018"/>
    <n v="1390589018"/>
    <b v="0"/>
    <n v="9"/>
    <b v="0"/>
    <s v="publishing/fiction"/>
    <n v="70.199999999999989"/>
    <n v="39"/>
    <x v="3"/>
    <s v="fiction"/>
  </r>
  <r>
    <n v="775"/>
    <x v="775"/>
    <x v="774"/>
    <x v="3"/>
    <n v="170"/>
    <x v="2"/>
    <x v="0"/>
    <s v="USD"/>
    <n v="1323998795"/>
    <n v="1321406795"/>
    <b v="0"/>
    <n v="5"/>
    <b v="0"/>
    <s v="publishing/fiction"/>
    <n v="1.7000000000000002"/>
    <n v="34"/>
    <x v="3"/>
    <s v="fiction"/>
  </r>
  <r>
    <n v="776"/>
    <x v="776"/>
    <x v="775"/>
    <x v="39"/>
    <n v="3598"/>
    <x v="2"/>
    <x v="0"/>
    <s v="USD"/>
    <n v="1444539600"/>
    <n v="1441297645"/>
    <b v="0"/>
    <n v="57"/>
    <b v="0"/>
    <s v="publishing/fiction"/>
    <n v="51.4"/>
    <n v="63.122807017543863"/>
    <x v="3"/>
    <s v="fiction"/>
  </r>
  <r>
    <n v="777"/>
    <x v="777"/>
    <x v="776"/>
    <x v="9"/>
    <n v="21"/>
    <x v="2"/>
    <x v="0"/>
    <s v="USD"/>
    <n v="1375313577"/>
    <n v="1372721577"/>
    <b v="0"/>
    <n v="3"/>
    <b v="0"/>
    <s v="publishing/fiction"/>
    <n v="0.70000000000000007"/>
    <n v="7"/>
    <x v="3"/>
    <s v="fiction"/>
  </r>
  <r>
    <n v="778"/>
    <x v="778"/>
    <x v="777"/>
    <x v="2"/>
    <n v="2"/>
    <x v="2"/>
    <x v="0"/>
    <s v="USD"/>
    <n v="1398876680"/>
    <n v="1396284680"/>
    <b v="0"/>
    <n v="1"/>
    <b v="0"/>
    <s v="publishing/fiction"/>
    <n v="0.4"/>
    <n v="2"/>
    <x v="3"/>
    <s v="fiction"/>
  </r>
  <r>
    <n v="779"/>
    <x v="779"/>
    <x v="778"/>
    <x v="36"/>
    <n v="400"/>
    <x v="2"/>
    <x v="0"/>
    <s v="USD"/>
    <n v="1287115200"/>
    <n v="1284567905"/>
    <b v="0"/>
    <n v="6"/>
    <b v="0"/>
    <s v="publishing/fiction"/>
    <n v="2.666666666666667"/>
    <n v="66.666666666666671"/>
    <x v="3"/>
    <s v="fiction"/>
  </r>
  <r>
    <n v="780"/>
    <x v="780"/>
    <x v="779"/>
    <x v="28"/>
    <n v="1040"/>
    <x v="0"/>
    <x v="0"/>
    <s v="USD"/>
    <n v="1304439025"/>
    <n v="1301847025"/>
    <b v="0"/>
    <n v="27"/>
    <b v="1"/>
    <s v="music/rock"/>
    <n v="104"/>
    <n v="38.518518518518519"/>
    <x v="4"/>
    <s v="rock"/>
  </r>
  <r>
    <n v="781"/>
    <x v="781"/>
    <x v="780"/>
    <x v="134"/>
    <n v="1065.23"/>
    <x v="0"/>
    <x v="0"/>
    <s v="USD"/>
    <n v="1370649674"/>
    <n v="1368057674"/>
    <b v="0"/>
    <n v="25"/>
    <b v="1"/>
    <s v="music/rock"/>
    <n v="133.15375"/>
    <n v="42.609200000000001"/>
    <x v="4"/>
    <s v="rock"/>
  </r>
  <r>
    <n v="782"/>
    <x v="782"/>
    <x v="781"/>
    <x v="176"/>
    <n v="700"/>
    <x v="0"/>
    <x v="0"/>
    <s v="USD"/>
    <n v="1345918302"/>
    <n v="1343326302"/>
    <b v="0"/>
    <n v="14"/>
    <b v="1"/>
    <s v="music/rock"/>
    <n v="100"/>
    <n v="50"/>
    <x v="4"/>
    <s v="rock"/>
  </r>
  <r>
    <n v="783"/>
    <x v="783"/>
    <x v="782"/>
    <x v="15"/>
    <n v="2222"/>
    <x v="0"/>
    <x v="0"/>
    <s v="USD"/>
    <n v="1335564000"/>
    <n v="1332182049"/>
    <b v="0"/>
    <n v="35"/>
    <b v="1"/>
    <s v="music/rock"/>
    <n v="148.13333333333333"/>
    <n v="63.485714285714288"/>
    <x v="4"/>
    <s v="rock"/>
  </r>
  <r>
    <n v="784"/>
    <x v="784"/>
    <x v="783"/>
    <x v="28"/>
    <n v="1025"/>
    <x v="0"/>
    <x v="0"/>
    <s v="USD"/>
    <n v="1395023719"/>
    <n v="1391571319"/>
    <b v="0"/>
    <n v="10"/>
    <b v="1"/>
    <s v="music/rock"/>
    <n v="102.49999999999999"/>
    <n v="102.5"/>
    <x v="4"/>
    <s v="rock"/>
  </r>
  <r>
    <n v="785"/>
    <x v="785"/>
    <x v="784"/>
    <x v="2"/>
    <n v="903.14"/>
    <x v="0"/>
    <x v="0"/>
    <s v="USD"/>
    <n v="1362060915"/>
    <n v="1359468915"/>
    <b v="0"/>
    <n v="29"/>
    <b v="1"/>
    <s v="music/rock"/>
    <n v="180.62799999999999"/>
    <n v="31.142758620689655"/>
    <x v="4"/>
    <s v="rock"/>
  </r>
  <r>
    <n v="786"/>
    <x v="786"/>
    <x v="785"/>
    <x v="10"/>
    <n v="7140"/>
    <x v="0"/>
    <x v="0"/>
    <s v="USD"/>
    <n v="1336751220"/>
    <n v="1331774434"/>
    <b v="0"/>
    <n v="44"/>
    <b v="1"/>
    <s v="music/rock"/>
    <n v="142.79999999999998"/>
    <n v="162.27272727272728"/>
    <x v="4"/>
    <s v="rock"/>
  </r>
  <r>
    <n v="787"/>
    <x v="787"/>
    <x v="786"/>
    <x v="38"/>
    <n v="1370"/>
    <x v="0"/>
    <x v="0"/>
    <s v="USD"/>
    <n v="1383318226"/>
    <n v="1380726226"/>
    <b v="0"/>
    <n v="17"/>
    <b v="1"/>
    <s v="music/rock"/>
    <n v="114.16666666666666"/>
    <n v="80.588235294117652"/>
    <x v="4"/>
    <s v="rock"/>
  </r>
  <r>
    <n v="788"/>
    <x v="788"/>
    <x v="787"/>
    <x v="28"/>
    <n v="2035.05"/>
    <x v="0"/>
    <x v="0"/>
    <s v="USD"/>
    <n v="1341633540"/>
    <n v="1338336588"/>
    <b v="0"/>
    <n v="34"/>
    <b v="1"/>
    <s v="music/rock"/>
    <n v="203.505"/>
    <n v="59.85441176470588"/>
    <x v="4"/>
    <s v="rock"/>
  </r>
  <r>
    <n v="789"/>
    <x v="789"/>
    <x v="788"/>
    <x v="180"/>
    <n v="1860"/>
    <x v="0"/>
    <x v="0"/>
    <s v="USD"/>
    <n v="1358755140"/>
    <n v="1357187280"/>
    <b v="0"/>
    <n v="14"/>
    <b v="1"/>
    <s v="music/rock"/>
    <n v="109.41176470588236"/>
    <n v="132.85714285714286"/>
    <x v="4"/>
    <s v="rock"/>
  </r>
  <r>
    <n v="790"/>
    <x v="790"/>
    <x v="789"/>
    <x v="3"/>
    <n v="14437.46"/>
    <x v="0"/>
    <x v="0"/>
    <s v="USD"/>
    <n v="1359680939"/>
    <n v="1357088939"/>
    <b v="0"/>
    <n v="156"/>
    <b v="1"/>
    <s v="music/rock"/>
    <n v="144.37459999999999"/>
    <n v="92.547820512820508"/>
    <x v="4"/>
    <s v="rock"/>
  </r>
  <r>
    <n v="791"/>
    <x v="791"/>
    <x v="790"/>
    <x v="51"/>
    <n v="7790"/>
    <x v="0"/>
    <x v="0"/>
    <s v="USD"/>
    <n v="1384322340"/>
    <n v="1381430646"/>
    <b v="0"/>
    <n v="128"/>
    <b v="1"/>
    <s v="music/rock"/>
    <n v="103.86666666666666"/>
    <n v="60.859375"/>
    <x v="4"/>
    <s v="rock"/>
  </r>
  <r>
    <n v="792"/>
    <x v="792"/>
    <x v="791"/>
    <x v="30"/>
    <n v="2511.11"/>
    <x v="0"/>
    <x v="0"/>
    <s v="USD"/>
    <n v="1383861483"/>
    <n v="1381265883"/>
    <b v="0"/>
    <n v="60"/>
    <b v="1"/>
    <s v="music/rock"/>
    <n v="100.44440000000002"/>
    <n v="41.851833333333339"/>
    <x v="4"/>
    <s v="rock"/>
  </r>
  <r>
    <n v="793"/>
    <x v="793"/>
    <x v="792"/>
    <x v="181"/>
    <n v="2826.43"/>
    <x v="0"/>
    <x v="0"/>
    <s v="USD"/>
    <n v="1372827540"/>
    <n v="1371491244"/>
    <b v="0"/>
    <n v="32"/>
    <b v="1"/>
    <s v="music/rock"/>
    <n v="102.77927272727271"/>
    <n v="88.325937499999995"/>
    <x v="4"/>
    <s v="rock"/>
  </r>
  <r>
    <n v="794"/>
    <x v="794"/>
    <x v="793"/>
    <x v="6"/>
    <n v="8425"/>
    <x v="0"/>
    <x v="0"/>
    <s v="USD"/>
    <n v="1315242360"/>
    <n v="1310438737"/>
    <b v="0"/>
    <n v="53"/>
    <b v="1"/>
    <s v="music/rock"/>
    <n v="105.31250000000001"/>
    <n v="158.96226415094338"/>
    <x v="4"/>
    <s v="rock"/>
  </r>
  <r>
    <n v="795"/>
    <x v="795"/>
    <x v="794"/>
    <x v="32"/>
    <n v="15650"/>
    <x v="0"/>
    <x v="0"/>
    <s v="USD"/>
    <n v="1333774740"/>
    <n v="1330094566"/>
    <b v="0"/>
    <n v="184"/>
    <b v="1"/>
    <s v="music/rock"/>
    <n v="111.78571428571429"/>
    <n v="85.054347826086953"/>
    <x v="4"/>
    <s v="rock"/>
  </r>
  <r>
    <n v="796"/>
    <x v="796"/>
    <x v="795"/>
    <x v="3"/>
    <n v="10135"/>
    <x v="0"/>
    <x v="0"/>
    <s v="USD"/>
    <n v="1379279400"/>
    <n v="1376687485"/>
    <b v="0"/>
    <n v="90"/>
    <b v="1"/>
    <s v="music/rock"/>
    <n v="101.35000000000001"/>
    <n v="112.61111111111111"/>
    <x v="4"/>
    <s v="rock"/>
  </r>
  <r>
    <n v="797"/>
    <x v="797"/>
    <x v="796"/>
    <x v="9"/>
    <n v="3226"/>
    <x v="0"/>
    <x v="0"/>
    <s v="USD"/>
    <n v="1335672000"/>
    <n v="1332978688"/>
    <b v="0"/>
    <n v="71"/>
    <b v="1"/>
    <s v="music/rock"/>
    <n v="107.53333333333333"/>
    <n v="45.436619718309856"/>
    <x v="4"/>
    <s v="rock"/>
  </r>
  <r>
    <n v="798"/>
    <x v="798"/>
    <x v="797"/>
    <x v="8"/>
    <n v="4021"/>
    <x v="0"/>
    <x v="0"/>
    <s v="USD"/>
    <n v="1412086187"/>
    <n v="1409494187"/>
    <b v="0"/>
    <n v="87"/>
    <b v="1"/>
    <s v="music/rock"/>
    <n v="114.88571428571429"/>
    <n v="46.218390804597703"/>
    <x v="4"/>
    <s v="rock"/>
  </r>
  <r>
    <n v="799"/>
    <x v="799"/>
    <x v="798"/>
    <x v="10"/>
    <n v="5001"/>
    <x v="0"/>
    <x v="0"/>
    <s v="USD"/>
    <n v="1335542446"/>
    <n v="1332950446"/>
    <b v="0"/>
    <n v="28"/>
    <b v="1"/>
    <s v="music/rock"/>
    <n v="100.02"/>
    <n v="178.60714285714286"/>
    <x v="4"/>
    <s v="rock"/>
  </r>
  <r>
    <n v="800"/>
    <x v="800"/>
    <x v="799"/>
    <x v="15"/>
    <n v="2282"/>
    <x v="0"/>
    <x v="1"/>
    <s v="GBP"/>
    <n v="1410431054"/>
    <n v="1407839054"/>
    <b v="0"/>
    <n v="56"/>
    <b v="1"/>
    <s v="music/rock"/>
    <n v="152.13333333333335"/>
    <n v="40.75"/>
    <x v="4"/>
    <s v="rock"/>
  </r>
  <r>
    <n v="801"/>
    <x v="801"/>
    <x v="800"/>
    <x v="13"/>
    <n v="2230.4299999999998"/>
    <x v="0"/>
    <x v="0"/>
    <s v="USD"/>
    <n v="1309547120"/>
    <n v="1306955120"/>
    <b v="0"/>
    <n v="51"/>
    <b v="1"/>
    <s v="music/rock"/>
    <n v="111.52149999999999"/>
    <n v="43.733921568627444"/>
    <x v="4"/>
    <s v="rock"/>
  </r>
  <r>
    <n v="802"/>
    <x v="802"/>
    <x v="801"/>
    <x v="12"/>
    <n v="6080"/>
    <x v="0"/>
    <x v="0"/>
    <s v="USD"/>
    <n v="1347854700"/>
    <n v="1343867524"/>
    <b v="0"/>
    <n v="75"/>
    <b v="1"/>
    <s v="music/rock"/>
    <n v="101.33333333333334"/>
    <n v="81.066666666666663"/>
    <x v="4"/>
    <s v="rock"/>
  </r>
  <r>
    <n v="803"/>
    <x v="803"/>
    <x v="802"/>
    <x v="98"/>
    <n v="2835"/>
    <x v="0"/>
    <x v="0"/>
    <s v="USD"/>
    <n v="1306630800"/>
    <n v="1304376478"/>
    <b v="0"/>
    <n v="38"/>
    <b v="1"/>
    <s v="music/rock"/>
    <n v="123.2608695652174"/>
    <n v="74.60526315789474"/>
    <x v="4"/>
    <s v="rock"/>
  </r>
  <r>
    <n v="804"/>
    <x v="804"/>
    <x v="803"/>
    <x v="62"/>
    <n v="5500"/>
    <x v="0"/>
    <x v="0"/>
    <s v="USD"/>
    <n v="1311393540"/>
    <n v="1309919526"/>
    <b v="0"/>
    <n v="18"/>
    <b v="1"/>
    <s v="music/rock"/>
    <n v="100"/>
    <n v="305.55555555555554"/>
    <x v="4"/>
    <s v="rock"/>
  </r>
  <r>
    <n v="805"/>
    <x v="805"/>
    <x v="804"/>
    <x v="9"/>
    <n v="3150"/>
    <x v="0"/>
    <x v="0"/>
    <s v="USD"/>
    <n v="1310857200"/>
    <n v="1306525512"/>
    <b v="0"/>
    <n v="54"/>
    <b v="1"/>
    <s v="music/rock"/>
    <n v="105"/>
    <n v="58.333333333333336"/>
    <x v="4"/>
    <s v="rock"/>
  </r>
  <r>
    <n v="806"/>
    <x v="806"/>
    <x v="805"/>
    <x v="6"/>
    <n v="8355"/>
    <x v="0"/>
    <x v="0"/>
    <s v="USD"/>
    <n v="1315413339"/>
    <n v="1312821339"/>
    <b v="0"/>
    <n v="71"/>
    <b v="1"/>
    <s v="music/rock"/>
    <n v="104.4375"/>
    <n v="117.67605633802818"/>
    <x v="4"/>
    <s v="rock"/>
  </r>
  <r>
    <n v="807"/>
    <x v="807"/>
    <x v="806"/>
    <x v="23"/>
    <n v="4205"/>
    <x v="0"/>
    <x v="0"/>
    <s v="USD"/>
    <n v="1488333600"/>
    <n v="1485270311"/>
    <b v="0"/>
    <n v="57"/>
    <b v="1"/>
    <s v="music/rock"/>
    <n v="105.125"/>
    <n v="73.771929824561397"/>
    <x v="4"/>
    <s v="rock"/>
  </r>
  <r>
    <n v="808"/>
    <x v="808"/>
    <x v="807"/>
    <x v="37"/>
    <n v="4500"/>
    <x v="0"/>
    <x v="5"/>
    <s v="CAD"/>
    <n v="1419224340"/>
    <n v="1416363886"/>
    <b v="0"/>
    <n v="43"/>
    <b v="1"/>
    <s v="music/rock"/>
    <n v="100"/>
    <n v="104.65116279069767"/>
    <x v="4"/>
    <s v="rock"/>
  </r>
  <r>
    <n v="809"/>
    <x v="809"/>
    <x v="808"/>
    <x v="23"/>
    <n v="4151"/>
    <x v="0"/>
    <x v="0"/>
    <s v="USD"/>
    <n v="1390161630"/>
    <n v="1387569630"/>
    <b v="0"/>
    <n v="52"/>
    <b v="1"/>
    <s v="music/rock"/>
    <n v="103.77499999999999"/>
    <n v="79.82692307692308"/>
    <x v="4"/>
    <s v="rock"/>
  </r>
  <r>
    <n v="810"/>
    <x v="810"/>
    <x v="809"/>
    <x v="15"/>
    <n v="1575"/>
    <x v="0"/>
    <x v="0"/>
    <s v="USD"/>
    <n v="1346462462"/>
    <n v="1343870462"/>
    <b v="0"/>
    <n v="27"/>
    <b v="1"/>
    <s v="music/rock"/>
    <n v="105"/>
    <n v="58.333333333333336"/>
    <x v="4"/>
    <s v="rock"/>
  </r>
  <r>
    <n v="811"/>
    <x v="811"/>
    <x v="810"/>
    <x v="28"/>
    <n v="1040"/>
    <x v="0"/>
    <x v="0"/>
    <s v="USD"/>
    <n v="1373475120"/>
    <n v="1371569202"/>
    <b v="0"/>
    <n v="12"/>
    <b v="1"/>
    <s v="music/rock"/>
    <n v="104"/>
    <n v="86.666666666666671"/>
    <x v="4"/>
    <s v="rock"/>
  </r>
  <r>
    <n v="812"/>
    <x v="812"/>
    <x v="811"/>
    <x v="20"/>
    <n v="911"/>
    <x v="0"/>
    <x v="0"/>
    <s v="USD"/>
    <n v="1362146280"/>
    <n v="1357604752"/>
    <b v="0"/>
    <n v="33"/>
    <b v="1"/>
    <s v="music/rock"/>
    <n v="151.83333333333334"/>
    <n v="27.606060606060606"/>
    <x v="4"/>
    <s v="rock"/>
  </r>
  <r>
    <n v="813"/>
    <x v="813"/>
    <x v="812"/>
    <x v="15"/>
    <n v="2399.94"/>
    <x v="0"/>
    <x v="0"/>
    <s v="USD"/>
    <n v="1342825365"/>
    <n v="1340233365"/>
    <b v="0"/>
    <n v="96"/>
    <b v="1"/>
    <s v="music/rock"/>
    <n v="159.99600000000001"/>
    <n v="24.999375000000001"/>
    <x v="4"/>
    <s v="rock"/>
  </r>
  <r>
    <n v="814"/>
    <x v="814"/>
    <x v="813"/>
    <x v="28"/>
    <n v="1273"/>
    <x v="0"/>
    <x v="0"/>
    <s v="USD"/>
    <n v="1306865040"/>
    <n v="1305568201"/>
    <b v="0"/>
    <n v="28"/>
    <b v="1"/>
    <s v="music/rock"/>
    <n v="127.3"/>
    <n v="45.464285714285715"/>
    <x v="4"/>
    <s v="rock"/>
  </r>
  <r>
    <n v="815"/>
    <x v="815"/>
    <x v="814"/>
    <x v="23"/>
    <n v="4280"/>
    <x v="0"/>
    <x v="0"/>
    <s v="USD"/>
    <n v="1414879303"/>
    <n v="1412287303"/>
    <b v="0"/>
    <n v="43"/>
    <b v="1"/>
    <s v="music/rock"/>
    <n v="107"/>
    <n v="99.534883720930239"/>
    <x v="4"/>
    <s v="rock"/>
  </r>
  <r>
    <n v="816"/>
    <x v="816"/>
    <x v="815"/>
    <x v="39"/>
    <n v="8058.55"/>
    <x v="0"/>
    <x v="0"/>
    <s v="USD"/>
    <n v="1365489000"/>
    <n v="1362776043"/>
    <b v="0"/>
    <n v="205"/>
    <b v="1"/>
    <s v="music/rock"/>
    <n v="115.12214285714286"/>
    <n v="39.31"/>
    <x v="4"/>
    <s v="rock"/>
  </r>
  <r>
    <n v="817"/>
    <x v="817"/>
    <x v="816"/>
    <x v="15"/>
    <n v="2056.66"/>
    <x v="0"/>
    <x v="0"/>
    <s v="USD"/>
    <n v="1331441940"/>
    <n v="1326810211"/>
    <b v="0"/>
    <n v="23"/>
    <b v="1"/>
    <s v="music/rock"/>
    <n v="137.11066666666665"/>
    <n v="89.419999999999987"/>
    <x v="4"/>
    <s v="rock"/>
  </r>
  <r>
    <n v="818"/>
    <x v="818"/>
    <x v="817"/>
    <x v="18"/>
    <n v="545"/>
    <x v="0"/>
    <x v="0"/>
    <s v="USD"/>
    <n v="1344358860"/>
    <n v="1343682681"/>
    <b v="0"/>
    <n v="19"/>
    <b v="1"/>
    <s v="music/rock"/>
    <n v="155.71428571428572"/>
    <n v="28.684210526315791"/>
    <x v="4"/>
    <s v="rock"/>
  </r>
  <r>
    <n v="819"/>
    <x v="819"/>
    <x v="818"/>
    <x v="44"/>
    <n v="435"/>
    <x v="0"/>
    <x v="0"/>
    <s v="USD"/>
    <n v="1387601040"/>
    <n v="1386806254"/>
    <b v="0"/>
    <n v="14"/>
    <b v="1"/>
    <s v="music/rock"/>
    <n v="108.74999999999999"/>
    <n v="31.071428571428573"/>
    <x v="4"/>
    <s v="rock"/>
  </r>
  <r>
    <n v="820"/>
    <x v="820"/>
    <x v="819"/>
    <x v="13"/>
    <n v="2681"/>
    <x v="0"/>
    <x v="0"/>
    <s v="USD"/>
    <n v="1402290000"/>
    <n v="1399666342"/>
    <b v="0"/>
    <n v="38"/>
    <b v="1"/>
    <s v="music/rock"/>
    <n v="134.05000000000001"/>
    <n v="70.55263157894737"/>
    <x v="4"/>
    <s v="rock"/>
  </r>
  <r>
    <n v="821"/>
    <x v="821"/>
    <x v="820"/>
    <x v="182"/>
    <n v="17482"/>
    <x v="0"/>
    <x v="0"/>
    <s v="USD"/>
    <n v="1430712060"/>
    <n v="1427753265"/>
    <b v="0"/>
    <n v="78"/>
    <b v="1"/>
    <s v="music/rock"/>
    <n v="100"/>
    <n v="224.12820512820514"/>
    <x v="4"/>
    <s v="rock"/>
  </r>
  <r>
    <n v="822"/>
    <x v="822"/>
    <x v="821"/>
    <x v="9"/>
    <n v="3575"/>
    <x v="0"/>
    <x v="0"/>
    <s v="USD"/>
    <n v="1349477050"/>
    <n v="1346885050"/>
    <b v="0"/>
    <n v="69"/>
    <b v="1"/>
    <s v="music/rock"/>
    <n v="119.16666666666667"/>
    <n v="51.811594202898547"/>
    <x v="4"/>
    <s v="rock"/>
  </r>
  <r>
    <n v="823"/>
    <x v="823"/>
    <x v="822"/>
    <x v="134"/>
    <n v="1436"/>
    <x v="0"/>
    <x v="0"/>
    <s v="USD"/>
    <n v="1427062852"/>
    <n v="1424474452"/>
    <b v="0"/>
    <n v="33"/>
    <b v="1"/>
    <s v="music/rock"/>
    <n v="179.5"/>
    <n v="43.515151515151516"/>
    <x v="4"/>
    <s v="rock"/>
  </r>
  <r>
    <n v="824"/>
    <x v="824"/>
    <x v="823"/>
    <x v="183"/>
    <n v="2150.1"/>
    <x v="0"/>
    <x v="0"/>
    <s v="USD"/>
    <n v="1271573940"/>
    <n v="1268459318"/>
    <b v="0"/>
    <n v="54"/>
    <b v="1"/>
    <s v="music/rock"/>
    <n v="134.38124999999999"/>
    <n v="39.816666666666663"/>
    <x v="4"/>
    <s v="rock"/>
  </r>
  <r>
    <n v="825"/>
    <x v="825"/>
    <x v="824"/>
    <x v="78"/>
    <n v="12554"/>
    <x v="0"/>
    <x v="0"/>
    <s v="USD"/>
    <n v="1351495284"/>
    <n v="1349335284"/>
    <b v="0"/>
    <n v="99"/>
    <b v="1"/>
    <s v="music/rock"/>
    <n v="100.43200000000002"/>
    <n v="126.8080808080808"/>
    <x v="4"/>
    <s v="rock"/>
  </r>
  <r>
    <n v="826"/>
    <x v="826"/>
    <x v="825"/>
    <x v="62"/>
    <n v="5580"/>
    <x v="0"/>
    <x v="0"/>
    <s v="USD"/>
    <n v="1332719730"/>
    <n v="1330908930"/>
    <b v="0"/>
    <n v="49"/>
    <b v="1"/>
    <s v="music/rock"/>
    <n v="101.45454545454547"/>
    <n v="113.87755102040816"/>
    <x v="4"/>
    <s v="rock"/>
  </r>
  <r>
    <n v="827"/>
    <x v="827"/>
    <x v="826"/>
    <x v="43"/>
    <n v="310"/>
    <x v="0"/>
    <x v="0"/>
    <s v="USD"/>
    <n v="1329248940"/>
    <n v="1326972107"/>
    <b v="0"/>
    <n v="11"/>
    <b v="1"/>
    <s v="music/rock"/>
    <n v="103.33333333333334"/>
    <n v="28.181818181818183"/>
    <x v="4"/>
    <s v="rock"/>
  </r>
  <r>
    <n v="828"/>
    <x v="828"/>
    <x v="827"/>
    <x v="46"/>
    <n v="1391"/>
    <x v="0"/>
    <x v="0"/>
    <s v="USD"/>
    <n v="1340641440"/>
    <n v="1339549982"/>
    <b v="0"/>
    <n v="38"/>
    <b v="1"/>
    <s v="music/rock"/>
    <n v="107"/>
    <n v="36.60526315789474"/>
    <x v="4"/>
    <s v="rock"/>
  </r>
  <r>
    <n v="829"/>
    <x v="829"/>
    <x v="828"/>
    <x v="2"/>
    <n v="520"/>
    <x v="0"/>
    <x v="1"/>
    <s v="GBP"/>
    <n v="1468437240"/>
    <n v="1463253240"/>
    <b v="0"/>
    <n v="16"/>
    <b v="1"/>
    <s v="music/rock"/>
    <n v="104"/>
    <n v="32.5"/>
    <x v="4"/>
    <s v="rock"/>
  </r>
  <r>
    <n v="830"/>
    <x v="830"/>
    <x v="829"/>
    <x v="40"/>
    <n v="1941"/>
    <x v="0"/>
    <x v="0"/>
    <s v="USD"/>
    <n v="1363952225"/>
    <n v="1361363825"/>
    <b v="0"/>
    <n v="32"/>
    <b v="1"/>
    <s v="music/rock"/>
    <n v="107.83333333333334"/>
    <n v="60.65625"/>
    <x v="4"/>
    <s v="rock"/>
  </r>
  <r>
    <n v="831"/>
    <x v="831"/>
    <x v="830"/>
    <x v="15"/>
    <n v="3500"/>
    <x v="0"/>
    <x v="0"/>
    <s v="USD"/>
    <n v="1335540694"/>
    <n v="1332948694"/>
    <b v="0"/>
    <n v="20"/>
    <b v="1"/>
    <s v="music/rock"/>
    <n v="233.33333333333334"/>
    <n v="175"/>
    <x v="4"/>
    <s v="rock"/>
  </r>
  <r>
    <n v="832"/>
    <x v="832"/>
    <x v="831"/>
    <x v="36"/>
    <n v="15091.06"/>
    <x v="0"/>
    <x v="0"/>
    <s v="USD"/>
    <n v="1327133580"/>
    <n v="1321978335"/>
    <b v="0"/>
    <n v="154"/>
    <b v="1"/>
    <s v="music/rock"/>
    <n v="100.60706666666665"/>
    <n v="97.993896103896105"/>
    <x v="4"/>
    <s v="rock"/>
  </r>
  <r>
    <n v="833"/>
    <x v="833"/>
    <x v="832"/>
    <x v="12"/>
    <n v="6100"/>
    <x v="0"/>
    <x v="0"/>
    <s v="USD"/>
    <n v="1397941475"/>
    <n v="1395349475"/>
    <b v="0"/>
    <n v="41"/>
    <b v="1"/>
    <s v="music/rock"/>
    <n v="101.66666666666666"/>
    <n v="148.78048780487805"/>
    <x v="4"/>
    <s v="rock"/>
  </r>
  <r>
    <n v="834"/>
    <x v="834"/>
    <x v="833"/>
    <x v="62"/>
    <n v="7206"/>
    <x v="0"/>
    <x v="0"/>
    <s v="USD"/>
    <n v="1372651140"/>
    <n v="1369770292"/>
    <b v="0"/>
    <n v="75"/>
    <b v="1"/>
    <s v="music/rock"/>
    <n v="131.0181818181818"/>
    <n v="96.08"/>
    <x v="4"/>
    <s v="rock"/>
  </r>
  <r>
    <n v="835"/>
    <x v="835"/>
    <x v="834"/>
    <x v="13"/>
    <n v="2345"/>
    <x v="0"/>
    <x v="0"/>
    <s v="USD"/>
    <n v="1337396400"/>
    <n v="1333709958"/>
    <b v="0"/>
    <n v="40"/>
    <b v="1"/>
    <s v="music/rock"/>
    <n v="117.25000000000001"/>
    <n v="58.625"/>
    <x v="4"/>
    <s v="rock"/>
  </r>
  <r>
    <n v="836"/>
    <x v="836"/>
    <x v="835"/>
    <x v="10"/>
    <n v="5046.5200000000004"/>
    <x v="0"/>
    <x v="0"/>
    <s v="USD"/>
    <n v="1381108918"/>
    <n v="1378516918"/>
    <b v="0"/>
    <n v="46"/>
    <b v="1"/>
    <s v="music/rock"/>
    <n v="100.93039999999999"/>
    <n v="109.70695652173914"/>
    <x v="4"/>
    <s v="rock"/>
  </r>
  <r>
    <n v="837"/>
    <x v="837"/>
    <x v="836"/>
    <x v="30"/>
    <n v="3045"/>
    <x v="0"/>
    <x v="0"/>
    <s v="USD"/>
    <n v="1398988662"/>
    <n v="1396396662"/>
    <b v="0"/>
    <n v="62"/>
    <b v="1"/>
    <s v="music/rock"/>
    <n v="121.8"/>
    <n v="49.112903225806448"/>
    <x v="4"/>
    <s v="rock"/>
  </r>
  <r>
    <n v="838"/>
    <x v="838"/>
    <x v="837"/>
    <x v="13"/>
    <n v="2908"/>
    <x v="0"/>
    <x v="0"/>
    <s v="USD"/>
    <n v="1326835985"/>
    <n v="1324243985"/>
    <b v="0"/>
    <n v="61"/>
    <b v="1"/>
    <s v="music/rock"/>
    <n v="145.4"/>
    <n v="47.672131147540981"/>
    <x v="4"/>
    <s v="rock"/>
  </r>
  <r>
    <n v="839"/>
    <x v="839"/>
    <x v="838"/>
    <x v="10"/>
    <n v="5830.83"/>
    <x v="0"/>
    <x v="0"/>
    <s v="USD"/>
    <n v="1348337956"/>
    <n v="1345745956"/>
    <b v="0"/>
    <n v="96"/>
    <b v="1"/>
    <s v="music/rock"/>
    <n v="116.61660000000001"/>
    <n v="60.737812499999997"/>
    <x v="4"/>
    <s v="rock"/>
  </r>
  <r>
    <n v="840"/>
    <x v="840"/>
    <x v="839"/>
    <x v="3"/>
    <n v="12041.66"/>
    <x v="0"/>
    <x v="0"/>
    <s v="USD"/>
    <n v="1474694787"/>
    <n v="1472102787"/>
    <b v="0"/>
    <n v="190"/>
    <b v="1"/>
    <s v="music/metal"/>
    <n v="120.4166"/>
    <n v="63.37715789473684"/>
    <x v="4"/>
    <s v="metal"/>
  </r>
  <r>
    <n v="841"/>
    <x v="841"/>
    <x v="840"/>
    <x v="10"/>
    <n v="5066"/>
    <x v="0"/>
    <x v="0"/>
    <s v="USD"/>
    <n v="1415653663"/>
    <n v="1413058063"/>
    <b v="1"/>
    <n v="94"/>
    <b v="1"/>
    <s v="music/metal"/>
    <n v="101.32000000000001"/>
    <n v="53.893617021276597"/>
    <x v="4"/>
    <s v="metal"/>
  </r>
  <r>
    <n v="842"/>
    <x v="842"/>
    <x v="841"/>
    <x v="30"/>
    <n v="2608"/>
    <x v="0"/>
    <x v="5"/>
    <s v="CAD"/>
    <n v="1381723140"/>
    <n v="1378735983"/>
    <b v="1"/>
    <n v="39"/>
    <b v="1"/>
    <s v="music/metal"/>
    <n v="104.32"/>
    <n v="66.871794871794876"/>
    <x v="4"/>
    <s v="metal"/>
  </r>
  <r>
    <n v="843"/>
    <x v="843"/>
    <x v="842"/>
    <x v="9"/>
    <n v="8014"/>
    <x v="0"/>
    <x v="0"/>
    <s v="USD"/>
    <n v="1481184000"/>
    <n v="1479708680"/>
    <b v="0"/>
    <n v="127"/>
    <b v="1"/>
    <s v="music/metal"/>
    <n v="267.13333333333333"/>
    <n v="63.102362204724407"/>
    <x v="4"/>
    <s v="metal"/>
  </r>
  <r>
    <n v="844"/>
    <x v="844"/>
    <x v="843"/>
    <x v="9"/>
    <n v="5824"/>
    <x v="0"/>
    <x v="0"/>
    <s v="USD"/>
    <n v="1414817940"/>
    <n v="1411489552"/>
    <b v="1"/>
    <n v="159"/>
    <b v="1"/>
    <s v="music/metal"/>
    <n v="194.13333333333333"/>
    <n v="36.628930817610062"/>
    <x v="4"/>
    <s v="metal"/>
  </r>
  <r>
    <n v="845"/>
    <x v="845"/>
    <x v="844"/>
    <x v="10"/>
    <n v="6019.01"/>
    <x v="0"/>
    <x v="0"/>
    <s v="USD"/>
    <n v="1473047940"/>
    <n v="1469595396"/>
    <b v="0"/>
    <n v="177"/>
    <b v="1"/>
    <s v="music/metal"/>
    <n v="120.3802"/>
    <n v="34.005706214689269"/>
    <x v="4"/>
    <s v="metal"/>
  </r>
  <r>
    <n v="846"/>
    <x v="846"/>
    <x v="845"/>
    <x v="184"/>
    <n v="1342.01"/>
    <x v="0"/>
    <x v="1"/>
    <s v="GBP"/>
    <n v="1394460000"/>
    <n v="1393233855"/>
    <b v="0"/>
    <n v="47"/>
    <b v="1"/>
    <s v="music/metal"/>
    <n v="122.00090909090908"/>
    <n v="28.553404255319148"/>
    <x v="4"/>
    <s v="metal"/>
  </r>
  <r>
    <n v="847"/>
    <x v="847"/>
    <x v="846"/>
    <x v="185"/>
    <n v="10"/>
    <x v="0"/>
    <x v="0"/>
    <s v="USD"/>
    <n v="1436555376"/>
    <n v="1433963376"/>
    <b v="0"/>
    <n v="1"/>
    <b v="1"/>
    <s v="music/metal"/>
    <n v="100"/>
    <n v="10"/>
    <x v="4"/>
    <s v="metal"/>
  </r>
  <r>
    <n v="848"/>
    <x v="848"/>
    <x v="847"/>
    <x v="43"/>
    <n v="300"/>
    <x v="0"/>
    <x v="0"/>
    <s v="USD"/>
    <n v="1429038033"/>
    <n v="1426446033"/>
    <b v="0"/>
    <n v="16"/>
    <b v="1"/>
    <s v="music/metal"/>
    <n v="100"/>
    <n v="18.75"/>
    <x v="4"/>
    <s v="metal"/>
  </r>
  <r>
    <n v="849"/>
    <x v="849"/>
    <x v="848"/>
    <x v="23"/>
    <n v="4796"/>
    <x v="0"/>
    <x v="0"/>
    <s v="USD"/>
    <n v="1426473264"/>
    <n v="1424057664"/>
    <b v="0"/>
    <n v="115"/>
    <b v="1"/>
    <s v="music/metal"/>
    <n v="119.9"/>
    <n v="41.704347826086959"/>
    <x v="4"/>
    <s v="metal"/>
  </r>
  <r>
    <n v="850"/>
    <x v="850"/>
    <x v="849"/>
    <x v="23"/>
    <n v="6207"/>
    <x v="0"/>
    <x v="0"/>
    <s v="USD"/>
    <n v="1461560340"/>
    <n v="1458762717"/>
    <b v="0"/>
    <n v="133"/>
    <b v="1"/>
    <s v="music/metal"/>
    <n v="155.17499999999998"/>
    <n v="46.669172932330824"/>
    <x v="4"/>
    <s v="metal"/>
  </r>
  <r>
    <n v="851"/>
    <x v="851"/>
    <x v="850"/>
    <x v="13"/>
    <n v="2609"/>
    <x v="0"/>
    <x v="6"/>
    <s v="EUR"/>
    <n v="1469994300"/>
    <n v="1464815253"/>
    <b v="0"/>
    <n v="70"/>
    <b v="1"/>
    <s v="music/metal"/>
    <n v="130.44999999999999"/>
    <n v="37.271428571428572"/>
    <x v="4"/>
    <s v="metal"/>
  </r>
  <r>
    <n v="852"/>
    <x v="852"/>
    <x v="851"/>
    <x v="8"/>
    <n v="3674"/>
    <x v="0"/>
    <x v="0"/>
    <s v="USD"/>
    <n v="1477342800"/>
    <n v="1476386395"/>
    <b v="0"/>
    <n v="62"/>
    <b v="1"/>
    <s v="music/metal"/>
    <n v="104.97142857142859"/>
    <n v="59.258064516129032"/>
    <x v="4"/>
    <s v="metal"/>
  </r>
  <r>
    <n v="853"/>
    <x v="853"/>
    <x v="852"/>
    <x v="43"/>
    <n v="300"/>
    <x v="0"/>
    <x v="0"/>
    <s v="USD"/>
    <n v="1424116709"/>
    <n v="1421524709"/>
    <b v="0"/>
    <n v="10"/>
    <b v="1"/>
    <s v="music/metal"/>
    <n v="100"/>
    <n v="30"/>
    <x v="4"/>
    <s v="metal"/>
  </r>
  <r>
    <n v="854"/>
    <x v="854"/>
    <x v="853"/>
    <x v="186"/>
    <n v="32865.300000000003"/>
    <x v="0"/>
    <x v="0"/>
    <s v="USD"/>
    <n v="1482901546"/>
    <n v="1480309546"/>
    <b v="0"/>
    <n v="499"/>
    <b v="1"/>
    <s v="music/metal"/>
    <n v="118.2205035971223"/>
    <n v="65.8623246492986"/>
    <x v="4"/>
    <s v="metal"/>
  </r>
  <r>
    <n v="855"/>
    <x v="855"/>
    <x v="854"/>
    <x v="187"/>
    <n v="1500"/>
    <x v="0"/>
    <x v="0"/>
    <s v="USD"/>
    <n v="1469329217"/>
    <n v="1466737217"/>
    <b v="0"/>
    <n v="47"/>
    <b v="1"/>
    <s v="music/metal"/>
    <n v="103.44827586206897"/>
    <n v="31.914893617021278"/>
    <x v="4"/>
    <s v="metal"/>
  </r>
  <r>
    <n v="856"/>
    <x v="856"/>
    <x v="855"/>
    <x v="49"/>
    <n v="545"/>
    <x v="0"/>
    <x v="12"/>
    <s v="EUR"/>
    <n v="1477422000"/>
    <n v="1472282956"/>
    <b v="0"/>
    <n v="28"/>
    <b v="1"/>
    <s v="music/metal"/>
    <n v="218.00000000000003"/>
    <n v="19.464285714285715"/>
    <x v="4"/>
    <s v="metal"/>
  </r>
  <r>
    <n v="857"/>
    <x v="857"/>
    <x v="856"/>
    <x v="38"/>
    <n v="1200"/>
    <x v="0"/>
    <x v="3"/>
    <s v="EUR"/>
    <n v="1448463431"/>
    <n v="1444831031"/>
    <b v="0"/>
    <n v="24"/>
    <b v="1"/>
    <s v="music/metal"/>
    <n v="100"/>
    <n v="50"/>
    <x v="4"/>
    <s v="metal"/>
  </r>
  <r>
    <n v="858"/>
    <x v="858"/>
    <x v="857"/>
    <x v="38"/>
    <n v="1728.07"/>
    <x v="0"/>
    <x v="1"/>
    <s v="GBP"/>
    <n v="1429138740"/>
    <n v="1426528418"/>
    <b v="0"/>
    <n v="76"/>
    <b v="1"/>
    <s v="music/metal"/>
    <n v="144.00583333333333"/>
    <n v="22.737763157894737"/>
    <x v="4"/>
    <s v="metal"/>
  </r>
  <r>
    <n v="859"/>
    <x v="859"/>
    <x v="858"/>
    <x v="23"/>
    <n v="4187"/>
    <x v="0"/>
    <x v="0"/>
    <s v="USD"/>
    <n v="1433376000"/>
    <n v="1430768468"/>
    <b v="0"/>
    <n v="98"/>
    <b v="1"/>
    <s v="music/metal"/>
    <n v="104.67500000000001"/>
    <n v="42.724489795918366"/>
    <x v="4"/>
    <s v="metal"/>
  </r>
  <r>
    <n v="860"/>
    <x v="860"/>
    <x v="859"/>
    <x v="32"/>
    <n v="2540"/>
    <x v="2"/>
    <x v="0"/>
    <s v="USD"/>
    <n v="1385123713"/>
    <n v="1382528113"/>
    <b v="0"/>
    <n v="48"/>
    <b v="0"/>
    <s v="music/jazz"/>
    <n v="18.142857142857142"/>
    <n v="52.916666666666664"/>
    <x v="4"/>
    <s v="jazz"/>
  </r>
  <r>
    <n v="861"/>
    <x v="861"/>
    <x v="860"/>
    <x v="37"/>
    <n v="101"/>
    <x v="2"/>
    <x v="0"/>
    <s v="USD"/>
    <n v="1474067404"/>
    <n v="1471475404"/>
    <b v="0"/>
    <n v="2"/>
    <b v="0"/>
    <s v="music/jazz"/>
    <n v="2.2444444444444445"/>
    <n v="50.5"/>
    <x v="4"/>
    <s v="jazz"/>
  </r>
  <r>
    <n v="862"/>
    <x v="862"/>
    <x v="861"/>
    <x v="63"/>
    <n v="170"/>
    <x v="2"/>
    <x v="1"/>
    <s v="GBP"/>
    <n v="1384179548"/>
    <n v="1381583948"/>
    <b v="0"/>
    <n v="4"/>
    <b v="0"/>
    <s v="music/jazz"/>
    <n v="0.33999999999999997"/>
    <n v="42.5"/>
    <x v="4"/>
    <s v="jazz"/>
  </r>
  <r>
    <n v="863"/>
    <x v="863"/>
    <x v="862"/>
    <x v="13"/>
    <n v="90"/>
    <x v="2"/>
    <x v="0"/>
    <s v="USD"/>
    <n v="1329014966"/>
    <n v="1326422966"/>
    <b v="0"/>
    <n v="5"/>
    <b v="0"/>
    <s v="music/jazz"/>
    <n v="4.5"/>
    <n v="18"/>
    <x v="4"/>
    <s v="jazz"/>
  </r>
  <r>
    <n v="864"/>
    <x v="864"/>
    <x v="863"/>
    <x v="115"/>
    <n v="2700"/>
    <x v="2"/>
    <x v="0"/>
    <s v="USD"/>
    <n v="1381917540"/>
    <n v="1379990038"/>
    <b v="0"/>
    <n v="79"/>
    <b v="0"/>
    <s v="music/jazz"/>
    <n v="41.53846153846154"/>
    <n v="34.177215189873415"/>
    <x v="4"/>
    <s v="jazz"/>
  </r>
  <r>
    <n v="865"/>
    <x v="865"/>
    <x v="864"/>
    <x v="41"/>
    <n v="45"/>
    <x v="2"/>
    <x v="0"/>
    <s v="USD"/>
    <n v="1358361197"/>
    <n v="1353177197"/>
    <b v="0"/>
    <n v="2"/>
    <b v="0"/>
    <s v="music/jazz"/>
    <n v="2.0454545454545454"/>
    <n v="22.5"/>
    <x v="4"/>
    <s v="jazz"/>
  </r>
  <r>
    <n v="866"/>
    <x v="866"/>
    <x v="865"/>
    <x v="8"/>
    <n v="640"/>
    <x v="2"/>
    <x v="0"/>
    <s v="USD"/>
    <n v="1425136200"/>
    <n v="1421853518"/>
    <b v="0"/>
    <n v="11"/>
    <b v="0"/>
    <s v="music/jazz"/>
    <n v="18.285714285714285"/>
    <n v="58.18181818181818"/>
    <x v="4"/>
    <s v="jazz"/>
  </r>
  <r>
    <n v="867"/>
    <x v="867"/>
    <x v="866"/>
    <x v="10"/>
    <n v="1201"/>
    <x v="2"/>
    <x v="0"/>
    <s v="USD"/>
    <n v="1259643540"/>
    <n v="1254450706"/>
    <b v="0"/>
    <n v="11"/>
    <b v="0"/>
    <s v="music/jazz"/>
    <n v="24.02"/>
    <n v="109.18181818181819"/>
    <x v="4"/>
    <s v="jazz"/>
  </r>
  <r>
    <n v="868"/>
    <x v="868"/>
    <x v="867"/>
    <x v="101"/>
    <n v="50"/>
    <x v="2"/>
    <x v="0"/>
    <s v="USD"/>
    <n v="1389055198"/>
    <n v="1386463198"/>
    <b v="0"/>
    <n v="1"/>
    <b v="0"/>
    <s v="music/jazz"/>
    <n v="0.1111111111111111"/>
    <n v="50"/>
    <x v="4"/>
    <s v="jazz"/>
  </r>
  <r>
    <n v="869"/>
    <x v="869"/>
    <x v="868"/>
    <x v="188"/>
    <n v="1040"/>
    <x v="2"/>
    <x v="0"/>
    <s v="USD"/>
    <n v="1365448657"/>
    <n v="1362860257"/>
    <b v="0"/>
    <n v="3"/>
    <b v="0"/>
    <s v="music/jazz"/>
    <n v="11.818181818181818"/>
    <n v="346.66666666666669"/>
    <x v="4"/>
    <s v="jazz"/>
  </r>
  <r>
    <n v="870"/>
    <x v="870"/>
    <x v="869"/>
    <x v="22"/>
    <n v="62"/>
    <x v="2"/>
    <x v="1"/>
    <s v="GBP"/>
    <n v="1377995523"/>
    <n v="1375403523"/>
    <b v="0"/>
    <n v="5"/>
    <b v="0"/>
    <s v="music/jazz"/>
    <n v="0.31"/>
    <n v="12.4"/>
    <x v="4"/>
    <s v="jazz"/>
  </r>
  <r>
    <n v="871"/>
    <x v="871"/>
    <x v="870"/>
    <x v="12"/>
    <n v="325"/>
    <x v="2"/>
    <x v="0"/>
    <s v="USD"/>
    <n v="1385735295"/>
    <n v="1383139695"/>
    <b v="0"/>
    <n v="12"/>
    <b v="0"/>
    <s v="music/jazz"/>
    <n v="5.416666666666667"/>
    <n v="27.083333333333332"/>
    <x v="4"/>
    <s v="jazz"/>
  </r>
  <r>
    <n v="872"/>
    <x v="872"/>
    <x v="871"/>
    <x v="6"/>
    <n v="65"/>
    <x v="2"/>
    <x v="0"/>
    <s v="USD"/>
    <n v="1299786527"/>
    <n v="1295898527"/>
    <b v="0"/>
    <n v="2"/>
    <b v="0"/>
    <s v="music/jazz"/>
    <n v="0.8125"/>
    <n v="32.5"/>
    <x v="4"/>
    <s v="jazz"/>
  </r>
  <r>
    <n v="873"/>
    <x v="873"/>
    <x v="872"/>
    <x v="8"/>
    <n v="45"/>
    <x v="2"/>
    <x v="0"/>
    <s v="USD"/>
    <n v="1352610040"/>
    <n v="1349150440"/>
    <b v="0"/>
    <n v="5"/>
    <b v="0"/>
    <s v="music/jazz"/>
    <n v="1.2857142857142856"/>
    <n v="9"/>
    <x v="4"/>
    <s v="jazz"/>
  </r>
  <r>
    <n v="874"/>
    <x v="874"/>
    <x v="873"/>
    <x v="9"/>
    <n v="730"/>
    <x v="2"/>
    <x v="0"/>
    <s v="USD"/>
    <n v="1367676034"/>
    <n v="1365084034"/>
    <b v="0"/>
    <n v="21"/>
    <b v="0"/>
    <s v="music/jazz"/>
    <n v="24.333333333333336"/>
    <n v="34.761904761904759"/>
    <x v="4"/>
    <s v="jazz"/>
  </r>
  <r>
    <n v="875"/>
    <x v="875"/>
    <x v="874"/>
    <x v="10"/>
    <n v="0"/>
    <x v="2"/>
    <x v="0"/>
    <s v="USD"/>
    <n v="1442856131"/>
    <n v="1441128131"/>
    <b v="0"/>
    <n v="0"/>
    <b v="0"/>
    <s v="music/jazz"/>
    <n v="0"/>
    <n v="0"/>
    <x v="4"/>
    <s v="jazz"/>
  </r>
  <r>
    <n v="876"/>
    <x v="876"/>
    <x v="875"/>
    <x v="189"/>
    <n v="1286"/>
    <x v="2"/>
    <x v="1"/>
    <s v="GBP"/>
    <n v="1359978927"/>
    <n v="1357127727"/>
    <b v="0"/>
    <n v="45"/>
    <b v="0"/>
    <s v="music/jazz"/>
    <n v="40.799492385786799"/>
    <n v="28.577777777777779"/>
    <x v="4"/>
    <s v="jazz"/>
  </r>
  <r>
    <n v="877"/>
    <x v="877"/>
    <x v="876"/>
    <x v="13"/>
    <n v="1351"/>
    <x v="2"/>
    <x v="0"/>
    <s v="USD"/>
    <n v="1387479360"/>
    <n v="1384887360"/>
    <b v="0"/>
    <n v="29"/>
    <b v="0"/>
    <s v="music/jazz"/>
    <n v="67.55"/>
    <n v="46.586206896551722"/>
    <x v="4"/>
    <s v="jazz"/>
  </r>
  <r>
    <n v="878"/>
    <x v="878"/>
    <x v="877"/>
    <x v="10"/>
    <n v="65"/>
    <x v="2"/>
    <x v="0"/>
    <s v="USD"/>
    <n v="1293082524"/>
    <n v="1290490524"/>
    <b v="0"/>
    <n v="2"/>
    <b v="0"/>
    <s v="music/jazz"/>
    <n v="1.3"/>
    <n v="32.5"/>
    <x v="4"/>
    <s v="jazz"/>
  </r>
  <r>
    <n v="879"/>
    <x v="879"/>
    <x v="878"/>
    <x v="190"/>
    <n v="644"/>
    <x v="2"/>
    <x v="0"/>
    <s v="USD"/>
    <n v="1338321305"/>
    <n v="1336506905"/>
    <b v="0"/>
    <n v="30"/>
    <b v="0"/>
    <s v="music/jazz"/>
    <n v="30.666666666666664"/>
    <n v="21.466666666666665"/>
    <x v="4"/>
    <s v="jazz"/>
  </r>
  <r>
    <n v="880"/>
    <x v="880"/>
    <x v="879"/>
    <x v="191"/>
    <n v="113"/>
    <x v="2"/>
    <x v="0"/>
    <s v="USD"/>
    <n v="1351582938"/>
    <n v="1348731738"/>
    <b v="0"/>
    <n v="8"/>
    <b v="0"/>
    <s v="music/indie rock"/>
    <n v="2.9894179894179893"/>
    <n v="14.125"/>
    <x v="4"/>
    <s v="indie rock"/>
  </r>
  <r>
    <n v="881"/>
    <x v="881"/>
    <x v="880"/>
    <x v="192"/>
    <n v="30"/>
    <x v="2"/>
    <x v="0"/>
    <s v="USD"/>
    <n v="1326520886"/>
    <n v="1322632886"/>
    <b v="0"/>
    <n v="1"/>
    <b v="0"/>
    <s v="music/indie rock"/>
    <n v="0.8"/>
    <n v="30"/>
    <x v="4"/>
    <s v="indie rock"/>
  </r>
  <r>
    <n v="882"/>
    <x v="882"/>
    <x v="881"/>
    <x v="15"/>
    <n v="302"/>
    <x v="2"/>
    <x v="0"/>
    <s v="USD"/>
    <n v="1315341550"/>
    <n v="1312490350"/>
    <b v="0"/>
    <n v="14"/>
    <b v="0"/>
    <s v="music/indie rock"/>
    <n v="20.133333333333333"/>
    <n v="21.571428571428573"/>
    <x v="4"/>
    <s v="indie rock"/>
  </r>
  <r>
    <n v="883"/>
    <x v="883"/>
    <x v="882"/>
    <x v="10"/>
    <n v="2001"/>
    <x v="2"/>
    <x v="0"/>
    <s v="USD"/>
    <n v="1456957635"/>
    <n v="1451773635"/>
    <b v="0"/>
    <n v="24"/>
    <b v="0"/>
    <s v="music/indie rock"/>
    <n v="40.020000000000003"/>
    <n v="83.375"/>
    <x v="4"/>
    <s v="indie rock"/>
  </r>
  <r>
    <n v="884"/>
    <x v="884"/>
    <x v="883"/>
    <x v="13"/>
    <n v="20"/>
    <x v="2"/>
    <x v="0"/>
    <s v="USD"/>
    <n v="1336789860"/>
    <n v="1331666146"/>
    <b v="0"/>
    <n v="2"/>
    <b v="0"/>
    <s v="music/indie rock"/>
    <n v="1"/>
    <n v="10"/>
    <x v="4"/>
    <s v="indie rock"/>
  </r>
  <r>
    <n v="885"/>
    <x v="885"/>
    <x v="884"/>
    <x v="28"/>
    <n v="750"/>
    <x v="2"/>
    <x v="0"/>
    <s v="USD"/>
    <n v="1483137311"/>
    <n v="1481322911"/>
    <b v="0"/>
    <n v="21"/>
    <b v="0"/>
    <s v="music/indie rock"/>
    <n v="75"/>
    <n v="35.714285714285715"/>
    <x v="4"/>
    <s v="indie rock"/>
  </r>
  <r>
    <n v="886"/>
    <x v="886"/>
    <x v="885"/>
    <x v="2"/>
    <n v="205"/>
    <x v="2"/>
    <x v="0"/>
    <s v="USD"/>
    <n v="1473972813"/>
    <n v="1471812813"/>
    <b v="0"/>
    <n v="7"/>
    <b v="0"/>
    <s v="music/indie rock"/>
    <n v="41"/>
    <n v="29.285714285714285"/>
    <x v="4"/>
    <s v="indie rock"/>
  </r>
  <r>
    <n v="887"/>
    <x v="887"/>
    <x v="886"/>
    <x v="28"/>
    <n v="0"/>
    <x v="2"/>
    <x v="0"/>
    <s v="USD"/>
    <n v="1338159655"/>
    <n v="1335567655"/>
    <b v="0"/>
    <n v="0"/>
    <b v="0"/>
    <s v="music/indie rock"/>
    <n v="0"/>
    <n v="0"/>
    <x v="4"/>
    <s v="indie rock"/>
  </r>
  <r>
    <n v="888"/>
    <x v="888"/>
    <x v="887"/>
    <x v="28"/>
    <n v="72"/>
    <x v="2"/>
    <x v="0"/>
    <s v="USD"/>
    <n v="1314856800"/>
    <n v="1311789885"/>
    <b v="0"/>
    <n v="4"/>
    <b v="0"/>
    <s v="music/indie rock"/>
    <n v="7.1999999999999993"/>
    <n v="18"/>
    <x v="4"/>
    <s v="indie rock"/>
  </r>
  <r>
    <n v="889"/>
    <x v="889"/>
    <x v="888"/>
    <x v="31"/>
    <n v="2360.3200000000002"/>
    <x v="2"/>
    <x v="0"/>
    <s v="USD"/>
    <n v="1412534943"/>
    <n v="1409942943"/>
    <b v="0"/>
    <n v="32"/>
    <b v="0"/>
    <s v="music/indie rock"/>
    <n v="9.4412800000000008"/>
    <n v="73.760000000000005"/>
    <x v="4"/>
    <s v="indie rock"/>
  </r>
  <r>
    <n v="890"/>
    <x v="890"/>
    <x v="889"/>
    <x v="9"/>
    <n v="125"/>
    <x v="2"/>
    <x v="0"/>
    <s v="USD"/>
    <n v="1385055979"/>
    <n v="1382460379"/>
    <b v="0"/>
    <n v="4"/>
    <b v="0"/>
    <s v="music/indie rock"/>
    <n v="4.1666666666666661"/>
    <n v="31.25"/>
    <x v="4"/>
    <s v="indie rock"/>
  </r>
  <r>
    <n v="891"/>
    <x v="891"/>
    <x v="890"/>
    <x v="6"/>
    <n v="260"/>
    <x v="2"/>
    <x v="0"/>
    <s v="USD"/>
    <n v="1408581930"/>
    <n v="1405989930"/>
    <b v="0"/>
    <n v="9"/>
    <b v="0"/>
    <s v="music/indie rock"/>
    <n v="3.25"/>
    <n v="28.888888888888889"/>
    <x v="4"/>
    <s v="indie rock"/>
  </r>
  <r>
    <n v="892"/>
    <x v="892"/>
    <x v="891"/>
    <x v="12"/>
    <n v="2445"/>
    <x v="2"/>
    <x v="0"/>
    <s v="USD"/>
    <n v="1280635200"/>
    <n v="1273121283"/>
    <b v="0"/>
    <n v="17"/>
    <b v="0"/>
    <s v="music/indie rock"/>
    <n v="40.75"/>
    <n v="143.8235294117647"/>
    <x v="4"/>
    <s v="indie rock"/>
  </r>
  <r>
    <n v="893"/>
    <x v="893"/>
    <x v="892"/>
    <x v="13"/>
    <n v="200"/>
    <x v="2"/>
    <x v="0"/>
    <s v="USD"/>
    <n v="1427920363"/>
    <n v="1425331963"/>
    <b v="0"/>
    <n v="5"/>
    <b v="0"/>
    <s v="music/indie rock"/>
    <n v="10"/>
    <n v="40"/>
    <x v="4"/>
    <s v="indie rock"/>
  </r>
  <r>
    <n v="894"/>
    <x v="894"/>
    <x v="893"/>
    <x v="22"/>
    <n v="7834"/>
    <x v="2"/>
    <x v="0"/>
    <s v="USD"/>
    <n v="1465169610"/>
    <n v="1462577610"/>
    <b v="0"/>
    <n v="53"/>
    <b v="0"/>
    <s v="music/indie rock"/>
    <n v="39.17"/>
    <n v="147.81132075471697"/>
    <x v="4"/>
    <s v="indie rock"/>
  </r>
  <r>
    <n v="895"/>
    <x v="895"/>
    <x v="894"/>
    <x v="6"/>
    <n v="195"/>
    <x v="2"/>
    <x v="0"/>
    <s v="USD"/>
    <n v="1287975829"/>
    <n v="1284087829"/>
    <b v="0"/>
    <n v="7"/>
    <b v="0"/>
    <s v="music/indie rock"/>
    <n v="2.4375"/>
    <n v="27.857142857142858"/>
    <x v="4"/>
    <s v="indie rock"/>
  </r>
  <r>
    <n v="896"/>
    <x v="896"/>
    <x v="895"/>
    <x v="6"/>
    <n v="3200"/>
    <x v="2"/>
    <x v="0"/>
    <s v="USD"/>
    <n v="1440734400"/>
    <n v="1438549026"/>
    <b v="0"/>
    <n v="72"/>
    <b v="0"/>
    <s v="music/indie rock"/>
    <n v="40"/>
    <n v="44.444444444444443"/>
    <x v="4"/>
    <s v="indie rock"/>
  </r>
  <r>
    <n v="897"/>
    <x v="897"/>
    <x v="896"/>
    <x v="9"/>
    <n v="0"/>
    <x v="2"/>
    <x v="0"/>
    <s v="USD"/>
    <n v="1354123908"/>
    <n v="1351528308"/>
    <b v="0"/>
    <n v="0"/>
    <b v="0"/>
    <s v="music/indie rock"/>
    <n v="0"/>
    <n v="0"/>
    <x v="4"/>
    <s v="indie rock"/>
  </r>
  <r>
    <n v="898"/>
    <x v="898"/>
    <x v="897"/>
    <x v="30"/>
    <n v="70"/>
    <x v="2"/>
    <x v="0"/>
    <s v="USD"/>
    <n v="1326651110"/>
    <n v="1322763110"/>
    <b v="0"/>
    <n v="2"/>
    <b v="0"/>
    <s v="music/indie rock"/>
    <n v="2.8000000000000003"/>
    <n v="35"/>
    <x v="4"/>
    <s v="indie rock"/>
  </r>
  <r>
    <n v="899"/>
    <x v="899"/>
    <x v="898"/>
    <x v="47"/>
    <n v="280"/>
    <x v="2"/>
    <x v="0"/>
    <s v="USD"/>
    <n v="1306549362"/>
    <n v="1302661362"/>
    <b v="0"/>
    <n v="8"/>
    <b v="0"/>
    <s v="music/indie rock"/>
    <n v="37.333333333333336"/>
    <n v="35"/>
    <x v="4"/>
    <s v="indie rock"/>
  </r>
  <r>
    <n v="900"/>
    <x v="900"/>
    <x v="899"/>
    <x v="10"/>
    <n v="21"/>
    <x v="2"/>
    <x v="0"/>
    <s v="USD"/>
    <n v="1459365802"/>
    <n v="1456777402"/>
    <b v="0"/>
    <n v="2"/>
    <b v="0"/>
    <s v="music/jazz"/>
    <n v="0.42"/>
    <n v="10.5"/>
    <x v="4"/>
    <s v="jazz"/>
  </r>
  <r>
    <n v="901"/>
    <x v="901"/>
    <x v="900"/>
    <x v="115"/>
    <n v="0"/>
    <x v="2"/>
    <x v="0"/>
    <s v="USD"/>
    <n v="1276024260"/>
    <n v="1272050914"/>
    <b v="0"/>
    <n v="0"/>
    <b v="0"/>
    <s v="music/jazz"/>
    <n v="0"/>
    <n v="0"/>
    <x v="4"/>
    <s v="jazz"/>
  </r>
  <r>
    <n v="902"/>
    <x v="902"/>
    <x v="901"/>
    <x v="11"/>
    <n v="90"/>
    <x v="2"/>
    <x v="0"/>
    <s v="USD"/>
    <n v="1409412600"/>
    <n v="1404947422"/>
    <b v="0"/>
    <n v="3"/>
    <b v="0"/>
    <s v="music/jazz"/>
    <n v="0.3"/>
    <n v="30"/>
    <x v="4"/>
    <s v="jazz"/>
  </r>
  <r>
    <n v="903"/>
    <x v="903"/>
    <x v="902"/>
    <x v="10"/>
    <n v="160"/>
    <x v="2"/>
    <x v="0"/>
    <s v="USD"/>
    <n v="1348367100"/>
    <n v="1346180780"/>
    <b v="0"/>
    <n v="4"/>
    <b v="0"/>
    <s v="music/jazz"/>
    <n v="3.2"/>
    <n v="40"/>
    <x v="4"/>
    <s v="jazz"/>
  </r>
  <r>
    <n v="904"/>
    <x v="904"/>
    <x v="903"/>
    <x v="63"/>
    <n v="151"/>
    <x v="2"/>
    <x v="0"/>
    <s v="USD"/>
    <n v="1451786137"/>
    <n v="1449194137"/>
    <b v="0"/>
    <n v="3"/>
    <b v="0"/>
    <s v="music/jazz"/>
    <n v="0.30199999999999999"/>
    <n v="50.333333333333336"/>
    <x v="4"/>
    <s v="jazz"/>
  </r>
  <r>
    <n v="905"/>
    <x v="905"/>
    <x v="904"/>
    <x v="115"/>
    <n v="196"/>
    <x v="2"/>
    <x v="0"/>
    <s v="USD"/>
    <n v="1295847926"/>
    <n v="1290663926"/>
    <b v="0"/>
    <n v="6"/>
    <b v="0"/>
    <s v="music/jazz"/>
    <n v="3.0153846153846153"/>
    <n v="32.666666666666664"/>
    <x v="4"/>
    <s v="jazz"/>
  </r>
  <r>
    <n v="906"/>
    <x v="906"/>
    <x v="905"/>
    <x v="36"/>
    <n v="0"/>
    <x v="2"/>
    <x v="0"/>
    <s v="USD"/>
    <n v="1394681590"/>
    <n v="1392093190"/>
    <b v="0"/>
    <n v="0"/>
    <b v="0"/>
    <s v="music/jazz"/>
    <n v="0"/>
    <n v="0"/>
    <x v="4"/>
    <s v="jazz"/>
  </r>
  <r>
    <n v="907"/>
    <x v="907"/>
    <x v="906"/>
    <x v="193"/>
    <n v="0"/>
    <x v="2"/>
    <x v="0"/>
    <s v="USD"/>
    <n v="1315715823"/>
    <n v="1313123823"/>
    <b v="0"/>
    <n v="0"/>
    <b v="0"/>
    <s v="music/jazz"/>
    <n v="0"/>
    <n v="0"/>
    <x v="4"/>
    <s v="jazz"/>
  </r>
  <r>
    <n v="908"/>
    <x v="908"/>
    <x v="907"/>
    <x v="30"/>
    <n v="0"/>
    <x v="2"/>
    <x v="0"/>
    <s v="USD"/>
    <n v="1280206740"/>
    <n v="1276283655"/>
    <b v="0"/>
    <n v="0"/>
    <b v="0"/>
    <s v="music/jazz"/>
    <n v="0"/>
    <n v="0"/>
    <x v="4"/>
    <s v="jazz"/>
  </r>
  <r>
    <n v="909"/>
    <x v="909"/>
    <x v="908"/>
    <x v="194"/>
    <n v="520"/>
    <x v="2"/>
    <x v="0"/>
    <s v="USD"/>
    <n v="1343016000"/>
    <n v="1340296440"/>
    <b v="0"/>
    <n v="8"/>
    <b v="0"/>
    <s v="music/jazz"/>
    <n v="3.25"/>
    <n v="65"/>
    <x v="4"/>
    <s v="jazz"/>
  </r>
  <r>
    <n v="910"/>
    <x v="910"/>
    <x v="909"/>
    <x v="131"/>
    <n v="123"/>
    <x v="2"/>
    <x v="1"/>
    <s v="GBP"/>
    <n v="1488546319"/>
    <n v="1483362319"/>
    <b v="0"/>
    <n v="5"/>
    <b v="0"/>
    <s v="music/jazz"/>
    <n v="22.363636363636363"/>
    <n v="24.6"/>
    <x v="4"/>
    <s v="jazz"/>
  </r>
  <r>
    <n v="911"/>
    <x v="911"/>
    <x v="910"/>
    <x v="57"/>
    <n v="0"/>
    <x v="2"/>
    <x v="0"/>
    <s v="USD"/>
    <n v="1390522045"/>
    <n v="1388707645"/>
    <b v="0"/>
    <n v="0"/>
    <b v="0"/>
    <s v="music/jazz"/>
    <n v="0"/>
    <n v="0"/>
    <x v="4"/>
    <s v="jazz"/>
  </r>
  <r>
    <n v="912"/>
    <x v="912"/>
    <x v="911"/>
    <x v="8"/>
    <n v="30"/>
    <x v="2"/>
    <x v="0"/>
    <s v="USD"/>
    <n v="1355197047"/>
    <n v="1350009447"/>
    <b v="0"/>
    <n v="2"/>
    <b v="0"/>
    <s v="music/jazz"/>
    <n v="0.85714285714285721"/>
    <n v="15"/>
    <x v="4"/>
    <s v="jazz"/>
  </r>
  <r>
    <n v="913"/>
    <x v="913"/>
    <x v="912"/>
    <x v="11"/>
    <n v="1982"/>
    <x v="2"/>
    <x v="0"/>
    <s v="USD"/>
    <n v="1336188019"/>
    <n v="1333596019"/>
    <b v="0"/>
    <n v="24"/>
    <b v="0"/>
    <s v="music/jazz"/>
    <n v="6.6066666666666665"/>
    <n v="82.583333333333329"/>
    <x v="4"/>
    <s v="jazz"/>
  </r>
  <r>
    <n v="914"/>
    <x v="914"/>
    <x v="913"/>
    <x v="15"/>
    <n v="0"/>
    <x v="2"/>
    <x v="0"/>
    <s v="USD"/>
    <n v="1345918747"/>
    <n v="1343326747"/>
    <b v="0"/>
    <n v="0"/>
    <b v="0"/>
    <s v="music/jazz"/>
    <n v="0"/>
    <n v="0"/>
    <x v="4"/>
    <s v="jazz"/>
  </r>
  <r>
    <n v="915"/>
    <x v="915"/>
    <x v="914"/>
    <x v="115"/>
    <n v="375"/>
    <x v="2"/>
    <x v="0"/>
    <s v="USD"/>
    <n v="1330577940"/>
    <n v="1327853914"/>
    <b v="0"/>
    <n v="9"/>
    <b v="0"/>
    <s v="music/jazz"/>
    <n v="5.7692307692307692"/>
    <n v="41.666666666666664"/>
    <x v="4"/>
    <s v="jazz"/>
  </r>
  <r>
    <n v="916"/>
    <x v="916"/>
    <x v="915"/>
    <x v="126"/>
    <n v="0"/>
    <x v="2"/>
    <x v="0"/>
    <s v="USD"/>
    <n v="1287723600"/>
    <n v="1284409734"/>
    <b v="0"/>
    <n v="0"/>
    <b v="0"/>
    <s v="music/jazz"/>
    <n v="0"/>
    <n v="0"/>
    <x v="4"/>
    <s v="jazz"/>
  </r>
  <r>
    <n v="917"/>
    <x v="917"/>
    <x v="916"/>
    <x v="10"/>
    <n v="30"/>
    <x v="2"/>
    <x v="0"/>
    <s v="USD"/>
    <n v="1405305000"/>
    <n v="1402612730"/>
    <b v="0"/>
    <n v="1"/>
    <b v="0"/>
    <s v="music/jazz"/>
    <n v="0.6"/>
    <n v="30"/>
    <x v="4"/>
    <s v="jazz"/>
  </r>
  <r>
    <n v="918"/>
    <x v="918"/>
    <x v="917"/>
    <x v="195"/>
    <n v="196"/>
    <x v="2"/>
    <x v="1"/>
    <s v="GBP"/>
    <n v="1417474761"/>
    <n v="1414879161"/>
    <b v="0"/>
    <n v="10"/>
    <b v="0"/>
    <s v="music/jazz"/>
    <n v="5.0256410256410255"/>
    <n v="19.600000000000001"/>
    <x v="4"/>
    <s v="jazz"/>
  </r>
  <r>
    <n v="919"/>
    <x v="919"/>
    <x v="918"/>
    <x v="22"/>
    <n v="100"/>
    <x v="2"/>
    <x v="0"/>
    <s v="USD"/>
    <n v="1355930645"/>
    <n v="1352906645"/>
    <b v="0"/>
    <n v="1"/>
    <b v="0"/>
    <s v="music/jazz"/>
    <n v="0.5"/>
    <n v="100"/>
    <x v="4"/>
    <s v="jazz"/>
  </r>
  <r>
    <n v="920"/>
    <x v="920"/>
    <x v="919"/>
    <x v="62"/>
    <n v="0"/>
    <x v="2"/>
    <x v="0"/>
    <s v="USD"/>
    <n v="1384448822"/>
    <n v="1381853222"/>
    <b v="0"/>
    <n v="0"/>
    <b v="0"/>
    <s v="music/jazz"/>
    <n v="0"/>
    <n v="0"/>
    <x v="4"/>
    <s v="jazz"/>
  </r>
  <r>
    <n v="921"/>
    <x v="921"/>
    <x v="920"/>
    <x v="36"/>
    <n v="4635"/>
    <x v="2"/>
    <x v="0"/>
    <s v="USD"/>
    <n v="1323666376"/>
    <n v="1320033976"/>
    <b v="0"/>
    <n v="20"/>
    <b v="0"/>
    <s v="music/jazz"/>
    <n v="30.9"/>
    <n v="231.75"/>
    <x v="4"/>
    <s v="jazz"/>
  </r>
  <r>
    <n v="922"/>
    <x v="922"/>
    <x v="921"/>
    <x v="100"/>
    <n v="5680"/>
    <x v="2"/>
    <x v="0"/>
    <s v="USD"/>
    <n v="1412167393"/>
    <n v="1409143393"/>
    <b v="0"/>
    <n v="30"/>
    <b v="0"/>
    <s v="music/jazz"/>
    <n v="21.037037037037038"/>
    <n v="189.33333333333334"/>
    <x v="4"/>
    <s v="jazz"/>
  </r>
  <r>
    <n v="923"/>
    <x v="923"/>
    <x v="922"/>
    <x v="36"/>
    <n v="330"/>
    <x v="2"/>
    <x v="0"/>
    <s v="USD"/>
    <n v="1416614523"/>
    <n v="1414018923"/>
    <b v="0"/>
    <n v="6"/>
    <b v="0"/>
    <s v="music/jazz"/>
    <n v="2.1999999999999997"/>
    <n v="55"/>
    <x v="4"/>
    <s v="jazz"/>
  </r>
  <r>
    <n v="924"/>
    <x v="924"/>
    <x v="923"/>
    <x v="9"/>
    <n v="327"/>
    <x v="2"/>
    <x v="0"/>
    <s v="USD"/>
    <n v="1360795069"/>
    <n v="1358203069"/>
    <b v="0"/>
    <n v="15"/>
    <b v="0"/>
    <s v="music/jazz"/>
    <n v="10.9"/>
    <n v="21.8"/>
    <x v="4"/>
    <s v="jazz"/>
  </r>
  <r>
    <n v="925"/>
    <x v="925"/>
    <x v="924"/>
    <x v="12"/>
    <n v="160"/>
    <x v="2"/>
    <x v="0"/>
    <s v="USD"/>
    <n v="1385590111"/>
    <n v="1382994511"/>
    <b v="0"/>
    <n v="5"/>
    <b v="0"/>
    <s v="music/jazz"/>
    <n v="2.666666666666667"/>
    <n v="32"/>
    <x v="4"/>
    <s v="jazz"/>
  </r>
  <r>
    <n v="926"/>
    <x v="926"/>
    <x v="925"/>
    <x v="39"/>
    <n v="0"/>
    <x v="2"/>
    <x v="0"/>
    <s v="USD"/>
    <n v="1278628800"/>
    <n v="1276043330"/>
    <b v="0"/>
    <n v="0"/>
    <b v="0"/>
    <s v="music/jazz"/>
    <n v="0"/>
    <n v="0"/>
    <x v="4"/>
    <s v="jazz"/>
  </r>
  <r>
    <n v="927"/>
    <x v="927"/>
    <x v="926"/>
    <x v="22"/>
    <n v="0"/>
    <x v="2"/>
    <x v="0"/>
    <s v="USD"/>
    <n v="1337024695"/>
    <n v="1334432695"/>
    <b v="0"/>
    <n v="0"/>
    <b v="0"/>
    <s v="music/jazz"/>
    <n v="0"/>
    <n v="0"/>
    <x v="4"/>
    <s v="jazz"/>
  </r>
  <r>
    <n v="928"/>
    <x v="928"/>
    <x v="927"/>
    <x v="107"/>
    <n v="1575"/>
    <x v="2"/>
    <x v="0"/>
    <s v="USD"/>
    <n v="1353196800"/>
    <n v="1348864913"/>
    <b v="0"/>
    <n v="28"/>
    <b v="0"/>
    <s v="music/jazz"/>
    <n v="10.86206896551724"/>
    <n v="56.25"/>
    <x v="4"/>
    <s v="jazz"/>
  </r>
  <r>
    <n v="929"/>
    <x v="929"/>
    <x v="928"/>
    <x v="2"/>
    <n v="0"/>
    <x v="2"/>
    <x v="0"/>
    <s v="USD"/>
    <n v="1333946569"/>
    <n v="1331358169"/>
    <b v="0"/>
    <n v="0"/>
    <b v="0"/>
    <s v="music/jazz"/>
    <n v="0"/>
    <n v="0"/>
    <x v="4"/>
    <s v="jazz"/>
  </r>
  <r>
    <n v="930"/>
    <x v="930"/>
    <x v="929"/>
    <x v="42"/>
    <n v="345"/>
    <x v="2"/>
    <x v="0"/>
    <s v="USD"/>
    <n v="1277501520"/>
    <n v="1273874306"/>
    <b v="0"/>
    <n v="5"/>
    <b v="0"/>
    <s v="music/jazz"/>
    <n v="38.333333333333336"/>
    <n v="69"/>
    <x v="4"/>
    <s v="jazz"/>
  </r>
  <r>
    <n v="931"/>
    <x v="931"/>
    <x v="930"/>
    <x v="13"/>
    <n v="131"/>
    <x v="2"/>
    <x v="1"/>
    <s v="GBP"/>
    <n v="1395007200"/>
    <n v="1392021502"/>
    <b v="0"/>
    <n v="7"/>
    <b v="0"/>
    <s v="music/jazz"/>
    <n v="6.5500000000000007"/>
    <n v="18.714285714285715"/>
    <x v="4"/>
    <s v="jazz"/>
  </r>
  <r>
    <n v="932"/>
    <x v="932"/>
    <x v="931"/>
    <x v="196"/>
    <n v="1381"/>
    <x v="2"/>
    <x v="0"/>
    <s v="USD"/>
    <n v="1363990545"/>
    <n v="1360106145"/>
    <b v="0"/>
    <n v="30"/>
    <b v="0"/>
    <s v="music/jazz"/>
    <n v="14.536842105263158"/>
    <n v="46.033333333333331"/>
    <x v="4"/>
    <s v="jazz"/>
  </r>
  <r>
    <n v="933"/>
    <x v="933"/>
    <x v="932"/>
    <x v="13"/>
    <n v="120"/>
    <x v="2"/>
    <x v="0"/>
    <s v="USD"/>
    <n v="1399867409"/>
    <n v="1394683409"/>
    <b v="0"/>
    <n v="2"/>
    <b v="0"/>
    <s v="music/jazz"/>
    <n v="6"/>
    <n v="60"/>
    <x v="4"/>
    <s v="jazz"/>
  </r>
  <r>
    <n v="934"/>
    <x v="934"/>
    <x v="933"/>
    <x v="10"/>
    <n v="1520"/>
    <x v="2"/>
    <x v="5"/>
    <s v="CAD"/>
    <n v="1399183200"/>
    <n v="1396633284"/>
    <b v="0"/>
    <n v="30"/>
    <b v="0"/>
    <s v="music/jazz"/>
    <n v="30.4"/>
    <n v="50.666666666666664"/>
    <x v="4"/>
    <s v="jazz"/>
  </r>
  <r>
    <n v="935"/>
    <x v="935"/>
    <x v="934"/>
    <x v="8"/>
    <n v="50"/>
    <x v="2"/>
    <x v="0"/>
    <s v="USD"/>
    <n v="1454054429"/>
    <n v="1451462429"/>
    <b v="0"/>
    <n v="2"/>
    <b v="0"/>
    <s v="music/jazz"/>
    <n v="1.4285714285714286"/>
    <n v="25"/>
    <x v="4"/>
    <s v="jazz"/>
  </r>
  <r>
    <n v="936"/>
    <x v="936"/>
    <x v="935"/>
    <x v="123"/>
    <n v="0"/>
    <x v="2"/>
    <x v="0"/>
    <s v="USD"/>
    <n v="1326916800"/>
    <n v="1323131689"/>
    <b v="0"/>
    <n v="0"/>
    <b v="0"/>
    <s v="music/jazz"/>
    <n v="0"/>
    <n v="0"/>
    <x v="4"/>
    <s v="jazz"/>
  </r>
  <r>
    <n v="937"/>
    <x v="937"/>
    <x v="936"/>
    <x v="8"/>
    <n v="40"/>
    <x v="2"/>
    <x v="0"/>
    <s v="USD"/>
    <n v="1383509357"/>
    <n v="1380913757"/>
    <b v="0"/>
    <n v="2"/>
    <b v="0"/>
    <s v="music/jazz"/>
    <n v="1.1428571428571428"/>
    <n v="20"/>
    <x v="4"/>
    <s v="jazz"/>
  </r>
  <r>
    <n v="938"/>
    <x v="938"/>
    <x v="937"/>
    <x v="39"/>
    <n v="25"/>
    <x v="2"/>
    <x v="0"/>
    <s v="USD"/>
    <n v="1346585448"/>
    <n v="1343993448"/>
    <b v="0"/>
    <n v="1"/>
    <b v="0"/>
    <s v="music/jazz"/>
    <n v="0.35714285714285715"/>
    <n v="25"/>
    <x v="4"/>
    <s v="jazz"/>
  </r>
  <r>
    <n v="939"/>
    <x v="939"/>
    <x v="938"/>
    <x v="181"/>
    <n v="40"/>
    <x v="2"/>
    <x v="0"/>
    <s v="USD"/>
    <n v="1372622280"/>
    <n v="1369246738"/>
    <b v="0"/>
    <n v="2"/>
    <b v="0"/>
    <s v="music/jazz"/>
    <n v="1.4545454545454546"/>
    <n v="20"/>
    <x v="4"/>
    <s v="jazz"/>
  </r>
  <r>
    <n v="940"/>
    <x v="940"/>
    <x v="939"/>
    <x v="7"/>
    <n v="1544"/>
    <x v="2"/>
    <x v="0"/>
    <s v="USD"/>
    <n v="1439251926"/>
    <n v="1435363926"/>
    <b v="0"/>
    <n v="14"/>
    <b v="0"/>
    <s v="technology/wearables"/>
    <n v="17.155555555555555"/>
    <n v="110.28571428571429"/>
    <x v="2"/>
    <s v="wearables"/>
  </r>
  <r>
    <n v="941"/>
    <x v="941"/>
    <x v="940"/>
    <x v="63"/>
    <n v="1161"/>
    <x v="2"/>
    <x v="0"/>
    <s v="USD"/>
    <n v="1486693145"/>
    <n v="1484101145"/>
    <b v="0"/>
    <n v="31"/>
    <b v="0"/>
    <s v="technology/wearables"/>
    <n v="2.3220000000000001"/>
    <n v="37.451612903225808"/>
    <x v="2"/>
    <s v="wearables"/>
  </r>
  <r>
    <n v="942"/>
    <x v="942"/>
    <x v="941"/>
    <x v="51"/>
    <n v="668"/>
    <x v="2"/>
    <x v="0"/>
    <s v="USD"/>
    <n v="1455826460"/>
    <n v="1452716060"/>
    <b v="0"/>
    <n v="16"/>
    <b v="0"/>
    <s v="technology/wearables"/>
    <n v="8.9066666666666663"/>
    <n v="41.75"/>
    <x v="2"/>
    <s v="wearables"/>
  </r>
  <r>
    <n v="943"/>
    <x v="943"/>
    <x v="942"/>
    <x v="9"/>
    <n v="289"/>
    <x v="2"/>
    <x v="0"/>
    <s v="USD"/>
    <n v="1480438905"/>
    <n v="1477843305"/>
    <b v="0"/>
    <n v="12"/>
    <b v="0"/>
    <s v="technology/wearables"/>
    <n v="9.6333333333333346"/>
    <n v="24.083333333333332"/>
    <x v="2"/>
    <s v="wearables"/>
  </r>
  <r>
    <n v="944"/>
    <x v="944"/>
    <x v="943"/>
    <x v="63"/>
    <n v="6663"/>
    <x v="2"/>
    <x v="0"/>
    <s v="USD"/>
    <n v="1460988000"/>
    <n v="1458050450"/>
    <b v="0"/>
    <n v="96"/>
    <b v="0"/>
    <s v="technology/wearables"/>
    <n v="13.325999999999999"/>
    <n v="69.40625"/>
    <x v="2"/>
    <s v="wearables"/>
  </r>
  <r>
    <n v="945"/>
    <x v="945"/>
    <x v="944"/>
    <x v="57"/>
    <n v="2484"/>
    <x v="2"/>
    <x v="6"/>
    <s v="EUR"/>
    <n v="1487462340"/>
    <n v="1482958626"/>
    <b v="0"/>
    <n v="16"/>
    <b v="0"/>
    <s v="technology/wearables"/>
    <n v="2.484"/>
    <n v="155.25"/>
    <x v="2"/>
    <s v="wearables"/>
  </r>
  <r>
    <n v="946"/>
    <x v="946"/>
    <x v="945"/>
    <x v="36"/>
    <n v="286"/>
    <x v="2"/>
    <x v="0"/>
    <s v="USD"/>
    <n v="1473444048"/>
    <n v="1470852048"/>
    <b v="0"/>
    <n v="5"/>
    <b v="0"/>
    <s v="technology/wearables"/>
    <n v="1.9066666666666665"/>
    <n v="57.2"/>
    <x v="2"/>
    <s v="wearables"/>
  </r>
  <r>
    <n v="947"/>
    <x v="947"/>
    <x v="946"/>
    <x v="16"/>
    <n v="0"/>
    <x v="2"/>
    <x v="0"/>
    <s v="USD"/>
    <n v="1467312306"/>
    <n v="1462128306"/>
    <b v="0"/>
    <n v="0"/>
    <b v="0"/>
    <s v="technology/wearables"/>
    <n v="0"/>
    <n v="0"/>
    <x v="2"/>
    <s v="wearables"/>
  </r>
  <r>
    <n v="948"/>
    <x v="948"/>
    <x v="947"/>
    <x v="23"/>
    <n v="480"/>
    <x v="2"/>
    <x v="9"/>
    <s v="EUR"/>
    <n v="1457812364"/>
    <n v="1455220364"/>
    <b v="0"/>
    <n v="8"/>
    <b v="0"/>
    <s v="technology/wearables"/>
    <n v="12"/>
    <n v="60"/>
    <x v="2"/>
    <s v="wearables"/>
  </r>
  <r>
    <n v="949"/>
    <x v="949"/>
    <x v="948"/>
    <x v="22"/>
    <n v="273"/>
    <x v="2"/>
    <x v="12"/>
    <s v="EUR"/>
    <n v="1456016576"/>
    <n v="1450832576"/>
    <b v="0"/>
    <n v="7"/>
    <b v="0"/>
    <s v="technology/wearables"/>
    <n v="1.365"/>
    <n v="39"/>
    <x v="2"/>
    <s v="wearables"/>
  </r>
  <r>
    <n v="950"/>
    <x v="950"/>
    <x v="949"/>
    <x v="10"/>
    <n v="1402"/>
    <x v="2"/>
    <x v="5"/>
    <s v="CAD"/>
    <n v="1453053661"/>
    <n v="1450461661"/>
    <b v="0"/>
    <n v="24"/>
    <b v="0"/>
    <s v="technology/wearables"/>
    <n v="28.04"/>
    <n v="58.416666666666664"/>
    <x v="2"/>
    <s v="wearables"/>
  </r>
  <r>
    <n v="951"/>
    <x v="951"/>
    <x v="950"/>
    <x v="63"/>
    <n v="19195"/>
    <x v="2"/>
    <x v="0"/>
    <s v="USD"/>
    <n v="1465054872"/>
    <n v="1461166872"/>
    <b v="0"/>
    <n v="121"/>
    <b v="0"/>
    <s v="technology/wearables"/>
    <n v="38.39"/>
    <n v="158.63636363636363"/>
    <x v="2"/>
    <s v="wearables"/>
  </r>
  <r>
    <n v="952"/>
    <x v="952"/>
    <x v="951"/>
    <x v="197"/>
    <n v="19572"/>
    <x v="2"/>
    <x v="0"/>
    <s v="USD"/>
    <n v="1479483812"/>
    <n v="1476888212"/>
    <b v="0"/>
    <n v="196"/>
    <b v="0"/>
    <s v="technology/wearables"/>
    <n v="39.942857142857143"/>
    <n v="99.857142857142861"/>
    <x v="2"/>
    <s v="wearables"/>
  </r>
  <r>
    <n v="953"/>
    <x v="953"/>
    <x v="952"/>
    <x v="36"/>
    <n v="126"/>
    <x v="2"/>
    <x v="0"/>
    <s v="USD"/>
    <n v="1422158199"/>
    <n v="1419566199"/>
    <b v="0"/>
    <n v="5"/>
    <b v="0"/>
    <s v="technology/wearables"/>
    <n v="0.84"/>
    <n v="25.2"/>
    <x v="2"/>
    <s v="wearables"/>
  </r>
  <r>
    <n v="954"/>
    <x v="954"/>
    <x v="953"/>
    <x v="36"/>
    <n v="6511"/>
    <x v="2"/>
    <x v="0"/>
    <s v="USD"/>
    <n v="1440100839"/>
    <n v="1436472039"/>
    <b v="0"/>
    <n v="73"/>
    <b v="0"/>
    <s v="technology/wearables"/>
    <n v="43.406666666666666"/>
    <n v="89.191780821917803"/>
    <x v="2"/>
    <s v="wearables"/>
  </r>
  <r>
    <n v="955"/>
    <x v="955"/>
    <x v="954"/>
    <x v="82"/>
    <n v="16984"/>
    <x v="2"/>
    <x v="0"/>
    <s v="USD"/>
    <n v="1473750300"/>
    <n v="1470294300"/>
    <b v="0"/>
    <n v="93"/>
    <b v="0"/>
    <s v="technology/wearables"/>
    <n v="5.6613333333333333"/>
    <n v="182.6236559139785"/>
    <x v="2"/>
    <s v="wearables"/>
  </r>
  <r>
    <n v="956"/>
    <x v="956"/>
    <x v="955"/>
    <x v="63"/>
    <n v="861"/>
    <x v="2"/>
    <x v="0"/>
    <s v="USD"/>
    <n v="1430081759"/>
    <n v="1424901359"/>
    <b v="0"/>
    <n v="17"/>
    <b v="0"/>
    <s v="technology/wearables"/>
    <n v="1.722"/>
    <n v="50.647058823529413"/>
    <x v="2"/>
    <s v="wearables"/>
  </r>
  <r>
    <n v="957"/>
    <x v="957"/>
    <x v="956"/>
    <x v="14"/>
    <n v="233"/>
    <x v="2"/>
    <x v="0"/>
    <s v="USD"/>
    <n v="1479392133"/>
    <n v="1476710133"/>
    <b v="0"/>
    <n v="7"/>
    <b v="0"/>
    <s v="technology/wearables"/>
    <n v="1.9416666666666664"/>
    <n v="33.285714285714285"/>
    <x v="2"/>
    <s v="wearables"/>
  </r>
  <r>
    <n v="958"/>
    <x v="958"/>
    <x v="957"/>
    <x v="198"/>
    <n v="881"/>
    <x v="2"/>
    <x v="0"/>
    <s v="USD"/>
    <n v="1428641940"/>
    <n v="1426792563"/>
    <b v="0"/>
    <n v="17"/>
    <b v="0"/>
    <s v="technology/wearables"/>
    <n v="11.328275684711327"/>
    <n v="51.823529411764703"/>
    <x v="2"/>
    <s v="wearables"/>
  </r>
  <r>
    <n v="959"/>
    <x v="959"/>
    <x v="958"/>
    <x v="63"/>
    <n v="19430"/>
    <x v="2"/>
    <x v="0"/>
    <s v="USD"/>
    <n v="1421640665"/>
    <n v="1419048665"/>
    <b v="0"/>
    <n v="171"/>
    <b v="0"/>
    <s v="technology/wearables"/>
    <n v="38.86"/>
    <n v="113.62573099415205"/>
    <x v="2"/>
    <s v="wearables"/>
  </r>
  <r>
    <n v="960"/>
    <x v="960"/>
    <x v="959"/>
    <x v="199"/>
    <n v="25655"/>
    <x v="2"/>
    <x v="0"/>
    <s v="USD"/>
    <n v="1489500155"/>
    <n v="1485874955"/>
    <b v="0"/>
    <n v="188"/>
    <b v="0"/>
    <s v="technology/wearables"/>
    <n v="46.100628930817614"/>
    <n v="136.46276595744681"/>
    <x v="2"/>
    <s v="wearables"/>
  </r>
  <r>
    <n v="961"/>
    <x v="961"/>
    <x v="960"/>
    <x v="75"/>
    <n v="40079"/>
    <x v="2"/>
    <x v="0"/>
    <s v="USD"/>
    <n v="1487617200"/>
    <n v="1483634335"/>
    <b v="0"/>
    <n v="110"/>
    <b v="0"/>
    <s v="technology/wearables"/>
    <n v="42.188421052631583"/>
    <n v="364.35454545454547"/>
    <x v="2"/>
    <s v="wearables"/>
  </r>
  <r>
    <n v="962"/>
    <x v="962"/>
    <x v="961"/>
    <x v="30"/>
    <n v="712"/>
    <x v="2"/>
    <x v="0"/>
    <s v="USD"/>
    <n v="1455210353"/>
    <n v="1451927153"/>
    <b v="0"/>
    <n v="37"/>
    <b v="0"/>
    <s v="technology/wearables"/>
    <n v="28.48"/>
    <n v="19.243243243243242"/>
    <x v="2"/>
    <s v="wearables"/>
  </r>
  <r>
    <n v="963"/>
    <x v="963"/>
    <x v="962"/>
    <x v="19"/>
    <n v="377"/>
    <x v="2"/>
    <x v="0"/>
    <s v="USD"/>
    <n v="1476717319"/>
    <n v="1473693319"/>
    <b v="0"/>
    <n v="9"/>
    <b v="0"/>
    <s v="technology/wearables"/>
    <n v="1.077142857142857"/>
    <n v="41.888888888888886"/>
    <x v="2"/>
    <s v="wearables"/>
  </r>
  <r>
    <n v="964"/>
    <x v="964"/>
    <x v="963"/>
    <x v="74"/>
    <n v="879"/>
    <x v="2"/>
    <x v="5"/>
    <s v="CAD"/>
    <n v="1441119919"/>
    <n v="1437663919"/>
    <b v="0"/>
    <n v="29"/>
    <b v="0"/>
    <s v="technology/wearables"/>
    <n v="0.79909090909090907"/>
    <n v="30.310344827586206"/>
    <x v="2"/>
    <s v="wearables"/>
  </r>
  <r>
    <n v="965"/>
    <x v="965"/>
    <x v="964"/>
    <x v="31"/>
    <n v="298"/>
    <x v="2"/>
    <x v="0"/>
    <s v="USD"/>
    <n v="1477454340"/>
    <n v="1474676646"/>
    <b v="0"/>
    <n v="6"/>
    <b v="0"/>
    <s v="technology/wearables"/>
    <n v="1.1919999999999999"/>
    <n v="49.666666666666664"/>
    <x v="2"/>
    <s v="wearables"/>
  </r>
  <r>
    <n v="966"/>
    <x v="966"/>
    <x v="965"/>
    <x v="14"/>
    <n v="1776"/>
    <x v="2"/>
    <x v="0"/>
    <s v="USD"/>
    <n v="1475766932"/>
    <n v="1473174932"/>
    <b v="0"/>
    <n v="30"/>
    <b v="0"/>
    <s v="technology/wearables"/>
    <n v="14.799999999999999"/>
    <n v="59.2"/>
    <x v="2"/>
    <s v="wearables"/>
  </r>
  <r>
    <n v="967"/>
    <x v="967"/>
    <x v="966"/>
    <x v="22"/>
    <n v="3562"/>
    <x v="2"/>
    <x v="0"/>
    <s v="USD"/>
    <n v="1461301574"/>
    <n v="1456121174"/>
    <b v="0"/>
    <n v="81"/>
    <b v="0"/>
    <s v="technology/wearables"/>
    <n v="17.810000000000002"/>
    <n v="43.97530864197531"/>
    <x v="2"/>
    <s v="wearables"/>
  </r>
  <r>
    <n v="968"/>
    <x v="968"/>
    <x v="967"/>
    <x v="6"/>
    <n v="106"/>
    <x v="2"/>
    <x v="0"/>
    <s v="USD"/>
    <n v="1408134034"/>
    <n v="1405542034"/>
    <b v="0"/>
    <n v="4"/>
    <b v="0"/>
    <s v="technology/wearables"/>
    <n v="1.325"/>
    <n v="26.5"/>
    <x v="2"/>
    <s v="wearables"/>
  </r>
  <r>
    <n v="969"/>
    <x v="969"/>
    <x v="968"/>
    <x v="11"/>
    <n v="14000"/>
    <x v="2"/>
    <x v="14"/>
    <s v="MXN"/>
    <n v="1486624607"/>
    <n v="1483773407"/>
    <b v="0"/>
    <n v="11"/>
    <b v="0"/>
    <s v="technology/wearables"/>
    <n v="46.666666666666664"/>
    <n v="1272.7272727272727"/>
    <x v="2"/>
    <s v="wearables"/>
  </r>
  <r>
    <n v="970"/>
    <x v="970"/>
    <x v="969"/>
    <x v="10"/>
    <n v="2296"/>
    <x v="2"/>
    <x v="5"/>
    <s v="CAD"/>
    <n v="1485147540"/>
    <n v="1481951853"/>
    <b v="0"/>
    <n v="14"/>
    <b v="0"/>
    <s v="technology/wearables"/>
    <n v="45.92"/>
    <n v="164"/>
    <x v="2"/>
    <s v="wearables"/>
  </r>
  <r>
    <n v="971"/>
    <x v="971"/>
    <x v="970"/>
    <x v="57"/>
    <n v="226"/>
    <x v="2"/>
    <x v="0"/>
    <s v="USD"/>
    <n v="1433178060"/>
    <n v="1429290060"/>
    <b v="0"/>
    <n v="5"/>
    <b v="0"/>
    <s v="technology/wearables"/>
    <n v="0.22599999999999998"/>
    <n v="45.2"/>
    <x v="2"/>
    <s v="wearables"/>
  </r>
  <r>
    <n v="972"/>
    <x v="972"/>
    <x v="971"/>
    <x v="22"/>
    <n v="6925"/>
    <x v="2"/>
    <x v="0"/>
    <s v="USD"/>
    <n v="1409813940"/>
    <n v="1407271598"/>
    <b v="0"/>
    <n v="45"/>
    <b v="0"/>
    <s v="technology/wearables"/>
    <n v="34.625"/>
    <n v="153.88888888888889"/>
    <x v="2"/>
    <s v="wearables"/>
  </r>
  <r>
    <n v="973"/>
    <x v="973"/>
    <x v="972"/>
    <x v="22"/>
    <n v="411"/>
    <x v="2"/>
    <x v="0"/>
    <s v="USD"/>
    <n v="1447032093"/>
    <n v="1441844493"/>
    <b v="0"/>
    <n v="8"/>
    <b v="0"/>
    <s v="technology/wearables"/>
    <n v="2.0549999999999997"/>
    <n v="51.375"/>
    <x v="2"/>
    <s v="wearables"/>
  </r>
  <r>
    <n v="974"/>
    <x v="974"/>
    <x v="973"/>
    <x v="63"/>
    <n v="280"/>
    <x v="2"/>
    <x v="0"/>
    <s v="USD"/>
    <n v="1458925156"/>
    <n v="1456336756"/>
    <b v="0"/>
    <n v="3"/>
    <b v="0"/>
    <s v="technology/wearables"/>
    <n v="0.55999999999999994"/>
    <n v="93.333333333333329"/>
    <x v="2"/>
    <s v="wearables"/>
  </r>
  <r>
    <n v="975"/>
    <x v="975"/>
    <x v="974"/>
    <x v="57"/>
    <n v="2607"/>
    <x v="2"/>
    <x v="0"/>
    <s v="USD"/>
    <n v="1467132185"/>
    <n v="1461948185"/>
    <b v="0"/>
    <n v="24"/>
    <b v="0"/>
    <s v="technology/wearables"/>
    <n v="2.6069999999999998"/>
    <n v="108.625"/>
    <x v="2"/>
    <s v="wearables"/>
  </r>
  <r>
    <n v="976"/>
    <x v="976"/>
    <x v="975"/>
    <x v="60"/>
    <n v="2889"/>
    <x v="2"/>
    <x v="2"/>
    <s v="AUD"/>
    <n v="1439515497"/>
    <n v="1435627497"/>
    <b v="0"/>
    <n v="18"/>
    <b v="0"/>
    <s v="technology/wearables"/>
    <n v="1.9259999999999999"/>
    <n v="160.5"/>
    <x v="2"/>
    <s v="wearables"/>
  </r>
  <r>
    <n v="977"/>
    <x v="977"/>
    <x v="976"/>
    <x v="200"/>
    <n v="909"/>
    <x v="2"/>
    <x v="15"/>
    <s v="EUR"/>
    <n v="1456094197"/>
    <n v="1453502197"/>
    <b v="0"/>
    <n v="12"/>
    <b v="0"/>
    <s v="technology/wearables"/>
    <n v="33.666666666666664"/>
    <n v="75.75"/>
    <x v="2"/>
    <s v="wearables"/>
  </r>
  <r>
    <n v="978"/>
    <x v="978"/>
    <x v="977"/>
    <x v="201"/>
    <n v="97273"/>
    <x v="2"/>
    <x v="11"/>
    <s v="SEK"/>
    <n v="1456385101"/>
    <n v="1453793101"/>
    <b v="0"/>
    <n v="123"/>
    <b v="0"/>
    <s v="technology/wearables"/>
    <n v="56.263267182990241"/>
    <n v="790.83739837398377"/>
    <x v="2"/>
    <s v="wearables"/>
  </r>
  <r>
    <n v="979"/>
    <x v="979"/>
    <x v="978"/>
    <x v="19"/>
    <n v="28986.16"/>
    <x v="2"/>
    <x v="0"/>
    <s v="USD"/>
    <n v="1466449140"/>
    <n v="1463392828"/>
    <b v="0"/>
    <n v="96"/>
    <b v="0"/>
    <s v="technology/wearables"/>
    <n v="82.817599999999999"/>
    <n v="301.93916666666667"/>
    <x v="2"/>
    <s v="wearables"/>
  </r>
  <r>
    <n v="980"/>
    <x v="980"/>
    <x v="979"/>
    <x v="3"/>
    <n v="1486"/>
    <x v="2"/>
    <x v="0"/>
    <s v="USD"/>
    <n v="1417387322"/>
    <n v="1413495722"/>
    <b v="0"/>
    <n v="31"/>
    <b v="0"/>
    <s v="technology/wearables"/>
    <n v="14.860000000000001"/>
    <n v="47.935483870967744"/>
    <x v="2"/>
    <s v="wearables"/>
  </r>
  <r>
    <n v="981"/>
    <x v="981"/>
    <x v="980"/>
    <x v="150"/>
    <n v="11"/>
    <x v="2"/>
    <x v="0"/>
    <s v="USD"/>
    <n v="1407624222"/>
    <n v="1405032222"/>
    <b v="0"/>
    <n v="4"/>
    <b v="0"/>
    <s v="technology/wearables"/>
    <n v="1.2375123751237513E-2"/>
    <n v="2.75"/>
    <x v="2"/>
    <s v="wearables"/>
  </r>
  <r>
    <n v="982"/>
    <x v="982"/>
    <x v="981"/>
    <x v="178"/>
    <n v="3"/>
    <x v="2"/>
    <x v="0"/>
    <s v="USD"/>
    <n v="1475431486"/>
    <n v="1472839486"/>
    <b v="0"/>
    <n v="3"/>
    <b v="0"/>
    <s v="technology/wearables"/>
    <n v="1.7142857142857144E-2"/>
    <n v="1"/>
    <x v="2"/>
    <s v="wearables"/>
  </r>
  <r>
    <n v="983"/>
    <x v="983"/>
    <x v="982"/>
    <x v="202"/>
    <n v="30751"/>
    <x v="2"/>
    <x v="3"/>
    <s v="EUR"/>
    <n v="1471985640"/>
    <n v="1469289685"/>
    <b v="0"/>
    <n v="179"/>
    <b v="0"/>
    <s v="technology/wearables"/>
    <n v="29.506136117214709"/>
    <n v="171.79329608938548"/>
    <x v="2"/>
    <s v="wearables"/>
  </r>
  <r>
    <n v="984"/>
    <x v="984"/>
    <x v="983"/>
    <x v="3"/>
    <n v="106"/>
    <x v="2"/>
    <x v="0"/>
    <s v="USD"/>
    <n v="1427507208"/>
    <n v="1424918808"/>
    <b v="0"/>
    <n v="3"/>
    <b v="0"/>
    <s v="technology/wearables"/>
    <n v="1.06"/>
    <n v="35.333333333333336"/>
    <x v="2"/>
    <s v="wearables"/>
  </r>
  <r>
    <n v="985"/>
    <x v="985"/>
    <x v="984"/>
    <x v="11"/>
    <n v="1888"/>
    <x v="2"/>
    <x v="12"/>
    <s v="EUR"/>
    <n v="1451602800"/>
    <n v="1449011610"/>
    <b v="0"/>
    <n v="23"/>
    <b v="0"/>
    <s v="technology/wearables"/>
    <n v="6.293333333333333"/>
    <n v="82.086956521739125"/>
    <x v="2"/>
    <s v="wearables"/>
  </r>
  <r>
    <n v="986"/>
    <x v="986"/>
    <x v="985"/>
    <x v="22"/>
    <n v="2550"/>
    <x v="2"/>
    <x v="1"/>
    <s v="GBP"/>
    <n v="1452384000"/>
    <n v="1447698300"/>
    <b v="0"/>
    <n v="23"/>
    <b v="0"/>
    <s v="technology/wearables"/>
    <n v="12.75"/>
    <n v="110.8695652173913"/>
    <x v="2"/>
    <s v="wearables"/>
  </r>
  <r>
    <n v="987"/>
    <x v="987"/>
    <x v="986"/>
    <x v="63"/>
    <n v="6610"/>
    <x v="2"/>
    <x v="9"/>
    <s v="EUR"/>
    <n v="1403507050"/>
    <n v="1400051050"/>
    <b v="0"/>
    <n v="41"/>
    <b v="0"/>
    <s v="technology/wearables"/>
    <n v="13.22"/>
    <n v="161.21951219512195"/>
    <x v="2"/>
    <s v="wearables"/>
  </r>
  <r>
    <n v="988"/>
    <x v="988"/>
    <x v="987"/>
    <x v="10"/>
    <n v="0"/>
    <x v="2"/>
    <x v="13"/>
    <s v="EUR"/>
    <n v="1475310825"/>
    <n v="1472718825"/>
    <b v="0"/>
    <n v="0"/>
    <b v="0"/>
    <s v="technology/wearables"/>
    <n v="0"/>
    <n v="0"/>
    <x v="2"/>
    <s v="wearables"/>
  </r>
  <r>
    <n v="989"/>
    <x v="989"/>
    <x v="988"/>
    <x v="3"/>
    <n v="1677"/>
    <x v="2"/>
    <x v="0"/>
    <s v="USD"/>
    <n v="1475101495"/>
    <n v="1472509495"/>
    <b v="0"/>
    <n v="32"/>
    <b v="0"/>
    <s v="technology/wearables"/>
    <n v="16.77"/>
    <n v="52.40625"/>
    <x v="2"/>
    <s v="wearables"/>
  </r>
  <r>
    <n v="990"/>
    <x v="990"/>
    <x v="989"/>
    <x v="31"/>
    <n v="26"/>
    <x v="2"/>
    <x v="0"/>
    <s v="USD"/>
    <n v="1409770164"/>
    <n v="1407178164"/>
    <b v="0"/>
    <n v="2"/>
    <b v="0"/>
    <s v="technology/wearables"/>
    <n v="0.104"/>
    <n v="13"/>
    <x v="2"/>
    <s v="wearables"/>
  </r>
  <r>
    <n v="991"/>
    <x v="991"/>
    <x v="990"/>
    <x v="10"/>
    <n v="212"/>
    <x v="2"/>
    <x v="1"/>
    <s v="GBP"/>
    <n v="1468349460"/>
    <n v="1466186988"/>
    <b v="0"/>
    <n v="7"/>
    <b v="0"/>
    <s v="technology/wearables"/>
    <n v="4.24"/>
    <n v="30.285714285714285"/>
    <x v="2"/>
    <s v="wearables"/>
  </r>
  <r>
    <n v="992"/>
    <x v="992"/>
    <x v="991"/>
    <x v="57"/>
    <n v="467"/>
    <x v="2"/>
    <x v="0"/>
    <s v="USD"/>
    <n v="1462655519"/>
    <n v="1457475119"/>
    <b v="0"/>
    <n v="4"/>
    <b v="0"/>
    <s v="technology/wearables"/>
    <n v="0.46699999999999997"/>
    <n v="116.75"/>
    <x v="2"/>
    <s v="wearables"/>
  </r>
  <r>
    <n v="993"/>
    <x v="993"/>
    <x v="992"/>
    <x v="54"/>
    <n v="17561"/>
    <x v="2"/>
    <x v="0"/>
    <s v="USD"/>
    <n v="1478926800"/>
    <n v="1476054568"/>
    <b v="0"/>
    <n v="196"/>
    <b v="0"/>
    <s v="technology/wearables"/>
    <n v="25.087142857142858"/>
    <n v="89.59693877551021"/>
    <x v="2"/>
    <s v="wearables"/>
  </r>
  <r>
    <n v="994"/>
    <x v="994"/>
    <x v="993"/>
    <x v="61"/>
    <n v="4669"/>
    <x v="2"/>
    <x v="0"/>
    <s v="USD"/>
    <n v="1417388340"/>
    <n v="1412835530"/>
    <b v="0"/>
    <n v="11"/>
    <b v="0"/>
    <s v="technology/wearables"/>
    <n v="2.3345000000000002"/>
    <n v="424.45454545454544"/>
    <x v="2"/>
    <s v="wearables"/>
  </r>
  <r>
    <n v="995"/>
    <x v="995"/>
    <x v="994"/>
    <x v="3"/>
    <n v="726"/>
    <x v="2"/>
    <x v="0"/>
    <s v="USD"/>
    <n v="1417276800"/>
    <n v="1415140480"/>
    <b v="0"/>
    <n v="9"/>
    <b v="0"/>
    <s v="technology/wearables"/>
    <n v="7.26"/>
    <n v="80.666666666666671"/>
    <x v="2"/>
    <s v="wearables"/>
  </r>
  <r>
    <n v="996"/>
    <x v="996"/>
    <x v="995"/>
    <x v="23"/>
    <n v="65"/>
    <x v="2"/>
    <x v="0"/>
    <s v="USD"/>
    <n v="1406474820"/>
    <n v="1403902060"/>
    <b v="0"/>
    <n v="5"/>
    <b v="0"/>
    <s v="technology/wearables"/>
    <n v="1.625"/>
    <n v="13"/>
    <x v="2"/>
    <s v="wearables"/>
  </r>
  <r>
    <n v="997"/>
    <x v="997"/>
    <x v="996"/>
    <x v="10"/>
    <n v="65"/>
    <x v="2"/>
    <x v="0"/>
    <s v="USD"/>
    <n v="1417145297"/>
    <n v="1414549697"/>
    <b v="0"/>
    <n v="8"/>
    <b v="0"/>
    <s v="technology/wearables"/>
    <n v="1.3"/>
    <n v="8.125"/>
    <x v="2"/>
    <s v="wearables"/>
  </r>
  <r>
    <n v="998"/>
    <x v="998"/>
    <x v="997"/>
    <x v="127"/>
    <n v="35135"/>
    <x v="2"/>
    <x v="5"/>
    <s v="CAD"/>
    <n v="1447909401"/>
    <n v="1444017801"/>
    <b v="0"/>
    <n v="229"/>
    <b v="0"/>
    <s v="technology/wearables"/>
    <n v="58.558333333333337"/>
    <n v="153.42794759825327"/>
    <x v="2"/>
    <s v="wearables"/>
  </r>
  <r>
    <n v="999"/>
    <x v="999"/>
    <x v="998"/>
    <x v="60"/>
    <n v="11683"/>
    <x v="2"/>
    <x v="5"/>
    <s v="CAD"/>
    <n v="1415865720"/>
    <n v="1413270690"/>
    <b v="0"/>
    <n v="40"/>
    <b v="0"/>
    <s v="technology/wearables"/>
    <n v="7.7886666666666677"/>
    <n v="292.07499999999999"/>
    <x v="2"/>
    <s v="wearables"/>
  </r>
  <r>
    <n v="1000"/>
    <x v="1000"/>
    <x v="999"/>
    <x v="203"/>
    <n v="19824"/>
    <x v="1"/>
    <x v="0"/>
    <s v="USD"/>
    <n v="1489537560"/>
    <n v="1484357160"/>
    <b v="0"/>
    <n v="6"/>
    <b v="0"/>
    <s v="technology/wearables"/>
    <n v="2.2157147647256061"/>
    <n v="3304"/>
    <x v="2"/>
    <s v="wearables"/>
  </r>
  <r>
    <n v="1001"/>
    <x v="1001"/>
    <x v="1000"/>
    <x v="10"/>
    <n v="5200"/>
    <x v="1"/>
    <x v="1"/>
    <s v="GBP"/>
    <n v="1485796613"/>
    <n v="1481908613"/>
    <b v="0"/>
    <n v="4"/>
    <b v="0"/>
    <s v="technology/wearables"/>
    <n v="104"/>
    <n v="1300"/>
    <x v="2"/>
    <s v="wearables"/>
  </r>
  <r>
    <n v="1002"/>
    <x v="1002"/>
    <x v="1001"/>
    <x v="204"/>
    <n v="2960"/>
    <x v="1"/>
    <x v="0"/>
    <s v="USD"/>
    <n v="1450331940"/>
    <n v="1447777514"/>
    <b v="0"/>
    <n v="22"/>
    <b v="0"/>
    <s v="technology/wearables"/>
    <n v="29.6029602960296"/>
    <n v="134.54545454545453"/>
    <x v="2"/>
    <s v="wearables"/>
  </r>
  <r>
    <n v="1003"/>
    <x v="1003"/>
    <x v="1002"/>
    <x v="22"/>
    <n v="3211"/>
    <x v="1"/>
    <x v="6"/>
    <s v="EUR"/>
    <n v="1489680061"/>
    <n v="1487091661"/>
    <b v="0"/>
    <n v="15"/>
    <b v="0"/>
    <s v="technology/wearables"/>
    <n v="16.055"/>
    <n v="214.06666666666666"/>
    <x v="2"/>
    <s v="wearables"/>
  </r>
  <r>
    <n v="1004"/>
    <x v="1004"/>
    <x v="1003"/>
    <x v="31"/>
    <n v="20552"/>
    <x v="1"/>
    <x v="0"/>
    <s v="USD"/>
    <n v="1455814827"/>
    <n v="1453222827"/>
    <b v="0"/>
    <n v="95"/>
    <b v="0"/>
    <s v="technology/wearables"/>
    <n v="82.207999999999998"/>
    <n v="216.33684210526314"/>
    <x v="2"/>
    <s v="wearables"/>
  </r>
  <r>
    <n v="1005"/>
    <x v="1005"/>
    <x v="1004"/>
    <x v="61"/>
    <n v="150102"/>
    <x v="1"/>
    <x v="0"/>
    <s v="USD"/>
    <n v="1446217183"/>
    <n v="1443538783"/>
    <b v="0"/>
    <n v="161"/>
    <b v="0"/>
    <s v="technology/wearables"/>
    <n v="75.051000000000002"/>
    <n v="932.31055900621118"/>
    <x v="2"/>
    <s v="wearables"/>
  </r>
  <r>
    <n v="1006"/>
    <x v="1006"/>
    <x v="1005"/>
    <x v="23"/>
    <n v="234"/>
    <x v="1"/>
    <x v="0"/>
    <s v="USD"/>
    <n v="1418368260"/>
    <n v="1417654672"/>
    <b v="0"/>
    <n v="8"/>
    <b v="0"/>
    <s v="technology/wearables"/>
    <n v="5.8500000000000005"/>
    <n v="29.25"/>
    <x v="2"/>
    <s v="wearables"/>
  </r>
  <r>
    <n v="1007"/>
    <x v="1007"/>
    <x v="1006"/>
    <x v="11"/>
    <n v="13296"/>
    <x v="1"/>
    <x v="0"/>
    <s v="USD"/>
    <n v="1481727623"/>
    <n v="1478095223"/>
    <b v="0"/>
    <n v="76"/>
    <b v="0"/>
    <s v="technology/wearables"/>
    <n v="44.32"/>
    <n v="174.94736842105263"/>
    <x v="2"/>
    <s v="wearables"/>
  </r>
  <r>
    <n v="1008"/>
    <x v="1008"/>
    <x v="1007"/>
    <x v="205"/>
    <n v="250"/>
    <x v="1"/>
    <x v="14"/>
    <s v="MXN"/>
    <n v="1482953115"/>
    <n v="1480361115"/>
    <b v="0"/>
    <n v="1"/>
    <b v="0"/>
    <s v="technology/wearables"/>
    <n v="0.26737967914438499"/>
    <n v="250"/>
    <x v="2"/>
    <s v="wearables"/>
  </r>
  <r>
    <n v="1009"/>
    <x v="1009"/>
    <x v="1008"/>
    <x v="63"/>
    <n v="6565"/>
    <x v="1"/>
    <x v="0"/>
    <s v="USD"/>
    <n v="1466346646"/>
    <n v="1463754646"/>
    <b v="0"/>
    <n v="101"/>
    <b v="0"/>
    <s v="technology/wearables"/>
    <n v="13.13"/>
    <n v="65"/>
    <x v="2"/>
    <s v="wearables"/>
  </r>
  <r>
    <n v="1010"/>
    <x v="1010"/>
    <x v="1009"/>
    <x v="206"/>
    <n v="220"/>
    <x v="1"/>
    <x v="0"/>
    <s v="USD"/>
    <n v="1473044340"/>
    <n v="1468180462"/>
    <b v="0"/>
    <n v="4"/>
    <b v="0"/>
    <s v="technology/wearables"/>
    <n v="0.19088937093275488"/>
    <n v="55"/>
    <x v="2"/>
    <s v="wearables"/>
  </r>
  <r>
    <n v="1011"/>
    <x v="1011"/>
    <x v="1010"/>
    <x v="22"/>
    <n v="75"/>
    <x v="1"/>
    <x v="0"/>
    <s v="USD"/>
    <n v="1418938395"/>
    <n v="1415050395"/>
    <b v="0"/>
    <n v="1"/>
    <b v="0"/>
    <s v="technology/wearables"/>
    <n v="0.375"/>
    <n v="75"/>
    <x v="2"/>
    <s v="wearables"/>
  </r>
  <r>
    <n v="1012"/>
    <x v="1012"/>
    <x v="1011"/>
    <x v="10"/>
    <n v="1076751.05"/>
    <x v="1"/>
    <x v="0"/>
    <s v="USD"/>
    <n v="1485254052"/>
    <n v="1481366052"/>
    <b v="0"/>
    <n v="775"/>
    <b v="0"/>
    <s v="technology/wearables"/>
    <n v="21535.021000000001"/>
    <n v="1389.3561935483872"/>
    <x v="2"/>
    <s v="wearables"/>
  </r>
  <r>
    <n v="1013"/>
    <x v="1013"/>
    <x v="1012"/>
    <x v="31"/>
    <n v="8632"/>
    <x v="1"/>
    <x v="0"/>
    <s v="USD"/>
    <n v="1451419200"/>
    <n v="1449000056"/>
    <b v="0"/>
    <n v="90"/>
    <b v="0"/>
    <s v="technology/wearables"/>
    <n v="34.527999999999999"/>
    <n v="95.911111111111111"/>
    <x v="2"/>
    <s v="wearables"/>
  </r>
  <r>
    <n v="1014"/>
    <x v="1014"/>
    <x v="1013"/>
    <x v="3"/>
    <n v="3060"/>
    <x v="1"/>
    <x v="0"/>
    <s v="USD"/>
    <n v="1420070615"/>
    <n v="1415750615"/>
    <b v="0"/>
    <n v="16"/>
    <b v="0"/>
    <s v="technology/wearables"/>
    <n v="30.599999999999998"/>
    <n v="191.25"/>
    <x v="2"/>
    <s v="wearables"/>
  </r>
  <r>
    <n v="1015"/>
    <x v="1015"/>
    <x v="1014"/>
    <x v="7"/>
    <n v="240"/>
    <x v="1"/>
    <x v="16"/>
    <s v="CHF"/>
    <n v="1448489095"/>
    <n v="1445893495"/>
    <b v="0"/>
    <n v="6"/>
    <b v="0"/>
    <s v="technology/wearables"/>
    <n v="2.666666666666667"/>
    <n v="40"/>
    <x v="2"/>
    <s v="wearables"/>
  </r>
  <r>
    <n v="1016"/>
    <x v="1016"/>
    <x v="1015"/>
    <x v="57"/>
    <n v="2842"/>
    <x v="1"/>
    <x v="0"/>
    <s v="USD"/>
    <n v="1459992856"/>
    <n v="1456108456"/>
    <b v="0"/>
    <n v="38"/>
    <b v="0"/>
    <s v="technology/wearables"/>
    <n v="2.8420000000000001"/>
    <n v="74.78947368421052"/>
    <x v="2"/>
    <s v="wearables"/>
  </r>
  <r>
    <n v="1017"/>
    <x v="1017"/>
    <x v="1016"/>
    <x v="65"/>
    <n v="57197"/>
    <x v="1"/>
    <x v="0"/>
    <s v="USD"/>
    <n v="1448125935"/>
    <n v="1444666335"/>
    <b v="0"/>
    <n v="355"/>
    <b v="0"/>
    <s v="technology/wearables"/>
    <n v="22.878799999999998"/>
    <n v="161.11830985915492"/>
    <x v="2"/>
    <s v="wearables"/>
  </r>
  <r>
    <n v="1018"/>
    <x v="1018"/>
    <x v="1017"/>
    <x v="22"/>
    <n v="621"/>
    <x v="1"/>
    <x v="0"/>
    <s v="USD"/>
    <n v="1468496933"/>
    <n v="1465904933"/>
    <b v="0"/>
    <n v="7"/>
    <b v="0"/>
    <s v="technology/wearables"/>
    <n v="3.105"/>
    <n v="88.714285714285708"/>
    <x v="2"/>
    <s v="wearables"/>
  </r>
  <r>
    <n v="1019"/>
    <x v="1019"/>
    <x v="1018"/>
    <x v="101"/>
    <n v="21300"/>
    <x v="1"/>
    <x v="0"/>
    <s v="USD"/>
    <n v="1423092149"/>
    <n v="1420500149"/>
    <b v="0"/>
    <n v="400"/>
    <b v="0"/>
    <s v="technology/wearables"/>
    <n v="47.333333333333336"/>
    <n v="53.25"/>
    <x v="2"/>
    <s v="wearables"/>
  </r>
  <r>
    <n v="1020"/>
    <x v="1020"/>
    <x v="1019"/>
    <x v="207"/>
    <n v="3186"/>
    <x v="0"/>
    <x v="5"/>
    <s v="CAD"/>
    <n v="1433206020"/>
    <n v="1430617209"/>
    <b v="0"/>
    <n v="30"/>
    <b v="1"/>
    <s v="music/electronic music"/>
    <n v="205.54838709677421"/>
    <n v="106.2"/>
    <x v="4"/>
    <s v="electronic music"/>
  </r>
  <r>
    <n v="1021"/>
    <x v="1021"/>
    <x v="1020"/>
    <x v="9"/>
    <n v="10554.11"/>
    <x v="0"/>
    <x v="0"/>
    <s v="USD"/>
    <n v="1445054400"/>
    <n v="1443074571"/>
    <b v="1"/>
    <n v="478"/>
    <b v="1"/>
    <s v="music/electronic music"/>
    <n v="351.80366666666669"/>
    <n v="22.079728033472804"/>
    <x v="4"/>
    <s v="electronic music"/>
  </r>
  <r>
    <n v="1022"/>
    <x v="1022"/>
    <x v="1021"/>
    <x v="13"/>
    <n v="2298"/>
    <x v="0"/>
    <x v="0"/>
    <s v="USD"/>
    <n v="1431876677"/>
    <n v="1429284677"/>
    <b v="1"/>
    <n v="74"/>
    <b v="1"/>
    <s v="music/electronic music"/>
    <n v="114.9"/>
    <n v="31.054054054054053"/>
    <x v="4"/>
    <s v="electronic music"/>
  </r>
  <r>
    <n v="1023"/>
    <x v="1023"/>
    <x v="1022"/>
    <x v="13"/>
    <n v="4743"/>
    <x v="0"/>
    <x v="1"/>
    <s v="GBP"/>
    <n v="1434837861"/>
    <n v="1432245861"/>
    <b v="0"/>
    <n v="131"/>
    <b v="1"/>
    <s v="music/electronic music"/>
    <n v="237.15"/>
    <n v="36.206106870229007"/>
    <x v="4"/>
    <s v="electronic music"/>
  </r>
  <r>
    <n v="1024"/>
    <x v="1024"/>
    <x v="1023"/>
    <x v="22"/>
    <n v="23727.55"/>
    <x v="0"/>
    <x v="11"/>
    <s v="SEK"/>
    <n v="1454248563"/>
    <n v="1451656563"/>
    <b v="1"/>
    <n v="61"/>
    <b v="1"/>
    <s v="music/electronic music"/>
    <n v="118.63774999999998"/>
    <n v="388.9762295081967"/>
    <x v="4"/>
    <s v="electronic music"/>
  </r>
  <r>
    <n v="1025"/>
    <x v="1025"/>
    <x v="1024"/>
    <x v="54"/>
    <n v="76949.820000000007"/>
    <x v="0"/>
    <x v="0"/>
    <s v="USD"/>
    <n v="1426532437"/>
    <n v="1423944037"/>
    <b v="1"/>
    <n v="1071"/>
    <b v="1"/>
    <s v="music/electronic music"/>
    <n v="109.92831428571431"/>
    <n v="71.848571428571432"/>
    <x v="4"/>
    <s v="electronic music"/>
  </r>
  <r>
    <n v="1026"/>
    <x v="1026"/>
    <x v="1025"/>
    <x v="39"/>
    <n v="7000.58"/>
    <x v="0"/>
    <x v="1"/>
    <s v="GBP"/>
    <n v="1459414016"/>
    <n v="1456480016"/>
    <b v="1"/>
    <n v="122"/>
    <b v="1"/>
    <s v="music/electronic music"/>
    <n v="100.00828571428571"/>
    <n v="57.381803278688523"/>
    <x v="4"/>
    <s v="electronic music"/>
  </r>
  <r>
    <n v="1027"/>
    <x v="1027"/>
    <x v="1026"/>
    <x v="208"/>
    <n v="7733"/>
    <x v="0"/>
    <x v="0"/>
    <s v="USD"/>
    <n v="1414025347"/>
    <n v="1411433347"/>
    <b v="1"/>
    <n v="111"/>
    <b v="1"/>
    <s v="music/electronic music"/>
    <n v="103.09292094387415"/>
    <n v="69.666666666666671"/>
    <x v="4"/>
    <s v="electronic music"/>
  </r>
  <r>
    <n v="1028"/>
    <x v="1028"/>
    <x v="1027"/>
    <x v="3"/>
    <n v="11727"/>
    <x v="0"/>
    <x v="1"/>
    <s v="GBP"/>
    <n v="1488830400"/>
    <n v="1484924605"/>
    <b v="1"/>
    <n v="255"/>
    <b v="1"/>
    <s v="music/electronic music"/>
    <n v="117.27000000000001"/>
    <n v="45.988235294117644"/>
    <x v="4"/>
    <s v="electronic music"/>
  </r>
  <r>
    <n v="1029"/>
    <x v="1029"/>
    <x v="1028"/>
    <x v="3"/>
    <n v="11176"/>
    <x v="0"/>
    <x v="11"/>
    <s v="SEK"/>
    <n v="1428184740"/>
    <n v="1423501507"/>
    <b v="0"/>
    <n v="141"/>
    <b v="1"/>
    <s v="music/electronic music"/>
    <n v="111.75999999999999"/>
    <n v="79.262411347517727"/>
    <x v="4"/>
    <s v="electronic music"/>
  </r>
  <r>
    <n v="1030"/>
    <x v="1030"/>
    <x v="1029"/>
    <x v="13"/>
    <n v="6842"/>
    <x v="0"/>
    <x v="0"/>
    <s v="USD"/>
    <n v="1473680149"/>
    <n v="1472470549"/>
    <b v="0"/>
    <n v="159"/>
    <b v="1"/>
    <s v="music/electronic music"/>
    <n v="342.09999999999997"/>
    <n v="43.031446540880502"/>
    <x v="4"/>
    <s v="electronic music"/>
  </r>
  <r>
    <n v="1031"/>
    <x v="1031"/>
    <x v="1030"/>
    <x v="3"/>
    <n v="10740"/>
    <x v="0"/>
    <x v="0"/>
    <s v="USD"/>
    <n v="1450290010"/>
    <n v="1447698010"/>
    <b v="0"/>
    <n v="99"/>
    <b v="1"/>
    <s v="music/electronic music"/>
    <n v="107.4"/>
    <n v="108.48484848484848"/>
    <x v="4"/>
    <s v="electronic music"/>
  </r>
  <r>
    <n v="1032"/>
    <x v="1032"/>
    <x v="1031"/>
    <x v="105"/>
    <n v="5858.84"/>
    <x v="0"/>
    <x v="0"/>
    <s v="USD"/>
    <n v="1466697625"/>
    <n v="1464105625"/>
    <b v="0"/>
    <n v="96"/>
    <b v="1"/>
    <s v="music/electronic music"/>
    <n v="108.49703703703703"/>
    <n v="61.029583333333335"/>
    <x v="4"/>
    <s v="electronic music"/>
  </r>
  <r>
    <n v="1033"/>
    <x v="1033"/>
    <x v="1032"/>
    <x v="209"/>
    <n v="1366"/>
    <x v="0"/>
    <x v="1"/>
    <s v="GBP"/>
    <n v="1481564080"/>
    <n v="1479144880"/>
    <b v="0"/>
    <n v="27"/>
    <b v="1"/>
    <s v="music/electronic music"/>
    <n v="102.86144578313252"/>
    <n v="50.592592592592595"/>
    <x v="4"/>
    <s v="electronic music"/>
  </r>
  <r>
    <n v="1034"/>
    <x v="1034"/>
    <x v="1033"/>
    <x v="10"/>
    <n v="6500.09"/>
    <x v="0"/>
    <x v="0"/>
    <s v="USD"/>
    <n v="1470369540"/>
    <n v="1467604804"/>
    <b v="0"/>
    <n v="166"/>
    <b v="1"/>
    <s v="music/electronic music"/>
    <n v="130.0018"/>
    <n v="39.157168674698795"/>
    <x v="4"/>
    <s v="electronic music"/>
  </r>
  <r>
    <n v="1035"/>
    <x v="1035"/>
    <x v="1034"/>
    <x v="210"/>
    <n v="4952"/>
    <x v="0"/>
    <x v="0"/>
    <s v="USD"/>
    <n v="1423668220"/>
    <n v="1421076220"/>
    <b v="0"/>
    <n v="76"/>
    <b v="1"/>
    <s v="music/electronic music"/>
    <n v="107.65217391304347"/>
    <n v="65.15789473684211"/>
    <x v="4"/>
    <s v="electronic music"/>
  </r>
  <r>
    <n v="1036"/>
    <x v="1036"/>
    <x v="1035"/>
    <x v="37"/>
    <n v="5056.22"/>
    <x v="0"/>
    <x v="0"/>
    <s v="USD"/>
    <n v="1357545600"/>
    <n v="1354790790"/>
    <b v="0"/>
    <n v="211"/>
    <b v="1"/>
    <s v="music/electronic music"/>
    <n v="112.36044444444444"/>
    <n v="23.963127962085309"/>
    <x v="4"/>
    <s v="electronic music"/>
  </r>
  <r>
    <n v="1037"/>
    <x v="1037"/>
    <x v="1036"/>
    <x v="28"/>
    <n v="1021"/>
    <x v="0"/>
    <x v="0"/>
    <s v="USD"/>
    <n v="1431925200"/>
    <n v="1429991062"/>
    <b v="0"/>
    <n v="21"/>
    <b v="1"/>
    <s v="music/electronic music"/>
    <n v="102.1"/>
    <n v="48.61904761904762"/>
    <x v="4"/>
    <s v="electronic music"/>
  </r>
  <r>
    <n v="1038"/>
    <x v="1038"/>
    <x v="1037"/>
    <x v="15"/>
    <n v="2180"/>
    <x v="0"/>
    <x v="0"/>
    <s v="USD"/>
    <n v="1458362023"/>
    <n v="1455773623"/>
    <b v="0"/>
    <n v="61"/>
    <b v="1"/>
    <s v="music/electronic music"/>
    <n v="145.33333333333334"/>
    <n v="35.73770491803279"/>
    <x v="4"/>
    <s v="electronic music"/>
  </r>
  <r>
    <n v="1039"/>
    <x v="1039"/>
    <x v="1038"/>
    <x v="2"/>
    <n v="641"/>
    <x v="0"/>
    <x v="0"/>
    <s v="USD"/>
    <n v="1481615940"/>
    <n v="1479436646"/>
    <b v="0"/>
    <n v="30"/>
    <b v="1"/>
    <s v="music/electronic music"/>
    <n v="128.19999999999999"/>
    <n v="21.366666666666667"/>
    <x v="4"/>
    <s v="electronic music"/>
  </r>
  <r>
    <n v="1040"/>
    <x v="1040"/>
    <x v="1039"/>
    <x v="94"/>
    <n v="250"/>
    <x v="1"/>
    <x v="0"/>
    <s v="USD"/>
    <n v="1472317209"/>
    <n v="1469725209"/>
    <b v="0"/>
    <n v="1"/>
    <b v="0"/>
    <s v="journalism/audio"/>
    <n v="0.29411764705882354"/>
    <n v="250"/>
    <x v="5"/>
    <s v="audio"/>
  </r>
  <r>
    <n v="1041"/>
    <x v="1041"/>
    <x v="1040"/>
    <x v="45"/>
    <n v="0"/>
    <x v="1"/>
    <x v="0"/>
    <s v="USD"/>
    <n v="1406769992"/>
    <n v="1405041992"/>
    <b v="0"/>
    <n v="0"/>
    <b v="0"/>
    <s v="journalism/audio"/>
    <n v="0"/>
    <n v="0"/>
    <x v="5"/>
    <s v="audio"/>
  </r>
  <r>
    <n v="1042"/>
    <x v="1042"/>
    <x v="1041"/>
    <x v="81"/>
    <n v="10"/>
    <x v="1"/>
    <x v="0"/>
    <s v="USD"/>
    <n v="1410516000"/>
    <n v="1406824948"/>
    <b v="0"/>
    <n v="1"/>
    <b v="0"/>
    <s v="journalism/audio"/>
    <n v="1.5384615384615385"/>
    <n v="10"/>
    <x v="5"/>
    <s v="audio"/>
  </r>
  <r>
    <n v="1043"/>
    <x v="1043"/>
    <x v="1042"/>
    <x v="57"/>
    <n v="8537"/>
    <x v="1"/>
    <x v="0"/>
    <s v="USD"/>
    <n v="1432101855"/>
    <n v="1429509855"/>
    <b v="0"/>
    <n v="292"/>
    <b v="0"/>
    <s v="journalism/audio"/>
    <n v="8.5370000000000008"/>
    <n v="29.236301369863014"/>
    <x v="5"/>
    <s v="audio"/>
  </r>
  <r>
    <n v="1044"/>
    <x v="1044"/>
    <x v="1043"/>
    <x v="39"/>
    <n v="6"/>
    <x v="1"/>
    <x v="0"/>
    <s v="USD"/>
    <n v="1425587220"/>
    <n v="1420668801"/>
    <b v="0"/>
    <n v="2"/>
    <b v="0"/>
    <s v="journalism/audio"/>
    <n v="8.5714285714285715E-2"/>
    <n v="3"/>
    <x v="5"/>
    <s v="audio"/>
  </r>
  <r>
    <n v="1045"/>
    <x v="1045"/>
    <x v="1044"/>
    <x v="3"/>
    <n v="266"/>
    <x v="1"/>
    <x v="0"/>
    <s v="USD"/>
    <n v="1408827550"/>
    <n v="1406235550"/>
    <b v="0"/>
    <n v="8"/>
    <b v="0"/>
    <s v="journalism/audio"/>
    <n v="2.6599999999999997"/>
    <n v="33.25"/>
    <x v="5"/>
    <s v="audio"/>
  </r>
  <r>
    <n v="1046"/>
    <x v="1046"/>
    <x v="1045"/>
    <x v="9"/>
    <n v="0"/>
    <x v="1"/>
    <x v="12"/>
    <s v="EUR"/>
    <n v="1451161560"/>
    <n v="1447273560"/>
    <b v="0"/>
    <n v="0"/>
    <b v="0"/>
    <s v="journalism/audio"/>
    <n v="0"/>
    <n v="0"/>
    <x v="5"/>
    <s v="audio"/>
  </r>
  <r>
    <n v="1047"/>
    <x v="1047"/>
    <x v="1046"/>
    <x v="13"/>
    <n v="1"/>
    <x v="1"/>
    <x v="0"/>
    <s v="USD"/>
    <n v="1415219915"/>
    <n v="1412624315"/>
    <b v="0"/>
    <n v="1"/>
    <b v="0"/>
    <s v="journalism/audio"/>
    <n v="0.05"/>
    <n v="1"/>
    <x v="5"/>
    <s v="audio"/>
  </r>
  <r>
    <n v="1048"/>
    <x v="1048"/>
    <x v="1047"/>
    <x v="36"/>
    <n v="212"/>
    <x v="1"/>
    <x v="0"/>
    <s v="USD"/>
    <n v="1474766189"/>
    <n v="1471310189"/>
    <b v="0"/>
    <n v="4"/>
    <b v="0"/>
    <s v="journalism/audio"/>
    <n v="1.4133333333333333"/>
    <n v="53"/>
    <x v="5"/>
    <s v="audio"/>
  </r>
  <r>
    <n v="1049"/>
    <x v="1049"/>
    <x v="1048"/>
    <x v="14"/>
    <n v="0"/>
    <x v="1"/>
    <x v="0"/>
    <s v="USD"/>
    <n v="1455272445"/>
    <n v="1452680445"/>
    <b v="0"/>
    <n v="0"/>
    <b v="0"/>
    <s v="journalism/audio"/>
    <n v="0"/>
    <n v="0"/>
    <x v="5"/>
    <s v="audio"/>
  </r>
  <r>
    <n v="1050"/>
    <x v="1050"/>
    <x v="1049"/>
    <x v="30"/>
    <n v="0"/>
    <x v="1"/>
    <x v="0"/>
    <s v="USD"/>
    <n v="1442257677"/>
    <n v="1439665677"/>
    <b v="0"/>
    <n v="0"/>
    <b v="0"/>
    <s v="journalism/audio"/>
    <n v="0"/>
    <n v="0"/>
    <x v="5"/>
    <s v="audio"/>
  </r>
  <r>
    <n v="1051"/>
    <x v="1051"/>
    <x v="1050"/>
    <x v="2"/>
    <n v="0"/>
    <x v="1"/>
    <x v="0"/>
    <s v="USD"/>
    <n v="1409098825"/>
    <n v="1406679625"/>
    <b v="0"/>
    <n v="0"/>
    <b v="0"/>
    <s v="journalism/audio"/>
    <n v="0"/>
    <n v="0"/>
    <x v="5"/>
    <s v="audio"/>
  </r>
  <r>
    <n v="1052"/>
    <x v="1052"/>
    <x v="1051"/>
    <x v="211"/>
    <n v="0"/>
    <x v="1"/>
    <x v="0"/>
    <s v="USD"/>
    <n v="1465243740"/>
    <n v="1461438495"/>
    <b v="0"/>
    <n v="0"/>
    <b v="0"/>
    <s v="journalism/audio"/>
    <n v="0"/>
    <n v="0"/>
    <x v="5"/>
    <s v="audio"/>
  </r>
  <r>
    <n v="1053"/>
    <x v="1053"/>
    <x v="1052"/>
    <x v="15"/>
    <n v="15"/>
    <x v="1"/>
    <x v="0"/>
    <s v="USD"/>
    <n v="1488773332"/>
    <n v="1486613332"/>
    <b v="0"/>
    <n v="1"/>
    <b v="0"/>
    <s v="journalism/audio"/>
    <n v="1"/>
    <n v="15"/>
    <x v="5"/>
    <s v="audio"/>
  </r>
  <r>
    <n v="1054"/>
    <x v="1054"/>
    <x v="1053"/>
    <x v="30"/>
    <n v="0"/>
    <x v="1"/>
    <x v="0"/>
    <s v="USD"/>
    <n v="1407708000"/>
    <n v="1405110399"/>
    <b v="0"/>
    <n v="0"/>
    <b v="0"/>
    <s v="journalism/audio"/>
    <n v="0"/>
    <n v="0"/>
    <x v="5"/>
    <s v="audio"/>
  </r>
  <r>
    <n v="1055"/>
    <x v="1055"/>
    <x v="1054"/>
    <x v="8"/>
    <n v="0"/>
    <x v="1"/>
    <x v="0"/>
    <s v="USD"/>
    <n v="1457394545"/>
    <n v="1454802545"/>
    <b v="0"/>
    <n v="0"/>
    <b v="0"/>
    <s v="journalism/audio"/>
    <n v="0"/>
    <n v="0"/>
    <x v="5"/>
    <s v="audio"/>
  </r>
  <r>
    <n v="1056"/>
    <x v="1056"/>
    <x v="1055"/>
    <x v="3"/>
    <n v="0"/>
    <x v="1"/>
    <x v="0"/>
    <s v="USD"/>
    <n v="1429892177"/>
    <n v="1424711777"/>
    <b v="0"/>
    <n v="0"/>
    <b v="0"/>
    <s v="journalism/audio"/>
    <n v="0"/>
    <n v="0"/>
    <x v="5"/>
    <s v="audio"/>
  </r>
  <r>
    <n v="1057"/>
    <x v="1057"/>
    <x v="1056"/>
    <x v="3"/>
    <n v="0"/>
    <x v="1"/>
    <x v="0"/>
    <s v="USD"/>
    <n v="1480888483"/>
    <n v="1478292883"/>
    <b v="0"/>
    <n v="0"/>
    <b v="0"/>
    <s v="journalism/audio"/>
    <n v="0"/>
    <n v="0"/>
    <x v="5"/>
    <s v="audio"/>
  </r>
  <r>
    <n v="1058"/>
    <x v="1058"/>
    <x v="1057"/>
    <x v="79"/>
    <n v="0"/>
    <x v="1"/>
    <x v="0"/>
    <s v="USD"/>
    <n v="1427328000"/>
    <n v="1423777043"/>
    <b v="0"/>
    <n v="0"/>
    <b v="0"/>
    <s v="journalism/audio"/>
    <n v="0"/>
    <n v="0"/>
    <x v="5"/>
    <s v="audio"/>
  </r>
  <r>
    <n v="1059"/>
    <x v="1059"/>
    <x v="1058"/>
    <x v="184"/>
    <n v="0"/>
    <x v="1"/>
    <x v="0"/>
    <s v="USD"/>
    <n v="1426269456"/>
    <n v="1423681056"/>
    <b v="0"/>
    <n v="0"/>
    <b v="0"/>
    <s v="journalism/audio"/>
    <n v="0"/>
    <n v="0"/>
    <x v="5"/>
    <s v="audio"/>
  </r>
  <r>
    <n v="1060"/>
    <x v="1060"/>
    <x v="1059"/>
    <x v="10"/>
    <n v="50"/>
    <x v="1"/>
    <x v="0"/>
    <s v="USD"/>
    <n v="1429134893"/>
    <n v="1426542893"/>
    <b v="0"/>
    <n v="1"/>
    <b v="0"/>
    <s v="journalism/audio"/>
    <n v="1"/>
    <n v="50"/>
    <x v="5"/>
    <s v="audio"/>
  </r>
  <r>
    <n v="1061"/>
    <x v="1061"/>
    <x v="1060"/>
    <x v="23"/>
    <n v="0"/>
    <x v="1"/>
    <x v="0"/>
    <s v="USD"/>
    <n v="1462150800"/>
    <n v="1456987108"/>
    <b v="0"/>
    <n v="0"/>
    <b v="0"/>
    <s v="journalism/audio"/>
    <n v="0"/>
    <n v="0"/>
    <x v="5"/>
    <s v="audio"/>
  </r>
  <r>
    <n v="1062"/>
    <x v="1062"/>
    <x v="1061"/>
    <x v="212"/>
    <n v="190"/>
    <x v="1"/>
    <x v="0"/>
    <s v="USD"/>
    <n v="1468351341"/>
    <n v="1467746541"/>
    <b v="0"/>
    <n v="4"/>
    <b v="0"/>
    <s v="journalism/audio"/>
    <n v="95.477386934673376"/>
    <n v="47.5"/>
    <x v="5"/>
    <s v="audio"/>
  </r>
  <r>
    <n v="1063"/>
    <x v="1063"/>
    <x v="1062"/>
    <x v="28"/>
    <n v="0"/>
    <x v="1"/>
    <x v="0"/>
    <s v="USD"/>
    <n v="1472604262"/>
    <n v="1470012262"/>
    <b v="0"/>
    <n v="0"/>
    <b v="0"/>
    <s v="journalism/audio"/>
    <n v="0"/>
    <n v="0"/>
    <x v="5"/>
    <s v="audio"/>
  </r>
  <r>
    <n v="1064"/>
    <x v="1064"/>
    <x v="1063"/>
    <x v="161"/>
    <n v="8077"/>
    <x v="2"/>
    <x v="0"/>
    <s v="USD"/>
    <n v="1373174903"/>
    <n v="1369286903"/>
    <b v="0"/>
    <n v="123"/>
    <b v="0"/>
    <s v="games/video games"/>
    <n v="8.974444444444444"/>
    <n v="65.666666666666671"/>
    <x v="6"/>
    <s v="video games"/>
  </r>
  <r>
    <n v="1065"/>
    <x v="1065"/>
    <x v="1064"/>
    <x v="9"/>
    <n v="81"/>
    <x v="2"/>
    <x v="2"/>
    <s v="AUD"/>
    <n v="1392800922"/>
    <n v="1390381722"/>
    <b v="0"/>
    <n v="5"/>
    <b v="0"/>
    <s v="games/video games"/>
    <n v="2.7"/>
    <n v="16.2"/>
    <x v="6"/>
    <s v="video games"/>
  </r>
  <r>
    <n v="1066"/>
    <x v="1066"/>
    <x v="1065"/>
    <x v="60"/>
    <n v="5051"/>
    <x v="2"/>
    <x v="0"/>
    <s v="USD"/>
    <n v="1375657582"/>
    <n v="1371769582"/>
    <b v="0"/>
    <n v="148"/>
    <b v="0"/>
    <s v="games/video games"/>
    <n v="3.3673333333333333"/>
    <n v="34.128378378378379"/>
    <x v="6"/>
    <s v="video games"/>
  </r>
  <r>
    <n v="1067"/>
    <x v="1067"/>
    <x v="1066"/>
    <x v="2"/>
    <n v="130"/>
    <x v="2"/>
    <x v="0"/>
    <s v="USD"/>
    <n v="1387657931"/>
    <n v="1385065931"/>
    <b v="0"/>
    <n v="10"/>
    <b v="0"/>
    <s v="games/video games"/>
    <n v="26"/>
    <n v="13"/>
    <x v="6"/>
    <s v="video games"/>
  </r>
  <r>
    <n v="1068"/>
    <x v="1068"/>
    <x v="1067"/>
    <x v="11"/>
    <n v="45"/>
    <x v="2"/>
    <x v="0"/>
    <s v="USD"/>
    <n v="1460274864"/>
    <n v="1457686464"/>
    <b v="0"/>
    <n v="4"/>
    <b v="0"/>
    <s v="games/video games"/>
    <n v="0.15"/>
    <n v="11.25"/>
    <x v="6"/>
    <s v="video games"/>
  </r>
  <r>
    <n v="1069"/>
    <x v="1069"/>
    <x v="1068"/>
    <x v="41"/>
    <n v="850"/>
    <x v="2"/>
    <x v="0"/>
    <s v="USD"/>
    <n v="1385447459"/>
    <n v="1382679059"/>
    <b v="0"/>
    <n v="21"/>
    <b v="0"/>
    <s v="games/video games"/>
    <n v="38.636363636363633"/>
    <n v="40.476190476190474"/>
    <x v="6"/>
    <s v="video games"/>
  </r>
  <r>
    <n v="1070"/>
    <x v="1070"/>
    <x v="1069"/>
    <x v="3"/>
    <n v="70"/>
    <x v="2"/>
    <x v="0"/>
    <s v="USD"/>
    <n v="1349050622"/>
    <n v="1347322622"/>
    <b v="0"/>
    <n v="2"/>
    <b v="0"/>
    <s v="games/video games"/>
    <n v="0.70000000000000007"/>
    <n v="35"/>
    <x v="6"/>
    <s v="video games"/>
  </r>
  <r>
    <n v="1071"/>
    <x v="1071"/>
    <x v="1070"/>
    <x v="213"/>
    <n v="0"/>
    <x v="2"/>
    <x v="10"/>
    <s v="NOK"/>
    <n v="1447787093"/>
    <n v="1445191493"/>
    <b v="0"/>
    <n v="0"/>
    <b v="0"/>
    <s v="games/video games"/>
    <n v="0"/>
    <n v="0"/>
    <x v="6"/>
    <s v="video games"/>
  </r>
  <r>
    <n v="1072"/>
    <x v="1072"/>
    <x v="1071"/>
    <x v="96"/>
    <n v="51"/>
    <x v="2"/>
    <x v="0"/>
    <s v="USD"/>
    <n v="1391630297"/>
    <n v="1389038297"/>
    <b v="0"/>
    <n v="4"/>
    <b v="0"/>
    <s v="games/video games"/>
    <n v="6.8000000000000005E-2"/>
    <n v="12.75"/>
    <x v="6"/>
    <s v="video games"/>
  </r>
  <r>
    <n v="1073"/>
    <x v="1073"/>
    <x v="1072"/>
    <x v="47"/>
    <n v="10"/>
    <x v="2"/>
    <x v="0"/>
    <s v="USD"/>
    <n v="1318806541"/>
    <n v="1316214541"/>
    <b v="0"/>
    <n v="1"/>
    <b v="0"/>
    <s v="games/video games"/>
    <n v="1.3333333333333335"/>
    <n v="10"/>
    <x v="6"/>
    <s v="video games"/>
  </r>
  <r>
    <n v="1074"/>
    <x v="1074"/>
    <x v="1073"/>
    <x v="214"/>
    <n v="3407"/>
    <x v="2"/>
    <x v="0"/>
    <s v="USD"/>
    <n v="1388808545"/>
    <n v="1386216545"/>
    <b v="0"/>
    <n v="30"/>
    <b v="0"/>
    <s v="games/video games"/>
    <n v="6.3092592592592585"/>
    <n v="113.56666666666666"/>
    <x v="6"/>
    <s v="video games"/>
  </r>
  <r>
    <n v="1075"/>
    <x v="1075"/>
    <x v="1074"/>
    <x v="28"/>
    <n v="45"/>
    <x v="2"/>
    <x v="0"/>
    <s v="USD"/>
    <n v="1336340516"/>
    <n v="1333748516"/>
    <b v="0"/>
    <n v="3"/>
    <b v="0"/>
    <s v="games/video games"/>
    <n v="4.5"/>
    <n v="15"/>
    <x v="6"/>
    <s v="video games"/>
  </r>
  <r>
    <n v="1076"/>
    <x v="1076"/>
    <x v="1075"/>
    <x v="96"/>
    <n v="47074"/>
    <x v="2"/>
    <x v="0"/>
    <s v="USD"/>
    <n v="1410426250"/>
    <n v="1405674250"/>
    <b v="0"/>
    <n v="975"/>
    <b v="0"/>
    <s v="games/video games"/>
    <n v="62.765333333333331"/>
    <n v="48.281025641025643"/>
    <x v="6"/>
    <s v="video games"/>
  </r>
  <r>
    <n v="1077"/>
    <x v="1077"/>
    <x v="1076"/>
    <x v="31"/>
    <n v="7344"/>
    <x v="2"/>
    <x v="0"/>
    <s v="USD"/>
    <n v="1452744011"/>
    <n v="1450152011"/>
    <b v="0"/>
    <n v="167"/>
    <b v="0"/>
    <s v="games/video games"/>
    <n v="29.376000000000001"/>
    <n v="43.976047904191617"/>
    <x v="6"/>
    <s v="video games"/>
  </r>
  <r>
    <n v="1078"/>
    <x v="1078"/>
    <x v="1077"/>
    <x v="20"/>
    <n v="45"/>
    <x v="2"/>
    <x v="0"/>
    <s v="USD"/>
    <n v="1311309721"/>
    <n v="1307421721"/>
    <b v="0"/>
    <n v="5"/>
    <b v="0"/>
    <s v="games/video games"/>
    <n v="7.5"/>
    <n v="9"/>
    <x v="6"/>
    <s v="video games"/>
  </r>
  <r>
    <n v="1079"/>
    <x v="1079"/>
    <x v="1078"/>
    <x v="91"/>
    <n v="678"/>
    <x v="2"/>
    <x v="12"/>
    <s v="EUR"/>
    <n v="1463232936"/>
    <n v="1461072936"/>
    <b v="0"/>
    <n v="18"/>
    <b v="0"/>
    <s v="games/video games"/>
    <n v="2.6076923076923078"/>
    <n v="37.666666666666664"/>
    <x v="6"/>
    <s v="video games"/>
  </r>
  <r>
    <n v="1080"/>
    <x v="1080"/>
    <x v="1079"/>
    <x v="22"/>
    <n v="1821"/>
    <x v="2"/>
    <x v="0"/>
    <s v="USD"/>
    <n v="1399778333"/>
    <n v="1397186333"/>
    <b v="0"/>
    <n v="98"/>
    <b v="0"/>
    <s v="games/video games"/>
    <n v="9.1050000000000004"/>
    <n v="18.581632653061224"/>
    <x v="6"/>
    <s v="video games"/>
  </r>
  <r>
    <n v="1081"/>
    <x v="1081"/>
    <x v="1080"/>
    <x v="118"/>
    <n v="12"/>
    <x v="2"/>
    <x v="0"/>
    <s v="USD"/>
    <n v="1422483292"/>
    <n v="1419891292"/>
    <b v="0"/>
    <n v="4"/>
    <b v="0"/>
    <s v="games/video games"/>
    <n v="1.7647058823529412E-2"/>
    <n v="3"/>
    <x v="6"/>
    <s v="video games"/>
  </r>
  <r>
    <n v="1082"/>
    <x v="1082"/>
    <x v="1081"/>
    <x v="3"/>
    <n v="56"/>
    <x v="2"/>
    <x v="0"/>
    <s v="USD"/>
    <n v="1344635088"/>
    <n v="1342043088"/>
    <b v="0"/>
    <n v="3"/>
    <b v="0"/>
    <s v="games/video games"/>
    <n v="0.55999999999999994"/>
    <n v="18.666666666666668"/>
    <x v="6"/>
    <s v="video games"/>
  </r>
  <r>
    <n v="1083"/>
    <x v="1083"/>
    <x v="1082"/>
    <x v="63"/>
    <n v="410"/>
    <x v="2"/>
    <x v="5"/>
    <s v="CAD"/>
    <n v="1406994583"/>
    <n v="1401810583"/>
    <b v="0"/>
    <n v="1"/>
    <b v="0"/>
    <s v="games/video games"/>
    <n v="0.82000000000000006"/>
    <n v="410"/>
    <x v="6"/>
    <s v="video games"/>
  </r>
  <r>
    <n v="1084"/>
    <x v="1084"/>
    <x v="1083"/>
    <x v="131"/>
    <n v="0"/>
    <x v="2"/>
    <x v="0"/>
    <s v="USD"/>
    <n v="1407534804"/>
    <n v="1404942804"/>
    <b v="0"/>
    <n v="0"/>
    <b v="0"/>
    <s v="games/video games"/>
    <n v="0"/>
    <n v="0"/>
    <x v="6"/>
    <s v="video games"/>
  </r>
  <r>
    <n v="1085"/>
    <x v="1085"/>
    <x v="1084"/>
    <x v="11"/>
    <n v="1026"/>
    <x v="2"/>
    <x v="5"/>
    <s v="CAD"/>
    <n v="1457967975"/>
    <n v="1455379575"/>
    <b v="0"/>
    <n v="9"/>
    <b v="0"/>
    <s v="games/video games"/>
    <n v="3.42"/>
    <n v="114"/>
    <x v="6"/>
    <s v="video games"/>
  </r>
  <r>
    <n v="1086"/>
    <x v="1086"/>
    <x v="1085"/>
    <x v="102"/>
    <n v="15"/>
    <x v="2"/>
    <x v="0"/>
    <s v="USD"/>
    <n v="1408913291"/>
    <n v="1406321291"/>
    <b v="0"/>
    <n v="2"/>
    <b v="0"/>
    <s v="games/video games"/>
    <n v="8.3333333333333343E-2"/>
    <n v="7.5"/>
    <x v="6"/>
    <s v="video games"/>
  </r>
  <r>
    <n v="1087"/>
    <x v="1087"/>
    <x v="1086"/>
    <x v="184"/>
    <n v="0"/>
    <x v="2"/>
    <x v="0"/>
    <s v="USD"/>
    <n v="1402852087"/>
    <n v="1400260087"/>
    <b v="0"/>
    <n v="0"/>
    <b v="0"/>
    <s v="games/video games"/>
    <n v="0"/>
    <n v="0"/>
    <x v="6"/>
    <s v="video games"/>
  </r>
  <r>
    <n v="1088"/>
    <x v="1088"/>
    <x v="1087"/>
    <x v="101"/>
    <n v="6382.34"/>
    <x v="2"/>
    <x v="0"/>
    <s v="USD"/>
    <n v="1398366667"/>
    <n v="1395774667"/>
    <b v="0"/>
    <n v="147"/>
    <b v="0"/>
    <s v="games/video games"/>
    <n v="14.182977777777777"/>
    <n v="43.41727891156463"/>
    <x v="6"/>
    <s v="video games"/>
  </r>
  <r>
    <n v="1089"/>
    <x v="1089"/>
    <x v="1088"/>
    <x v="36"/>
    <n v="1174"/>
    <x v="2"/>
    <x v="6"/>
    <s v="EUR"/>
    <n v="1435293175"/>
    <n v="1432701175"/>
    <b v="0"/>
    <n v="49"/>
    <b v="0"/>
    <s v="games/video games"/>
    <n v="7.8266666666666662"/>
    <n v="23.959183673469386"/>
    <x v="6"/>
    <s v="video games"/>
  </r>
  <r>
    <n v="1090"/>
    <x v="1090"/>
    <x v="1089"/>
    <x v="215"/>
    <n v="5"/>
    <x v="2"/>
    <x v="2"/>
    <s v="AUD"/>
    <n v="1432873653"/>
    <n v="1430281653"/>
    <b v="0"/>
    <n v="1"/>
    <b v="0"/>
    <s v="games/video games"/>
    <n v="3.8464497269020695E-2"/>
    <n v="5"/>
    <x v="6"/>
    <s v="video games"/>
  </r>
  <r>
    <n v="1091"/>
    <x v="1091"/>
    <x v="1090"/>
    <x v="48"/>
    <n v="25"/>
    <x v="2"/>
    <x v="1"/>
    <s v="GBP"/>
    <n v="1460313672"/>
    <n v="1457725272"/>
    <b v="0"/>
    <n v="2"/>
    <b v="0"/>
    <s v="games/video games"/>
    <n v="12.5"/>
    <n v="12.5"/>
    <x v="6"/>
    <s v="video games"/>
  </r>
  <r>
    <n v="1092"/>
    <x v="1092"/>
    <x v="1091"/>
    <x v="13"/>
    <n v="21"/>
    <x v="2"/>
    <x v="0"/>
    <s v="USD"/>
    <n v="1357432638"/>
    <n v="1354840638"/>
    <b v="0"/>
    <n v="7"/>
    <b v="0"/>
    <s v="games/video games"/>
    <n v="1.05"/>
    <n v="3"/>
    <x v="6"/>
    <s v="video games"/>
  </r>
  <r>
    <n v="1093"/>
    <x v="1093"/>
    <x v="1092"/>
    <x v="43"/>
    <n v="42.25"/>
    <x v="2"/>
    <x v="5"/>
    <s v="CAD"/>
    <n v="1455232937"/>
    <n v="1453936937"/>
    <b v="0"/>
    <n v="4"/>
    <b v="0"/>
    <s v="games/video games"/>
    <n v="14.083333333333334"/>
    <n v="10.5625"/>
    <x v="6"/>
    <s v="video games"/>
  </r>
  <r>
    <n v="1094"/>
    <x v="1094"/>
    <x v="1093"/>
    <x v="102"/>
    <n v="3294.01"/>
    <x v="2"/>
    <x v="0"/>
    <s v="USD"/>
    <n v="1318180033"/>
    <n v="1315588033"/>
    <b v="0"/>
    <n v="27"/>
    <b v="0"/>
    <s v="games/video games"/>
    <n v="18.300055555555556"/>
    <n v="122.00037037037038"/>
    <x v="6"/>
    <s v="video games"/>
  </r>
  <r>
    <n v="1095"/>
    <x v="1095"/>
    <x v="1094"/>
    <x v="69"/>
    <n v="25174"/>
    <x v="2"/>
    <x v="0"/>
    <s v="USD"/>
    <n v="1377867220"/>
    <n v="1375275220"/>
    <b v="0"/>
    <n v="94"/>
    <b v="0"/>
    <s v="games/video games"/>
    <n v="5.0347999999999997"/>
    <n v="267.80851063829789"/>
    <x v="6"/>
    <s v="video games"/>
  </r>
  <r>
    <n v="1096"/>
    <x v="1096"/>
    <x v="1095"/>
    <x v="14"/>
    <n v="2152"/>
    <x v="2"/>
    <x v="0"/>
    <s v="USD"/>
    <n v="1412393400"/>
    <n v="1409747154"/>
    <b v="0"/>
    <n v="29"/>
    <b v="0"/>
    <s v="games/video games"/>
    <n v="17.933333333333334"/>
    <n v="74.206896551724142"/>
    <x v="6"/>
    <s v="video games"/>
  </r>
  <r>
    <n v="1097"/>
    <x v="1097"/>
    <x v="1096"/>
    <x v="57"/>
    <n v="47"/>
    <x v="2"/>
    <x v="0"/>
    <s v="USD"/>
    <n v="1393786877"/>
    <n v="1390330877"/>
    <b v="0"/>
    <n v="7"/>
    <b v="0"/>
    <s v="games/video games"/>
    <n v="4.7E-2"/>
    <n v="6.7142857142857144"/>
    <x v="6"/>
    <s v="video games"/>
  </r>
  <r>
    <n v="1098"/>
    <x v="1098"/>
    <x v="1097"/>
    <x v="31"/>
    <n v="1803"/>
    <x v="2"/>
    <x v="0"/>
    <s v="USD"/>
    <n v="1397413095"/>
    <n v="1394821095"/>
    <b v="0"/>
    <n v="22"/>
    <b v="0"/>
    <s v="games/video games"/>
    <n v="7.2120000000000006"/>
    <n v="81.954545454545453"/>
    <x v="6"/>
    <s v="video games"/>
  </r>
  <r>
    <n v="1099"/>
    <x v="1099"/>
    <x v="1098"/>
    <x v="10"/>
    <n v="25"/>
    <x v="2"/>
    <x v="1"/>
    <s v="GBP"/>
    <n v="1431547468"/>
    <n v="1428955468"/>
    <b v="0"/>
    <n v="1"/>
    <b v="0"/>
    <s v="games/video games"/>
    <n v="0.5"/>
    <n v="25"/>
    <x v="6"/>
    <s v="video games"/>
  </r>
  <r>
    <n v="1100"/>
    <x v="1100"/>
    <x v="1099"/>
    <x v="23"/>
    <n v="100"/>
    <x v="2"/>
    <x v="12"/>
    <s v="EUR"/>
    <n v="1455417571"/>
    <n v="1452825571"/>
    <b v="0"/>
    <n v="10"/>
    <b v="0"/>
    <s v="games/video games"/>
    <n v="2.5"/>
    <n v="10"/>
    <x v="6"/>
    <s v="video games"/>
  </r>
  <r>
    <n v="1101"/>
    <x v="1101"/>
    <x v="1100"/>
    <x v="57"/>
    <n v="41"/>
    <x v="2"/>
    <x v="0"/>
    <s v="USD"/>
    <n v="1468519920"/>
    <n v="1466188338"/>
    <b v="0"/>
    <n v="6"/>
    <b v="0"/>
    <s v="games/video games"/>
    <n v="4.1000000000000002E-2"/>
    <n v="6.833333333333333"/>
    <x v="6"/>
    <s v="video games"/>
  </r>
  <r>
    <n v="1102"/>
    <x v="1102"/>
    <x v="1101"/>
    <x v="6"/>
    <n v="425"/>
    <x v="2"/>
    <x v="0"/>
    <s v="USD"/>
    <n v="1386568740"/>
    <n v="1383095125"/>
    <b v="0"/>
    <n v="24"/>
    <b v="0"/>
    <s v="games/video games"/>
    <n v="5.3125"/>
    <n v="17.708333333333332"/>
    <x v="6"/>
    <s v="video games"/>
  </r>
  <r>
    <n v="1103"/>
    <x v="1103"/>
    <x v="1102"/>
    <x v="36"/>
    <n v="243"/>
    <x v="2"/>
    <x v="0"/>
    <s v="USD"/>
    <n v="1466227190"/>
    <n v="1461043190"/>
    <b v="0"/>
    <n v="15"/>
    <b v="0"/>
    <s v="games/video games"/>
    <n v="1.6199999999999999"/>
    <n v="16.2"/>
    <x v="6"/>
    <s v="video games"/>
  </r>
  <r>
    <n v="1104"/>
    <x v="1104"/>
    <x v="1103"/>
    <x v="127"/>
    <n v="2971"/>
    <x v="2"/>
    <x v="1"/>
    <s v="GBP"/>
    <n v="1402480221"/>
    <n v="1399888221"/>
    <b v="0"/>
    <n v="37"/>
    <b v="0"/>
    <s v="games/video games"/>
    <n v="4.9516666666666671"/>
    <n v="80.297297297297291"/>
    <x v="6"/>
    <s v="video games"/>
  </r>
  <r>
    <n v="1105"/>
    <x v="1105"/>
    <x v="1104"/>
    <x v="216"/>
    <n v="1431"/>
    <x v="2"/>
    <x v="0"/>
    <s v="USD"/>
    <n v="1395627327"/>
    <n v="1393038927"/>
    <b v="0"/>
    <n v="20"/>
    <b v="0"/>
    <s v="games/video games"/>
    <n v="0.159"/>
    <n v="71.55"/>
    <x v="6"/>
    <s v="video games"/>
  </r>
  <r>
    <n v="1106"/>
    <x v="1106"/>
    <x v="1105"/>
    <x v="44"/>
    <n v="165"/>
    <x v="2"/>
    <x v="0"/>
    <s v="USD"/>
    <n v="1333557975"/>
    <n v="1330969575"/>
    <b v="0"/>
    <n v="7"/>
    <b v="0"/>
    <s v="games/video games"/>
    <n v="41.25"/>
    <n v="23.571428571428573"/>
    <x v="6"/>
    <s v="video games"/>
  </r>
  <r>
    <n v="1107"/>
    <x v="1107"/>
    <x v="1106"/>
    <x v="3"/>
    <n v="0"/>
    <x v="2"/>
    <x v="0"/>
    <s v="USD"/>
    <n v="1406148024"/>
    <n v="1403556024"/>
    <b v="0"/>
    <n v="0"/>
    <b v="0"/>
    <s v="games/video games"/>
    <n v="0"/>
    <n v="0"/>
    <x v="6"/>
    <s v="video games"/>
  </r>
  <r>
    <n v="1108"/>
    <x v="1108"/>
    <x v="1107"/>
    <x v="31"/>
    <n v="732.5"/>
    <x v="2"/>
    <x v="0"/>
    <s v="USD"/>
    <n v="1334326635"/>
    <n v="1329146235"/>
    <b v="0"/>
    <n v="21"/>
    <b v="0"/>
    <s v="games/video games"/>
    <n v="2.93"/>
    <n v="34.88095238095238"/>
    <x v="6"/>
    <s v="video games"/>
  </r>
  <r>
    <n v="1109"/>
    <x v="1109"/>
    <x v="1108"/>
    <x v="3"/>
    <n v="45"/>
    <x v="2"/>
    <x v="0"/>
    <s v="USD"/>
    <n v="1479495790"/>
    <n v="1476900190"/>
    <b v="0"/>
    <n v="3"/>
    <b v="0"/>
    <s v="games/video games"/>
    <n v="0.44999999999999996"/>
    <n v="15"/>
    <x v="6"/>
    <s v="video games"/>
  </r>
  <r>
    <n v="1110"/>
    <x v="1110"/>
    <x v="1109"/>
    <x v="63"/>
    <n v="255"/>
    <x v="2"/>
    <x v="0"/>
    <s v="USD"/>
    <n v="1354919022"/>
    <n v="1352327022"/>
    <b v="0"/>
    <n v="11"/>
    <b v="0"/>
    <s v="games/video games"/>
    <n v="0.51"/>
    <n v="23.181818181818183"/>
    <x v="6"/>
    <s v="video games"/>
  </r>
  <r>
    <n v="1111"/>
    <x v="1111"/>
    <x v="1110"/>
    <x v="30"/>
    <n v="1"/>
    <x v="2"/>
    <x v="0"/>
    <s v="USD"/>
    <n v="1452228790"/>
    <n v="1449636790"/>
    <b v="0"/>
    <n v="1"/>
    <b v="0"/>
    <s v="games/video games"/>
    <n v="0.04"/>
    <n v="1"/>
    <x v="6"/>
    <s v="video games"/>
  </r>
  <r>
    <n v="1112"/>
    <x v="1112"/>
    <x v="1111"/>
    <x v="217"/>
    <n v="31272.92"/>
    <x v="2"/>
    <x v="0"/>
    <s v="USD"/>
    <n v="1421656200"/>
    <n v="1416507211"/>
    <b v="0"/>
    <n v="312"/>
    <b v="0"/>
    <s v="games/video games"/>
    <n v="35.537409090909087"/>
    <n v="100.23371794871794"/>
    <x v="6"/>
    <s v="video games"/>
  </r>
  <r>
    <n v="1113"/>
    <x v="1113"/>
    <x v="1112"/>
    <x v="28"/>
    <n v="5"/>
    <x v="2"/>
    <x v="1"/>
    <s v="GBP"/>
    <n v="1408058820"/>
    <n v="1405466820"/>
    <b v="0"/>
    <n v="1"/>
    <b v="0"/>
    <s v="games/video games"/>
    <n v="0.5"/>
    <n v="5"/>
    <x v="6"/>
    <s v="video games"/>
  </r>
  <r>
    <n v="1114"/>
    <x v="1114"/>
    <x v="1113"/>
    <x v="12"/>
    <n v="10"/>
    <x v="2"/>
    <x v="1"/>
    <s v="GBP"/>
    <n v="1381306687"/>
    <n v="1378714687"/>
    <b v="0"/>
    <n v="3"/>
    <b v="0"/>
    <s v="games/video games"/>
    <n v="0.16666666666666669"/>
    <n v="3.3333333333333335"/>
    <x v="6"/>
    <s v="video games"/>
  </r>
  <r>
    <n v="1115"/>
    <x v="1115"/>
    <x v="1114"/>
    <x v="79"/>
    <n v="53"/>
    <x v="2"/>
    <x v="0"/>
    <s v="USD"/>
    <n v="1459352495"/>
    <n v="1456764095"/>
    <b v="0"/>
    <n v="4"/>
    <b v="0"/>
    <s v="games/video games"/>
    <n v="0.13250000000000001"/>
    <n v="13.25"/>
    <x v="6"/>
    <s v="video games"/>
  </r>
  <r>
    <n v="1116"/>
    <x v="1116"/>
    <x v="1115"/>
    <x v="69"/>
    <n v="178.52"/>
    <x v="2"/>
    <x v="0"/>
    <s v="USD"/>
    <n v="1339273208"/>
    <n v="1334089208"/>
    <b v="0"/>
    <n v="10"/>
    <b v="0"/>
    <s v="games/video games"/>
    <n v="3.5704000000000007E-2"/>
    <n v="17.852"/>
    <x v="6"/>
    <s v="video games"/>
  </r>
  <r>
    <n v="1117"/>
    <x v="1117"/>
    <x v="1116"/>
    <x v="28"/>
    <n v="83"/>
    <x v="2"/>
    <x v="12"/>
    <s v="EUR"/>
    <n v="1451053313"/>
    <n v="1448461313"/>
    <b v="0"/>
    <n v="8"/>
    <b v="0"/>
    <s v="games/video games"/>
    <n v="8.3000000000000007"/>
    <n v="10.375"/>
    <x v="6"/>
    <s v="video games"/>
  </r>
  <r>
    <n v="1118"/>
    <x v="1118"/>
    <x v="1117"/>
    <x v="37"/>
    <n v="109"/>
    <x v="2"/>
    <x v="2"/>
    <s v="AUD"/>
    <n v="1396666779"/>
    <n v="1394078379"/>
    <b v="0"/>
    <n v="3"/>
    <b v="0"/>
    <s v="games/video games"/>
    <n v="2.4222222222222221"/>
    <n v="36.333333333333336"/>
    <x v="6"/>
    <s v="video games"/>
  </r>
  <r>
    <n v="1119"/>
    <x v="1119"/>
    <x v="1118"/>
    <x v="190"/>
    <n v="5"/>
    <x v="2"/>
    <x v="0"/>
    <s v="USD"/>
    <n v="1396810864"/>
    <n v="1395687664"/>
    <b v="0"/>
    <n v="1"/>
    <b v="0"/>
    <s v="games/video games"/>
    <n v="0.23809523809523811"/>
    <n v="5"/>
    <x v="6"/>
    <s v="video games"/>
  </r>
  <r>
    <n v="1120"/>
    <x v="1120"/>
    <x v="1119"/>
    <x v="31"/>
    <n v="0"/>
    <x v="2"/>
    <x v="0"/>
    <s v="USD"/>
    <n v="1319835400"/>
    <n v="1315947400"/>
    <b v="0"/>
    <n v="0"/>
    <b v="0"/>
    <s v="games/video games"/>
    <n v="0"/>
    <n v="0"/>
    <x v="6"/>
    <s v="video games"/>
  </r>
  <r>
    <n v="1121"/>
    <x v="1121"/>
    <x v="1120"/>
    <x v="65"/>
    <n v="29"/>
    <x v="2"/>
    <x v="0"/>
    <s v="USD"/>
    <n v="1457904316"/>
    <n v="1455315916"/>
    <b v="0"/>
    <n v="5"/>
    <b v="0"/>
    <s v="games/video games"/>
    <n v="1.1599999999999999E-2"/>
    <n v="5.8"/>
    <x v="6"/>
    <s v="video games"/>
  </r>
  <r>
    <n v="1122"/>
    <x v="1122"/>
    <x v="1121"/>
    <x v="50"/>
    <n v="0"/>
    <x v="2"/>
    <x v="1"/>
    <s v="GBP"/>
    <n v="1369932825"/>
    <n v="1368723225"/>
    <b v="0"/>
    <n v="0"/>
    <b v="0"/>
    <s v="games/video games"/>
    <n v="0"/>
    <n v="0"/>
    <x v="6"/>
    <s v="video games"/>
  </r>
  <r>
    <n v="1123"/>
    <x v="1123"/>
    <x v="1122"/>
    <x v="10"/>
    <n v="11"/>
    <x v="2"/>
    <x v="0"/>
    <s v="USD"/>
    <n v="1397910848"/>
    <n v="1395318848"/>
    <b v="0"/>
    <n v="3"/>
    <b v="0"/>
    <s v="games/video games"/>
    <n v="0.22"/>
    <n v="3.6666666666666665"/>
    <x v="6"/>
    <s v="video games"/>
  </r>
  <r>
    <n v="1124"/>
    <x v="1124"/>
    <x v="1123"/>
    <x v="161"/>
    <n v="425"/>
    <x v="2"/>
    <x v="0"/>
    <s v="USD"/>
    <n v="1430409651"/>
    <n v="1427817651"/>
    <b v="0"/>
    <n v="7"/>
    <b v="0"/>
    <s v="games/mobile games"/>
    <n v="0.47222222222222221"/>
    <n v="60.714285714285715"/>
    <x v="6"/>
    <s v="mobile games"/>
  </r>
  <r>
    <n v="1125"/>
    <x v="1125"/>
    <x v="1124"/>
    <x v="9"/>
    <n v="0"/>
    <x v="2"/>
    <x v="1"/>
    <s v="GBP"/>
    <n v="1443193130"/>
    <n v="1438009130"/>
    <b v="0"/>
    <n v="0"/>
    <b v="0"/>
    <s v="games/mobile games"/>
    <n v="0"/>
    <n v="0"/>
    <x v="6"/>
    <s v="mobile games"/>
  </r>
  <r>
    <n v="1126"/>
    <x v="1126"/>
    <x v="1125"/>
    <x v="13"/>
    <n v="10"/>
    <x v="2"/>
    <x v="0"/>
    <s v="USD"/>
    <n v="1468482694"/>
    <n v="1465890694"/>
    <b v="0"/>
    <n v="2"/>
    <b v="0"/>
    <s v="games/mobile games"/>
    <n v="0.5"/>
    <n v="5"/>
    <x v="6"/>
    <s v="mobile games"/>
  </r>
  <r>
    <n v="1127"/>
    <x v="1127"/>
    <x v="1126"/>
    <x v="19"/>
    <n v="585"/>
    <x v="2"/>
    <x v="0"/>
    <s v="USD"/>
    <n v="1416000600"/>
    <n v="1413318600"/>
    <b v="0"/>
    <n v="23"/>
    <b v="0"/>
    <s v="games/mobile games"/>
    <n v="1.6714285714285713"/>
    <n v="25.434782608695652"/>
    <x v="6"/>
    <s v="mobile games"/>
  </r>
  <r>
    <n v="1128"/>
    <x v="1128"/>
    <x v="1127"/>
    <x v="28"/>
    <n v="1"/>
    <x v="2"/>
    <x v="1"/>
    <s v="GBP"/>
    <n v="1407425717"/>
    <n v="1404833717"/>
    <b v="0"/>
    <n v="1"/>
    <b v="0"/>
    <s v="games/mobile games"/>
    <n v="0.1"/>
    <n v="1"/>
    <x v="6"/>
    <s v="mobile games"/>
  </r>
  <r>
    <n v="1129"/>
    <x v="1129"/>
    <x v="1128"/>
    <x v="22"/>
    <n v="21"/>
    <x v="2"/>
    <x v="0"/>
    <s v="USD"/>
    <n v="1465107693"/>
    <n v="1462515693"/>
    <b v="0"/>
    <n v="2"/>
    <b v="0"/>
    <s v="games/mobile games"/>
    <n v="0.105"/>
    <n v="10.5"/>
    <x v="6"/>
    <s v="mobile games"/>
  </r>
  <r>
    <n v="1130"/>
    <x v="1130"/>
    <x v="1129"/>
    <x v="10"/>
    <n v="11"/>
    <x v="2"/>
    <x v="0"/>
    <s v="USD"/>
    <n v="1416963300"/>
    <n v="1411775700"/>
    <b v="0"/>
    <n v="3"/>
    <b v="0"/>
    <s v="games/mobile games"/>
    <n v="0.22"/>
    <n v="3.6666666666666665"/>
    <x v="6"/>
    <s v="mobile games"/>
  </r>
  <r>
    <n v="1131"/>
    <x v="1131"/>
    <x v="1130"/>
    <x v="79"/>
    <n v="0"/>
    <x v="2"/>
    <x v="2"/>
    <s v="AUD"/>
    <n v="1450993668"/>
    <n v="1448401668"/>
    <b v="0"/>
    <n v="0"/>
    <b v="0"/>
    <s v="games/mobile games"/>
    <n v="0"/>
    <n v="0"/>
    <x v="6"/>
    <s v="mobile games"/>
  </r>
  <r>
    <n v="1132"/>
    <x v="1132"/>
    <x v="1131"/>
    <x v="3"/>
    <n v="1438"/>
    <x v="2"/>
    <x v="5"/>
    <s v="CAD"/>
    <n v="1483238771"/>
    <n v="1480646771"/>
    <b v="0"/>
    <n v="13"/>
    <b v="0"/>
    <s v="games/mobile games"/>
    <n v="14.38"/>
    <n v="110.61538461538461"/>
    <x v="6"/>
    <s v="mobile games"/>
  </r>
  <r>
    <n v="1133"/>
    <x v="1133"/>
    <x v="1132"/>
    <x v="9"/>
    <n v="20"/>
    <x v="2"/>
    <x v="1"/>
    <s v="GBP"/>
    <n v="1406799981"/>
    <n v="1404207981"/>
    <b v="0"/>
    <n v="1"/>
    <b v="0"/>
    <s v="games/mobile games"/>
    <n v="0.66666666666666674"/>
    <n v="20"/>
    <x v="6"/>
    <s v="mobile games"/>
  </r>
  <r>
    <n v="1134"/>
    <x v="1134"/>
    <x v="1133"/>
    <x v="31"/>
    <n v="1"/>
    <x v="2"/>
    <x v="2"/>
    <s v="AUD"/>
    <n v="1417235580"/>
    <n v="1416034228"/>
    <b v="0"/>
    <n v="1"/>
    <b v="0"/>
    <s v="games/mobile games"/>
    <n v="4.0000000000000001E-3"/>
    <n v="1"/>
    <x v="6"/>
    <s v="mobile games"/>
  </r>
  <r>
    <n v="1135"/>
    <x v="1135"/>
    <x v="1134"/>
    <x v="28"/>
    <n v="50"/>
    <x v="2"/>
    <x v="12"/>
    <s v="EUR"/>
    <n v="1470527094"/>
    <n v="1467935094"/>
    <b v="0"/>
    <n v="1"/>
    <b v="0"/>
    <s v="games/mobile games"/>
    <n v="5"/>
    <n v="50"/>
    <x v="6"/>
    <s v="mobile games"/>
  </r>
  <r>
    <n v="1136"/>
    <x v="1136"/>
    <x v="1135"/>
    <x v="218"/>
    <n v="270"/>
    <x v="2"/>
    <x v="6"/>
    <s v="EUR"/>
    <n v="1450541229"/>
    <n v="1447949229"/>
    <b v="0"/>
    <n v="6"/>
    <b v="0"/>
    <s v="games/mobile games"/>
    <n v="6.4439140811455857"/>
    <n v="45"/>
    <x v="6"/>
    <s v="mobile games"/>
  </r>
  <r>
    <n v="1137"/>
    <x v="1137"/>
    <x v="1136"/>
    <x v="31"/>
    <n v="9875"/>
    <x v="2"/>
    <x v="0"/>
    <s v="USD"/>
    <n v="1461440421"/>
    <n v="1458848421"/>
    <b v="0"/>
    <n v="39"/>
    <b v="0"/>
    <s v="games/mobile games"/>
    <n v="39.5"/>
    <n v="253.2051282051282"/>
    <x v="6"/>
    <s v="mobile games"/>
  </r>
  <r>
    <n v="1138"/>
    <x v="1138"/>
    <x v="1137"/>
    <x v="19"/>
    <n v="125"/>
    <x v="2"/>
    <x v="0"/>
    <s v="USD"/>
    <n v="1485035131"/>
    <n v="1483307131"/>
    <b v="0"/>
    <n v="4"/>
    <b v="0"/>
    <s v="games/mobile games"/>
    <n v="0.35714285714285715"/>
    <n v="31.25"/>
    <x v="6"/>
    <s v="mobile games"/>
  </r>
  <r>
    <n v="1139"/>
    <x v="1139"/>
    <x v="1138"/>
    <x v="6"/>
    <n v="5"/>
    <x v="2"/>
    <x v="0"/>
    <s v="USD"/>
    <n v="1420100426"/>
    <n v="1417508426"/>
    <b v="0"/>
    <n v="1"/>
    <b v="0"/>
    <s v="games/mobile games"/>
    <n v="6.25E-2"/>
    <n v="5"/>
    <x v="6"/>
    <s v="mobile games"/>
  </r>
  <r>
    <n v="1140"/>
    <x v="1140"/>
    <x v="1139"/>
    <x v="10"/>
    <n v="0"/>
    <x v="2"/>
    <x v="1"/>
    <s v="GBP"/>
    <n v="1438859121"/>
    <n v="1436267121"/>
    <b v="0"/>
    <n v="0"/>
    <b v="0"/>
    <s v="games/mobile games"/>
    <n v="0"/>
    <n v="0"/>
    <x v="6"/>
    <s v="mobile games"/>
  </r>
  <r>
    <n v="1141"/>
    <x v="1141"/>
    <x v="1140"/>
    <x v="2"/>
    <n v="0"/>
    <x v="2"/>
    <x v="12"/>
    <s v="EUR"/>
    <n v="1436460450"/>
    <n v="1433868450"/>
    <b v="0"/>
    <n v="0"/>
    <b v="0"/>
    <s v="games/mobile games"/>
    <n v="0"/>
    <n v="0"/>
    <x v="6"/>
    <s v="mobile games"/>
  </r>
  <r>
    <n v="1142"/>
    <x v="1142"/>
    <x v="1141"/>
    <x v="23"/>
    <n v="0"/>
    <x v="2"/>
    <x v="0"/>
    <s v="USD"/>
    <n v="1424131727"/>
    <n v="1421539727"/>
    <b v="0"/>
    <n v="0"/>
    <b v="0"/>
    <s v="games/mobile games"/>
    <n v="0"/>
    <n v="0"/>
    <x v="6"/>
    <s v="mobile games"/>
  </r>
  <r>
    <n v="1143"/>
    <x v="1143"/>
    <x v="1142"/>
    <x v="101"/>
    <n v="186"/>
    <x v="2"/>
    <x v="0"/>
    <s v="USD"/>
    <n v="1450327126"/>
    <n v="1447735126"/>
    <b v="0"/>
    <n v="8"/>
    <b v="0"/>
    <s v="games/mobile games"/>
    <n v="0.41333333333333333"/>
    <n v="23.25"/>
    <x v="6"/>
    <s v="mobile games"/>
  </r>
  <r>
    <n v="1144"/>
    <x v="1144"/>
    <x v="1143"/>
    <x v="219"/>
    <n v="0"/>
    <x v="2"/>
    <x v="0"/>
    <s v="USD"/>
    <n v="1430281320"/>
    <n v="1427689320"/>
    <b v="0"/>
    <n v="0"/>
    <b v="0"/>
    <s v="food/food trucks"/>
    <n v="0"/>
    <n v="0"/>
    <x v="7"/>
    <s v="food trucks"/>
  </r>
  <r>
    <n v="1145"/>
    <x v="1145"/>
    <x v="1144"/>
    <x v="58"/>
    <n v="100"/>
    <x v="2"/>
    <x v="0"/>
    <s v="USD"/>
    <n v="1412272592"/>
    <n v="1407088592"/>
    <b v="0"/>
    <n v="1"/>
    <b v="0"/>
    <s v="food/food trucks"/>
    <n v="0.125"/>
    <n v="100"/>
    <x v="7"/>
    <s v="food trucks"/>
  </r>
  <r>
    <n v="1146"/>
    <x v="1146"/>
    <x v="1145"/>
    <x v="12"/>
    <n v="530"/>
    <x v="2"/>
    <x v="0"/>
    <s v="USD"/>
    <n v="1399071173"/>
    <n v="1395787973"/>
    <b v="0"/>
    <n v="12"/>
    <b v="0"/>
    <s v="food/food trucks"/>
    <n v="8.8333333333333339"/>
    <n v="44.166666666666664"/>
    <x v="7"/>
    <s v="food trucks"/>
  </r>
  <r>
    <n v="1147"/>
    <x v="1147"/>
    <x v="1146"/>
    <x v="31"/>
    <n v="0"/>
    <x v="2"/>
    <x v="5"/>
    <s v="CAD"/>
    <n v="1413760783"/>
    <n v="1408576783"/>
    <b v="0"/>
    <n v="0"/>
    <b v="0"/>
    <s v="food/food trucks"/>
    <n v="0"/>
    <n v="0"/>
    <x v="7"/>
    <s v="food trucks"/>
  </r>
  <r>
    <n v="1148"/>
    <x v="1148"/>
    <x v="1147"/>
    <x v="36"/>
    <n v="73"/>
    <x v="2"/>
    <x v="0"/>
    <s v="USD"/>
    <n v="1480568781"/>
    <n v="1477973181"/>
    <b v="0"/>
    <n v="3"/>
    <b v="0"/>
    <s v="food/food trucks"/>
    <n v="0.48666666666666669"/>
    <n v="24.333333333333332"/>
    <x v="7"/>
    <s v="food trucks"/>
  </r>
  <r>
    <n v="1149"/>
    <x v="1149"/>
    <x v="1148"/>
    <x v="63"/>
    <n v="75"/>
    <x v="2"/>
    <x v="0"/>
    <s v="USD"/>
    <n v="1466096566"/>
    <n v="1463504566"/>
    <b v="0"/>
    <n v="2"/>
    <b v="0"/>
    <s v="food/food trucks"/>
    <n v="0.15"/>
    <n v="37.5"/>
    <x v="7"/>
    <s v="food trucks"/>
  </r>
  <r>
    <n v="1150"/>
    <x v="1150"/>
    <x v="1149"/>
    <x v="30"/>
    <n v="252"/>
    <x v="2"/>
    <x v="0"/>
    <s v="USD"/>
    <n v="1452293675"/>
    <n v="1447109675"/>
    <b v="0"/>
    <n v="6"/>
    <b v="0"/>
    <s v="food/food trucks"/>
    <n v="10.08"/>
    <n v="42"/>
    <x v="7"/>
    <s v="food trucks"/>
  </r>
  <r>
    <n v="1151"/>
    <x v="1151"/>
    <x v="1150"/>
    <x v="31"/>
    <n v="0"/>
    <x v="2"/>
    <x v="0"/>
    <s v="USD"/>
    <n v="1441592863"/>
    <n v="1439000863"/>
    <b v="0"/>
    <n v="0"/>
    <b v="0"/>
    <s v="food/food trucks"/>
    <n v="0"/>
    <n v="0"/>
    <x v="7"/>
    <s v="food trucks"/>
  </r>
  <r>
    <n v="1152"/>
    <x v="1152"/>
    <x v="1151"/>
    <x v="194"/>
    <n v="911"/>
    <x v="2"/>
    <x v="0"/>
    <s v="USD"/>
    <n v="1431709312"/>
    <n v="1429117312"/>
    <b v="0"/>
    <n v="15"/>
    <b v="0"/>
    <s v="food/food trucks"/>
    <n v="5.6937500000000005"/>
    <n v="60.733333333333334"/>
    <x v="7"/>
    <s v="food trucks"/>
  </r>
  <r>
    <n v="1153"/>
    <x v="1153"/>
    <x v="1152"/>
    <x v="6"/>
    <n v="50"/>
    <x v="2"/>
    <x v="0"/>
    <s v="USD"/>
    <n v="1434647305"/>
    <n v="1432055305"/>
    <b v="0"/>
    <n v="1"/>
    <b v="0"/>
    <s v="food/food trucks"/>
    <n v="0.625"/>
    <n v="50"/>
    <x v="7"/>
    <s v="food trucks"/>
  </r>
  <r>
    <n v="1154"/>
    <x v="1154"/>
    <x v="1153"/>
    <x v="10"/>
    <n v="325"/>
    <x v="2"/>
    <x v="0"/>
    <s v="USD"/>
    <n v="1441507006"/>
    <n v="1438915006"/>
    <b v="0"/>
    <n v="3"/>
    <b v="0"/>
    <s v="food/food trucks"/>
    <n v="6.5"/>
    <n v="108.33333333333333"/>
    <x v="7"/>
    <s v="food trucks"/>
  </r>
  <r>
    <n v="1155"/>
    <x v="1155"/>
    <x v="1154"/>
    <x v="31"/>
    <n v="188"/>
    <x v="2"/>
    <x v="0"/>
    <s v="USD"/>
    <n v="1408040408"/>
    <n v="1405448408"/>
    <b v="0"/>
    <n v="8"/>
    <b v="0"/>
    <s v="food/food trucks"/>
    <n v="0.752"/>
    <n v="23.5"/>
    <x v="7"/>
    <s v="food trucks"/>
  </r>
  <r>
    <n v="1156"/>
    <x v="1156"/>
    <x v="1155"/>
    <x v="115"/>
    <n v="0"/>
    <x v="2"/>
    <x v="0"/>
    <s v="USD"/>
    <n v="1424742162"/>
    <n v="1422150162"/>
    <b v="0"/>
    <n v="0"/>
    <b v="0"/>
    <s v="food/food trucks"/>
    <n v="0"/>
    <n v="0"/>
    <x v="7"/>
    <s v="food trucks"/>
  </r>
  <r>
    <n v="1157"/>
    <x v="1157"/>
    <x v="1156"/>
    <x v="3"/>
    <n v="151"/>
    <x v="2"/>
    <x v="0"/>
    <s v="USD"/>
    <n v="1417795480"/>
    <n v="1412607880"/>
    <b v="0"/>
    <n v="3"/>
    <b v="0"/>
    <s v="food/food trucks"/>
    <n v="1.51"/>
    <n v="50.333333333333336"/>
    <x v="7"/>
    <s v="food trucks"/>
  </r>
  <r>
    <n v="1158"/>
    <x v="1158"/>
    <x v="1157"/>
    <x v="51"/>
    <n v="35"/>
    <x v="2"/>
    <x v="0"/>
    <s v="USD"/>
    <n v="1418091128"/>
    <n v="1415499128"/>
    <b v="0"/>
    <n v="3"/>
    <b v="0"/>
    <s v="food/food trucks"/>
    <n v="0.46666666666666673"/>
    <n v="11.666666666666666"/>
    <x v="7"/>
    <s v="food trucks"/>
  </r>
  <r>
    <n v="1159"/>
    <x v="1159"/>
    <x v="1158"/>
    <x v="220"/>
    <n v="0"/>
    <x v="2"/>
    <x v="0"/>
    <s v="USD"/>
    <n v="1435679100"/>
    <n v="1433006765"/>
    <b v="0"/>
    <n v="0"/>
    <b v="0"/>
    <s v="food/food trucks"/>
    <n v="0"/>
    <n v="0"/>
    <x v="7"/>
    <s v="food trucks"/>
  </r>
  <r>
    <n v="1160"/>
    <x v="1160"/>
    <x v="1159"/>
    <x v="11"/>
    <n v="1155"/>
    <x v="2"/>
    <x v="0"/>
    <s v="USD"/>
    <n v="1427510586"/>
    <n v="1424922186"/>
    <b v="0"/>
    <n v="19"/>
    <b v="0"/>
    <s v="food/food trucks"/>
    <n v="3.85"/>
    <n v="60.789473684210527"/>
    <x v="7"/>
    <s v="food trucks"/>
  </r>
  <r>
    <n v="1161"/>
    <x v="1161"/>
    <x v="1160"/>
    <x v="102"/>
    <n v="0"/>
    <x v="2"/>
    <x v="0"/>
    <s v="USD"/>
    <n v="1432047989"/>
    <n v="1430233589"/>
    <b v="0"/>
    <n v="0"/>
    <b v="0"/>
    <s v="food/food trucks"/>
    <n v="0"/>
    <n v="0"/>
    <x v="7"/>
    <s v="food trucks"/>
  </r>
  <r>
    <n v="1162"/>
    <x v="1162"/>
    <x v="1161"/>
    <x v="127"/>
    <n v="35"/>
    <x v="2"/>
    <x v="0"/>
    <s v="USD"/>
    <n v="1411662264"/>
    <n v="1408983864"/>
    <b v="0"/>
    <n v="2"/>
    <b v="0"/>
    <s v="food/food trucks"/>
    <n v="5.8333333333333341E-2"/>
    <n v="17.5"/>
    <x v="7"/>
    <s v="food trucks"/>
  </r>
  <r>
    <n v="1163"/>
    <x v="1163"/>
    <x v="1162"/>
    <x v="221"/>
    <n v="0"/>
    <x v="2"/>
    <x v="0"/>
    <s v="USD"/>
    <n v="1407604920"/>
    <n v="1405012920"/>
    <b v="0"/>
    <n v="0"/>
    <b v="0"/>
    <s v="food/food trucks"/>
    <n v="0"/>
    <n v="0"/>
    <x v="7"/>
    <s v="food trucks"/>
  </r>
  <r>
    <n v="1164"/>
    <x v="1164"/>
    <x v="1163"/>
    <x v="3"/>
    <n v="0"/>
    <x v="2"/>
    <x v="0"/>
    <s v="USD"/>
    <n v="1466270582"/>
    <n v="1463678582"/>
    <b v="0"/>
    <n v="0"/>
    <b v="0"/>
    <s v="food/food trucks"/>
    <n v="0"/>
    <n v="0"/>
    <x v="7"/>
    <s v="food trucks"/>
  </r>
  <r>
    <n v="1165"/>
    <x v="1165"/>
    <x v="1164"/>
    <x v="3"/>
    <n v="2070.5"/>
    <x v="2"/>
    <x v="0"/>
    <s v="USD"/>
    <n v="1404623330"/>
    <n v="1401685730"/>
    <b v="0"/>
    <n v="25"/>
    <b v="0"/>
    <s v="food/food trucks"/>
    <n v="20.705000000000002"/>
    <n v="82.82"/>
    <x v="7"/>
    <s v="food trucks"/>
  </r>
  <r>
    <n v="1166"/>
    <x v="1166"/>
    <x v="1165"/>
    <x v="36"/>
    <n v="2871"/>
    <x v="2"/>
    <x v="0"/>
    <s v="USD"/>
    <n v="1435291200"/>
    <n v="1432640342"/>
    <b v="0"/>
    <n v="8"/>
    <b v="0"/>
    <s v="food/food trucks"/>
    <n v="19.139999999999997"/>
    <n v="358.875"/>
    <x v="7"/>
    <s v="food trucks"/>
  </r>
  <r>
    <n v="1167"/>
    <x v="1167"/>
    <x v="1166"/>
    <x v="127"/>
    <n v="979"/>
    <x v="2"/>
    <x v="0"/>
    <s v="USD"/>
    <n v="1410543495"/>
    <n v="1407865095"/>
    <b v="0"/>
    <n v="16"/>
    <b v="0"/>
    <s v="food/food trucks"/>
    <n v="1.6316666666666666"/>
    <n v="61.1875"/>
    <x v="7"/>
    <s v="food trucks"/>
  </r>
  <r>
    <n v="1168"/>
    <x v="1168"/>
    <x v="1167"/>
    <x v="102"/>
    <n v="1020"/>
    <x v="2"/>
    <x v="0"/>
    <s v="USD"/>
    <n v="1474507065"/>
    <n v="1471915065"/>
    <b v="0"/>
    <n v="3"/>
    <b v="0"/>
    <s v="food/food trucks"/>
    <n v="5.6666666666666661"/>
    <n v="340"/>
    <x v="7"/>
    <s v="food trucks"/>
  </r>
  <r>
    <n v="1169"/>
    <x v="1169"/>
    <x v="1168"/>
    <x v="3"/>
    <n v="17"/>
    <x v="2"/>
    <x v="0"/>
    <s v="USD"/>
    <n v="1424593763"/>
    <n v="1422001763"/>
    <b v="0"/>
    <n v="3"/>
    <b v="0"/>
    <s v="food/food trucks"/>
    <n v="0.16999999999999998"/>
    <n v="5.666666666666667"/>
    <x v="7"/>
    <s v="food trucks"/>
  </r>
  <r>
    <n v="1170"/>
    <x v="1170"/>
    <x v="1169"/>
    <x v="31"/>
    <n v="100"/>
    <x v="2"/>
    <x v="1"/>
    <s v="GBP"/>
    <n v="1433021171"/>
    <n v="1430429171"/>
    <b v="0"/>
    <n v="2"/>
    <b v="0"/>
    <s v="food/food trucks"/>
    <n v="0.4"/>
    <n v="50"/>
    <x v="7"/>
    <s v="food trucks"/>
  </r>
  <r>
    <n v="1171"/>
    <x v="1171"/>
    <x v="1170"/>
    <x v="31"/>
    <n v="25"/>
    <x v="2"/>
    <x v="0"/>
    <s v="USD"/>
    <n v="1415909927"/>
    <n v="1414351127"/>
    <b v="0"/>
    <n v="1"/>
    <b v="0"/>
    <s v="food/food trucks"/>
    <n v="0.1"/>
    <n v="25"/>
    <x v="7"/>
    <s v="food trucks"/>
  </r>
  <r>
    <n v="1172"/>
    <x v="1172"/>
    <x v="1171"/>
    <x v="7"/>
    <n v="0"/>
    <x v="2"/>
    <x v="0"/>
    <s v="USD"/>
    <n v="1408551752"/>
    <n v="1405959752"/>
    <b v="0"/>
    <n v="0"/>
    <b v="0"/>
    <s v="food/food trucks"/>
    <n v="0"/>
    <n v="0"/>
    <x v="7"/>
    <s v="food trucks"/>
  </r>
  <r>
    <n v="1173"/>
    <x v="1173"/>
    <x v="1172"/>
    <x v="152"/>
    <n v="30"/>
    <x v="2"/>
    <x v="0"/>
    <s v="USD"/>
    <n v="1438576057"/>
    <n v="1435552057"/>
    <b v="0"/>
    <n v="1"/>
    <b v="0"/>
    <s v="food/food trucks"/>
    <n v="2.4E-2"/>
    <n v="30"/>
    <x v="7"/>
    <s v="food trucks"/>
  </r>
  <r>
    <n v="1174"/>
    <x v="1174"/>
    <x v="1173"/>
    <x v="36"/>
    <n v="886"/>
    <x v="2"/>
    <x v="0"/>
    <s v="USD"/>
    <n v="1462738327"/>
    <n v="1460146327"/>
    <b v="0"/>
    <n v="19"/>
    <b v="0"/>
    <s v="food/food trucks"/>
    <n v="5.9066666666666672"/>
    <n v="46.631578947368418"/>
    <x v="7"/>
    <s v="food trucks"/>
  </r>
  <r>
    <n v="1175"/>
    <x v="1175"/>
    <x v="1174"/>
    <x v="22"/>
    <n v="585"/>
    <x v="2"/>
    <x v="0"/>
    <s v="USD"/>
    <n v="1436981339"/>
    <n v="1434389339"/>
    <b v="0"/>
    <n v="9"/>
    <b v="0"/>
    <s v="food/food trucks"/>
    <n v="2.9250000000000003"/>
    <n v="65"/>
    <x v="7"/>
    <s v="food trucks"/>
  </r>
  <r>
    <n v="1176"/>
    <x v="1176"/>
    <x v="1175"/>
    <x v="164"/>
    <n v="10"/>
    <x v="2"/>
    <x v="2"/>
    <s v="AUD"/>
    <n v="1488805200"/>
    <n v="1484094498"/>
    <b v="0"/>
    <n v="1"/>
    <b v="0"/>
    <s v="food/food trucks"/>
    <n v="5.7142857142857143E-3"/>
    <n v="10"/>
    <x v="7"/>
    <s v="food trucks"/>
  </r>
  <r>
    <n v="1177"/>
    <x v="1177"/>
    <x v="1176"/>
    <x v="12"/>
    <n v="0"/>
    <x v="2"/>
    <x v="1"/>
    <s v="GBP"/>
    <n v="1413388296"/>
    <n v="1410796296"/>
    <b v="0"/>
    <n v="0"/>
    <b v="0"/>
    <s v="food/food trucks"/>
    <n v="0"/>
    <n v="0"/>
    <x v="7"/>
    <s v="food trucks"/>
  </r>
  <r>
    <n v="1178"/>
    <x v="1178"/>
    <x v="1177"/>
    <x v="96"/>
    <n v="5"/>
    <x v="2"/>
    <x v="0"/>
    <s v="USD"/>
    <n v="1408225452"/>
    <n v="1405633452"/>
    <b v="0"/>
    <n v="1"/>
    <b v="0"/>
    <s v="food/food trucks"/>
    <n v="6.6666666666666671E-3"/>
    <n v="5"/>
    <x v="7"/>
    <s v="food trucks"/>
  </r>
  <r>
    <n v="1179"/>
    <x v="1179"/>
    <x v="1178"/>
    <x v="127"/>
    <n v="3200"/>
    <x v="2"/>
    <x v="5"/>
    <s v="CAD"/>
    <n v="1446052627"/>
    <n v="1443460627"/>
    <b v="0"/>
    <n v="5"/>
    <b v="0"/>
    <s v="food/food trucks"/>
    <n v="5.3333333333333339"/>
    <n v="640"/>
    <x v="7"/>
    <s v="food trucks"/>
  </r>
  <r>
    <n v="1180"/>
    <x v="1180"/>
    <x v="1179"/>
    <x v="63"/>
    <n v="5875"/>
    <x v="2"/>
    <x v="0"/>
    <s v="USD"/>
    <n v="1403983314"/>
    <n v="1400786514"/>
    <b v="0"/>
    <n v="85"/>
    <b v="0"/>
    <s v="food/food trucks"/>
    <n v="11.75"/>
    <n v="69.117647058823536"/>
    <x v="7"/>
    <s v="food trucks"/>
  </r>
  <r>
    <n v="1181"/>
    <x v="1181"/>
    <x v="1180"/>
    <x v="63"/>
    <n v="4"/>
    <x v="2"/>
    <x v="0"/>
    <s v="USD"/>
    <n v="1425197321"/>
    <n v="1422605321"/>
    <b v="0"/>
    <n v="3"/>
    <b v="0"/>
    <s v="food/food trucks"/>
    <n v="8.0000000000000002E-3"/>
    <n v="1.3333333333333333"/>
    <x v="7"/>
    <s v="food trucks"/>
  </r>
  <r>
    <n v="1182"/>
    <x v="1182"/>
    <x v="1181"/>
    <x v="28"/>
    <n v="42"/>
    <x v="2"/>
    <x v="0"/>
    <s v="USD"/>
    <n v="1484239320"/>
    <n v="1482609088"/>
    <b v="0"/>
    <n v="4"/>
    <b v="0"/>
    <s v="food/food trucks"/>
    <n v="4.2"/>
    <n v="10.5"/>
    <x v="7"/>
    <s v="food trucks"/>
  </r>
  <r>
    <n v="1183"/>
    <x v="1183"/>
    <x v="1182"/>
    <x v="30"/>
    <n v="100"/>
    <x v="2"/>
    <x v="0"/>
    <s v="USD"/>
    <n v="1478059140"/>
    <n v="1476391223"/>
    <b v="0"/>
    <n v="3"/>
    <b v="0"/>
    <s v="food/food trucks"/>
    <n v="4"/>
    <n v="33.333333333333336"/>
    <x v="7"/>
    <s v="food trucks"/>
  </r>
  <r>
    <n v="1184"/>
    <x v="1184"/>
    <x v="1183"/>
    <x v="29"/>
    <n v="23086"/>
    <x v="0"/>
    <x v="1"/>
    <s v="GBP"/>
    <n v="1486391011"/>
    <n v="1483712611"/>
    <b v="0"/>
    <n v="375"/>
    <b v="1"/>
    <s v="photography/photobooks"/>
    <n v="104.93636363636362"/>
    <n v="61.562666666666665"/>
    <x v="8"/>
    <s v="photobooks"/>
  </r>
  <r>
    <n v="1185"/>
    <x v="1185"/>
    <x v="1184"/>
    <x v="78"/>
    <n v="13180"/>
    <x v="0"/>
    <x v="0"/>
    <s v="USD"/>
    <n v="1433736000"/>
    <n v="1430945149"/>
    <b v="0"/>
    <n v="111"/>
    <b v="1"/>
    <s v="photography/photobooks"/>
    <n v="105.44"/>
    <n v="118.73873873873873"/>
    <x v="8"/>
    <s v="photobooks"/>
  </r>
  <r>
    <n v="1186"/>
    <x v="1186"/>
    <x v="1185"/>
    <x v="51"/>
    <n v="8005"/>
    <x v="0"/>
    <x v="1"/>
    <s v="GBP"/>
    <n v="1433198520"/>
    <n v="1430340195"/>
    <b v="0"/>
    <n v="123"/>
    <b v="1"/>
    <s v="photography/photobooks"/>
    <n v="106.73333333333332"/>
    <n v="65.081300813008127"/>
    <x v="8"/>
    <s v="photobooks"/>
  </r>
  <r>
    <n v="1187"/>
    <x v="1187"/>
    <x v="1186"/>
    <x v="222"/>
    <n v="9111"/>
    <x v="0"/>
    <x v="0"/>
    <s v="USD"/>
    <n v="1431885600"/>
    <n v="1429133323"/>
    <b v="0"/>
    <n v="70"/>
    <b v="1"/>
    <s v="photography/photobooks"/>
    <n v="104.12571428571428"/>
    <n v="130.15714285714284"/>
    <x v="8"/>
    <s v="photobooks"/>
  </r>
  <r>
    <n v="1188"/>
    <x v="1188"/>
    <x v="1187"/>
    <x v="13"/>
    <n v="3211"/>
    <x v="0"/>
    <x v="5"/>
    <s v="CAD"/>
    <n v="1482943740"/>
    <n v="1481129340"/>
    <b v="0"/>
    <n v="85"/>
    <b v="1"/>
    <s v="photography/photobooks"/>
    <n v="160.54999999999998"/>
    <n v="37.776470588235291"/>
    <x v="8"/>
    <s v="photobooks"/>
  </r>
  <r>
    <n v="1189"/>
    <x v="1189"/>
    <x v="1188"/>
    <x v="7"/>
    <n v="9700"/>
    <x v="0"/>
    <x v="0"/>
    <s v="USD"/>
    <n v="1467242995"/>
    <n v="1465428595"/>
    <b v="0"/>
    <n v="86"/>
    <b v="1"/>
    <s v="photography/photobooks"/>
    <n v="107.77777777777777"/>
    <n v="112.79069767441861"/>
    <x v="8"/>
    <s v="photobooks"/>
  </r>
  <r>
    <n v="1190"/>
    <x v="1190"/>
    <x v="1189"/>
    <x v="2"/>
    <n v="675"/>
    <x v="0"/>
    <x v="0"/>
    <s v="USD"/>
    <n v="1409500725"/>
    <n v="1406908725"/>
    <b v="0"/>
    <n v="13"/>
    <b v="1"/>
    <s v="photography/photobooks"/>
    <n v="135"/>
    <n v="51.92307692307692"/>
    <x v="8"/>
    <s v="photobooks"/>
  </r>
  <r>
    <n v="1191"/>
    <x v="1191"/>
    <x v="1190"/>
    <x v="200"/>
    <n v="2945"/>
    <x v="0"/>
    <x v="0"/>
    <s v="USD"/>
    <n v="1458480560"/>
    <n v="1455892160"/>
    <b v="0"/>
    <n v="33"/>
    <b v="1"/>
    <s v="photography/photobooks"/>
    <n v="109.07407407407408"/>
    <n v="89.242424242424249"/>
    <x v="8"/>
    <s v="photobooks"/>
  </r>
  <r>
    <n v="1192"/>
    <x v="1192"/>
    <x v="1191"/>
    <x v="213"/>
    <n v="290"/>
    <x v="0"/>
    <x v="1"/>
    <s v="GBP"/>
    <n v="1486814978"/>
    <n v="1484222978"/>
    <b v="0"/>
    <n v="15"/>
    <b v="1"/>
    <s v="photography/photobooks"/>
    <n v="290"/>
    <n v="19.333333333333332"/>
    <x v="8"/>
    <s v="photobooks"/>
  </r>
  <r>
    <n v="1193"/>
    <x v="1193"/>
    <x v="1192"/>
    <x v="223"/>
    <n v="21831"/>
    <x v="0"/>
    <x v="0"/>
    <s v="USD"/>
    <n v="1460223453"/>
    <n v="1455043053"/>
    <b v="0"/>
    <n v="273"/>
    <b v="1"/>
    <s v="photography/photobooks"/>
    <n v="103.95714285714286"/>
    <n v="79.967032967032964"/>
    <x v="8"/>
    <s v="photobooks"/>
  </r>
  <r>
    <n v="1194"/>
    <x v="1194"/>
    <x v="1193"/>
    <x v="78"/>
    <n v="40280"/>
    <x v="0"/>
    <x v="17"/>
    <s v="EUR"/>
    <n v="1428493379"/>
    <n v="1425901379"/>
    <b v="0"/>
    <n v="714"/>
    <b v="1"/>
    <s v="photography/photobooks"/>
    <n v="322.24"/>
    <n v="56.414565826330531"/>
    <x v="8"/>
    <s v="photobooks"/>
  </r>
  <r>
    <n v="1195"/>
    <x v="1195"/>
    <x v="1194"/>
    <x v="3"/>
    <n v="13500"/>
    <x v="0"/>
    <x v="13"/>
    <s v="EUR"/>
    <n v="1450602000"/>
    <n v="1445415653"/>
    <b v="0"/>
    <n v="170"/>
    <b v="1"/>
    <s v="photography/photobooks"/>
    <n v="135"/>
    <n v="79.411764705882348"/>
    <x v="8"/>
    <s v="photobooks"/>
  </r>
  <r>
    <n v="1196"/>
    <x v="1196"/>
    <x v="1195"/>
    <x v="107"/>
    <n v="39137"/>
    <x v="0"/>
    <x v="1"/>
    <s v="GBP"/>
    <n v="1450467539"/>
    <n v="1447875539"/>
    <b v="0"/>
    <n v="512"/>
    <b v="1"/>
    <s v="photography/photobooks"/>
    <n v="269.91034482758624"/>
    <n v="76.439453125"/>
    <x v="8"/>
    <s v="photobooks"/>
  </r>
  <r>
    <n v="1197"/>
    <x v="1197"/>
    <x v="1196"/>
    <x v="36"/>
    <n v="37994"/>
    <x v="0"/>
    <x v="0"/>
    <s v="USD"/>
    <n v="1465797540"/>
    <n v="1463155034"/>
    <b v="0"/>
    <n v="314"/>
    <b v="1"/>
    <s v="photography/photobooks"/>
    <n v="253.29333333333332"/>
    <n v="121"/>
    <x v="8"/>
    <s v="photobooks"/>
  </r>
  <r>
    <n v="1198"/>
    <x v="1198"/>
    <x v="1197"/>
    <x v="8"/>
    <n v="9121"/>
    <x v="0"/>
    <x v="0"/>
    <s v="USD"/>
    <n v="1451530800"/>
    <n v="1448463086"/>
    <b v="0"/>
    <n v="167"/>
    <b v="1"/>
    <s v="photography/photobooks"/>
    <n v="260.59999999999997"/>
    <n v="54.616766467065865"/>
    <x v="8"/>
    <s v="photobooks"/>
  </r>
  <r>
    <n v="1199"/>
    <x v="1199"/>
    <x v="1198"/>
    <x v="224"/>
    <n v="2693"/>
    <x v="0"/>
    <x v="1"/>
    <s v="GBP"/>
    <n v="1436380200"/>
    <n v="1433615400"/>
    <b v="0"/>
    <n v="9"/>
    <b v="1"/>
    <s v="photography/photobooks"/>
    <n v="101.31677953348381"/>
    <n v="299.22222222222223"/>
    <x v="8"/>
    <s v="photobooks"/>
  </r>
  <r>
    <n v="1200"/>
    <x v="1200"/>
    <x v="1199"/>
    <x v="225"/>
    <n v="6029"/>
    <x v="0"/>
    <x v="0"/>
    <s v="USD"/>
    <n v="1429183656"/>
    <n v="1427369256"/>
    <b v="0"/>
    <n v="103"/>
    <b v="1"/>
    <s v="photography/photobooks"/>
    <n v="125.60416666666667"/>
    <n v="58.533980582524272"/>
    <x v="8"/>
    <s v="photobooks"/>
  </r>
  <r>
    <n v="1201"/>
    <x v="1201"/>
    <x v="1200"/>
    <x v="12"/>
    <n v="6146.27"/>
    <x v="0"/>
    <x v="1"/>
    <s v="GBP"/>
    <n v="1468593246"/>
    <n v="1466001246"/>
    <b v="0"/>
    <n v="111"/>
    <b v="1"/>
    <s v="photography/photobooks"/>
    <n v="102.43783333333334"/>
    <n v="55.371801801801809"/>
    <x v="8"/>
    <s v="photobooks"/>
  </r>
  <r>
    <n v="1202"/>
    <x v="1202"/>
    <x v="1201"/>
    <x v="31"/>
    <n v="49811"/>
    <x v="0"/>
    <x v="2"/>
    <s v="AUD"/>
    <n v="1435388154"/>
    <n v="1432796154"/>
    <b v="0"/>
    <n v="271"/>
    <b v="1"/>
    <s v="photography/photobooks"/>
    <n v="199.244"/>
    <n v="183.80442804428046"/>
    <x v="8"/>
    <s v="photobooks"/>
  </r>
  <r>
    <n v="1203"/>
    <x v="1203"/>
    <x v="1202"/>
    <x v="226"/>
    <n v="16700"/>
    <x v="0"/>
    <x v="0"/>
    <s v="USD"/>
    <n v="1433083527"/>
    <n v="1430491527"/>
    <b v="0"/>
    <n v="101"/>
    <b v="1"/>
    <s v="photography/photobooks"/>
    <n v="102.45398773006136"/>
    <n v="165.34653465346534"/>
    <x v="8"/>
    <s v="photobooks"/>
  </r>
  <r>
    <n v="1204"/>
    <x v="1204"/>
    <x v="1203"/>
    <x v="93"/>
    <n v="13383"/>
    <x v="0"/>
    <x v="0"/>
    <s v="USD"/>
    <n v="1449205200"/>
    <n v="1445363833"/>
    <b v="0"/>
    <n v="57"/>
    <b v="1"/>
    <s v="photography/photobooks"/>
    <n v="102.94615384615385"/>
    <n v="234.78947368421052"/>
    <x v="8"/>
    <s v="photobooks"/>
  </r>
  <r>
    <n v="1205"/>
    <x v="1205"/>
    <x v="1204"/>
    <x v="93"/>
    <n v="13112"/>
    <x v="0"/>
    <x v="12"/>
    <s v="EUR"/>
    <n v="1434197351"/>
    <n v="1431605351"/>
    <b v="0"/>
    <n v="62"/>
    <b v="1"/>
    <s v="photography/photobooks"/>
    <n v="100.86153846153847"/>
    <n v="211.48387096774192"/>
    <x v="8"/>
    <s v="photobooks"/>
  </r>
  <r>
    <n v="1206"/>
    <x v="1206"/>
    <x v="1205"/>
    <x v="42"/>
    <n v="1035"/>
    <x v="0"/>
    <x v="15"/>
    <s v="EUR"/>
    <n v="1489238940"/>
    <n v="1486406253"/>
    <b v="0"/>
    <n v="32"/>
    <b v="1"/>
    <s v="photography/photobooks"/>
    <n v="114.99999999999999"/>
    <n v="32.34375"/>
    <x v="8"/>
    <s v="photobooks"/>
  </r>
  <r>
    <n v="1207"/>
    <x v="1207"/>
    <x v="1206"/>
    <x v="227"/>
    <n v="17396"/>
    <x v="0"/>
    <x v="13"/>
    <s v="EUR"/>
    <n v="1459418400"/>
    <n v="1456827573"/>
    <b v="0"/>
    <n v="141"/>
    <b v="1"/>
    <s v="photography/photobooks"/>
    <n v="104.16766467065868"/>
    <n v="123.37588652482269"/>
    <x v="8"/>
    <s v="photobooks"/>
  </r>
  <r>
    <n v="1208"/>
    <x v="1208"/>
    <x v="1207"/>
    <x v="3"/>
    <n v="15530"/>
    <x v="0"/>
    <x v="0"/>
    <s v="USD"/>
    <n v="1458835264"/>
    <n v="1456246864"/>
    <b v="0"/>
    <n v="75"/>
    <b v="1"/>
    <s v="photography/photobooks"/>
    <n v="155.29999999999998"/>
    <n v="207.06666666666666"/>
    <x v="8"/>
    <s v="photobooks"/>
  </r>
  <r>
    <n v="1209"/>
    <x v="1209"/>
    <x v="1208"/>
    <x v="12"/>
    <n v="6360"/>
    <x v="0"/>
    <x v="0"/>
    <s v="USD"/>
    <n v="1488053905"/>
    <n v="1485461905"/>
    <b v="0"/>
    <n v="46"/>
    <b v="1"/>
    <s v="photography/photobooks"/>
    <n v="106"/>
    <n v="138.2608695652174"/>
    <x v="8"/>
    <s v="photobooks"/>
  </r>
  <r>
    <n v="1210"/>
    <x v="1210"/>
    <x v="1209"/>
    <x v="22"/>
    <n v="50863"/>
    <x v="0"/>
    <x v="11"/>
    <s v="SEK"/>
    <n v="1433106000"/>
    <n v="1431124572"/>
    <b v="0"/>
    <n v="103"/>
    <b v="1"/>
    <s v="photography/photobooks"/>
    <n v="254.31499999999997"/>
    <n v="493.81553398058253"/>
    <x v="8"/>
    <s v="photobooks"/>
  </r>
  <r>
    <n v="1211"/>
    <x v="1211"/>
    <x v="1210"/>
    <x v="28"/>
    <n v="1011"/>
    <x v="0"/>
    <x v="5"/>
    <s v="CAD"/>
    <n v="1465505261"/>
    <n v="1464209261"/>
    <b v="0"/>
    <n v="6"/>
    <b v="1"/>
    <s v="photography/photobooks"/>
    <n v="101.1"/>
    <n v="168.5"/>
    <x v="8"/>
    <s v="photobooks"/>
  </r>
  <r>
    <n v="1212"/>
    <x v="1212"/>
    <x v="1211"/>
    <x v="30"/>
    <n v="3226"/>
    <x v="0"/>
    <x v="0"/>
    <s v="USD"/>
    <n v="1448586000"/>
    <n v="1447195695"/>
    <b v="0"/>
    <n v="83"/>
    <b v="1"/>
    <s v="photography/photobooks"/>
    <n v="129.04"/>
    <n v="38.867469879518069"/>
    <x v="8"/>
    <s v="photobooks"/>
  </r>
  <r>
    <n v="1213"/>
    <x v="1213"/>
    <x v="1212"/>
    <x v="115"/>
    <n v="6645"/>
    <x v="0"/>
    <x v="1"/>
    <s v="GBP"/>
    <n v="1485886100"/>
    <n v="1482862100"/>
    <b v="0"/>
    <n v="108"/>
    <b v="1"/>
    <s v="photography/photobooks"/>
    <n v="102.23076923076924"/>
    <n v="61.527777777777779"/>
    <x v="8"/>
    <s v="photobooks"/>
  </r>
  <r>
    <n v="1214"/>
    <x v="1214"/>
    <x v="1213"/>
    <x v="13"/>
    <n v="2636"/>
    <x v="0"/>
    <x v="0"/>
    <s v="USD"/>
    <n v="1433880605"/>
    <n v="1428696605"/>
    <b v="0"/>
    <n v="25"/>
    <b v="1"/>
    <s v="photography/photobooks"/>
    <n v="131.80000000000001"/>
    <n v="105.44"/>
    <x v="8"/>
    <s v="photobooks"/>
  </r>
  <r>
    <n v="1215"/>
    <x v="1215"/>
    <x v="1214"/>
    <x v="10"/>
    <n v="39304.01"/>
    <x v="0"/>
    <x v="0"/>
    <s v="USD"/>
    <n v="1401487756"/>
    <n v="1398895756"/>
    <b v="0"/>
    <n v="549"/>
    <b v="1"/>
    <s v="photography/photobooks"/>
    <n v="786.0802000000001"/>
    <n v="71.592003642987251"/>
    <x v="8"/>
    <s v="photobooks"/>
  </r>
  <r>
    <n v="1216"/>
    <x v="1216"/>
    <x v="1215"/>
    <x v="32"/>
    <n v="20398"/>
    <x v="0"/>
    <x v="0"/>
    <s v="USD"/>
    <n v="1443826980"/>
    <n v="1441032457"/>
    <b v="0"/>
    <n v="222"/>
    <b v="1"/>
    <s v="photography/photobooks"/>
    <n v="145.70000000000002"/>
    <n v="91.882882882882882"/>
    <x v="8"/>
    <s v="photobooks"/>
  </r>
  <r>
    <n v="1217"/>
    <x v="1217"/>
    <x v="1216"/>
    <x v="228"/>
    <n v="27189"/>
    <x v="0"/>
    <x v="0"/>
    <s v="USD"/>
    <n v="1468524340"/>
    <n v="1465932340"/>
    <b v="0"/>
    <n v="183"/>
    <b v="1"/>
    <s v="photography/photobooks"/>
    <n v="102.60000000000001"/>
    <n v="148.57377049180329"/>
    <x v="8"/>
    <s v="photobooks"/>
  </r>
  <r>
    <n v="1218"/>
    <x v="1218"/>
    <x v="1217"/>
    <x v="7"/>
    <n v="15505"/>
    <x v="0"/>
    <x v="0"/>
    <s v="USD"/>
    <n v="1446346800"/>
    <n v="1443714800"/>
    <b v="0"/>
    <n v="89"/>
    <b v="1"/>
    <s v="photography/photobooks"/>
    <n v="172.27777777777777"/>
    <n v="174.2134831460674"/>
    <x v="8"/>
    <s v="photobooks"/>
  </r>
  <r>
    <n v="1219"/>
    <x v="1219"/>
    <x v="1218"/>
    <x v="229"/>
    <n v="26024"/>
    <x v="0"/>
    <x v="0"/>
    <s v="USD"/>
    <n v="1476961513"/>
    <n v="1474369513"/>
    <b v="0"/>
    <n v="253"/>
    <b v="1"/>
    <s v="photography/photobooks"/>
    <n v="159.16819571865443"/>
    <n v="102.86166007905139"/>
    <x v="8"/>
    <s v="photobooks"/>
  </r>
  <r>
    <n v="1220"/>
    <x v="1220"/>
    <x v="1219"/>
    <x v="36"/>
    <n v="15565"/>
    <x v="0"/>
    <x v="12"/>
    <s v="EUR"/>
    <n v="1440515112"/>
    <n v="1437923112"/>
    <b v="0"/>
    <n v="140"/>
    <b v="1"/>
    <s v="photography/photobooks"/>
    <n v="103.76666666666668"/>
    <n v="111.17857142857143"/>
    <x v="8"/>
    <s v="photobooks"/>
  </r>
  <r>
    <n v="1221"/>
    <x v="1221"/>
    <x v="1220"/>
    <x v="41"/>
    <n v="2451.0100000000002"/>
    <x v="0"/>
    <x v="1"/>
    <s v="GBP"/>
    <n v="1480809600"/>
    <n v="1478431488"/>
    <b v="0"/>
    <n v="103"/>
    <b v="1"/>
    <s v="photography/photobooks"/>
    <n v="111.40954545454547"/>
    <n v="23.796213592233013"/>
    <x v="8"/>
    <s v="photobooks"/>
  </r>
  <r>
    <n v="1222"/>
    <x v="1222"/>
    <x v="1221"/>
    <x v="23"/>
    <n v="11215"/>
    <x v="0"/>
    <x v="5"/>
    <s v="CAD"/>
    <n v="1459483200"/>
    <n v="1456852647"/>
    <b v="0"/>
    <n v="138"/>
    <b v="1"/>
    <s v="photography/photobooks"/>
    <n v="280.375"/>
    <n v="81.268115942028984"/>
    <x v="8"/>
    <s v="photobooks"/>
  </r>
  <r>
    <n v="1223"/>
    <x v="1223"/>
    <x v="1222"/>
    <x v="230"/>
    <n v="22197"/>
    <x v="0"/>
    <x v="0"/>
    <s v="USD"/>
    <n v="1478754909"/>
    <n v="1476159309"/>
    <b v="0"/>
    <n v="191"/>
    <b v="1"/>
    <s v="photography/photobooks"/>
    <n v="112.10606060606061"/>
    <n v="116.21465968586388"/>
    <x v="8"/>
    <s v="photobooks"/>
  </r>
  <r>
    <n v="1224"/>
    <x v="1224"/>
    <x v="1223"/>
    <x v="36"/>
    <n v="1060"/>
    <x v="1"/>
    <x v="0"/>
    <s v="USD"/>
    <n v="1402060302"/>
    <n v="1396876302"/>
    <b v="0"/>
    <n v="18"/>
    <b v="0"/>
    <s v="music/world music"/>
    <n v="7.0666666666666673"/>
    <n v="58.888888888888886"/>
    <x v="4"/>
    <s v="world music"/>
  </r>
  <r>
    <n v="1225"/>
    <x v="1225"/>
    <x v="1224"/>
    <x v="9"/>
    <n v="132"/>
    <x v="1"/>
    <x v="0"/>
    <s v="USD"/>
    <n v="1382478278"/>
    <n v="1377294278"/>
    <b v="0"/>
    <n v="3"/>
    <b v="0"/>
    <s v="music/world music"/>
    <n v="4.3999999999999995"/>
    <n v="44"/>
    <x v="4"/>
    <s v="world music"/>
  </r>
  <r>
    <n v="1226"/>
    <x v="1226"/>
    <x v="1225"/>
    <x v="63"/>
    <n v="1937"/>
    <x v="1"/>
    <x v="0"/>
    <s v="USD"/>
    <n v="1398042000"/>
    <n v="1395089981"/>
    <b v="0"/>
    <n v="40"/>
    <b v="0"/>
    <s v="music/world music"/>
    <n v="3.8739999999999997"/>
    <n v="48.424999999999997"/>
    <x v="4"/>
    <s v="world music"/>
  </r>
  <r>
    <n v="1227"/>
    <x v="1227"/>
    <x v="1226"/>
    <x v="13"/>
    <n v="0"/>
    <x v="1"/>
    <x v="0"/>
    <s v="USD"/>
    <n v="1407394800"/>
    <n v="1404770616"/>
    <b v="0"/>
    <n v="0"/>
    <b v="0"/>
    <s v="music/world music"/>
    <n v="0"/>
    <n v="0"/>
    <x v="4"/>
    <s v="world music"/>
  </r>
  <r>
    <n v="1228"/>
    <x v="1228"/>
    <x v="1227"/>
    <x v="10"/>
    <n v="1465"/>
    <x v="1"/>
    <x v="0"/>
    <s v="USD"/>
    <n v="1317231008"/>
    <n v="1312047008"/>
    <b v="0"/>
    <n v="24"/>
    <b v="0"/>
    <s v="music/world music"/>
    <n v="29.299999999999997"/>
    <n v="61.041666666666664"/>
    <x v="4"/>
    <s v="world music"/>
  </r>
  <r>
    <n v="1229"/>
    <x v="1229"/>
    <x v="1228"/>
    <x v="181"/>
    <n v="25"/>
    <x v="1"/>
    <x v="0"/>
    <s v="USD"/>
    <n v="1334592000"/>
    <n v="1331982127"/>
    <b v="0"/>
    <n v="1"/>
    <b v="0"/>
    <s v="music/world music"/>
    <n v="0.90909090909090906"/>
    <n v="25"/>
    <x v="4"/>
    <s v="world music"/>
  </r>
  <r>
    <n v="1230"/>
    <x v="1230"/>
    <x v="1229"/>
    <x v="69"/>
    <n v="0"/>
    <x v="1"/>
    <x v="0"/>
    <s v="USD"/>
    <n v="1298589630"/>
    <n v="1295997630"/>
    <b v="0"/>
    <n v="0"/>
    <b v="0"/>
    <s v="music/world music"/>
    <n v="0"/>
    <n v="0"/>
    <x v="4"/>
    <s v="world music"/>
  </r>
  <r>
    <n v="1231"/>
    <x v="1231"/>
    <x v="1230"/>
    <x v="10"/>
    <n v="0"/>
    <x v="1"/>
    <x v="0"/>
    <s v="USD"/>
    <n v="1440723600"/>
    <n v="1436394968"/>
    <b v="0"/>
    <n v="0"/>
    <b v="0"/>
    <s v="music/world music"/>
    <n v="0"/>
    <n v="0"/>
    <x v="4"/>
    <s v="world music"/>
  </r>
  <r>
    <n v="1232"/>
    <x v="1232"/>
    <x v="1231"/>
    <x v="10"/>
    <n v="40"/>
    <x v="1"/>
    <x v="0"/>
    <s v="USD"/>
    <n v="1381090870"/>
    <n v="1377030070"/>
    <b v="0"/>
    <n v="1"/>
    <b v="0"/>
    <s v="music/world music"/>
    <n v="0.8"/>
    <n v="40"/>
    <x v="4"/>
    <s v="world music"/>
  </r>
  <r>
    <n v="1233"/>
    <x v="1233"/>
    <x v="1232"/>
    <x v="28"/>
    <n v="116"/>
    <x v="1"/>
    <x v="0"/>
    <s v="USD"/>
    <n v="1329864374"/>
    <n v="1328049974"/>
    <b v="0"/>
    <n v="6"/>
    <b v="0"/>
    <s v="music/world music"/>
    <n v="11.600000000000001"/>
    <n v="19.333333333333332"/>
    <x v="4"/>
    <s v="world music"/>
  </r>
  <r>
    <n v="1234"/>
    <x v="1234"/>
    <x v="1233"/>
    <x v="63"/>
    <n v="0"/>
    <x v="1"/>
    <x v="1"/>
    <s v="GBP"/>
    <n v="1422903342"/>
    <n v="1420311342"/>
    <b v="0"/>
    <n v="0"/>
    <b v="0"/>
    <s v="music/world music"/>
    <n v="0"/>
    <n v="0"/>
    <x v="4"/>
    <s v="world music"/>
  </r>
  <r>
    <n v="1235"/>
    <x v="1235"/>
    <x v="1234"/>
    <x v="231"/>
    <n v="210"/>
    <x v="1"/>
    <x v="0"/>
    <s v="USD"/>
    <n v="1387077299"/>
    <n v="1383621299"/>
    <b v="0"/>
    <n v="6"/>
    <b v="0"/>
    <s v="music/world music"/>
    <n v="2.7873639500929119"/>
    <n v="35"/>
    <x v="4"/>
    <s v="world music"/>
  </r>
  <r>
    <n v="1236"/>
    <x v="1236"/>
    <x v="1235"/>
    <x v="30"/>
    <n v="0"/>
    <x v="1"/>
    <x v="0"/>
    <s v="USD"/>
    <n v="1343491200"/>
    <n v="1342801164"/>
    <b v="0"/>
    <n v="0"/>
    <b v="0"/>
    <s v="music/world music"/>
    <n v="0"/>
    <n v="0"/>
    <x v="4"/>
    <s v="world music"/>
  </r>
  <r>
    <n v="1237"/>
    <x v="1237"/>
    <x v="1236"/>
    <x v="31"/>
    <n v="0"/>
    <x v="1"/>
    <x v="0"/>
    <s v="USD"/>
    <n v="1345790865"/>
    <n v="1344062865"/>
    <b v="0"/>
    <n v="0"/>
    <b v="0"/>
    <s v="music/world music"/>
    <n v="0"/>
    <n v="0"/>
    <x v="4"/>
    <s v="world music"/>
  </r>
  <r>
    <n v="1238"/>
    <x v="1238"/>
    <x v="1237"/>
    <x v="28"/>
    <n v="178"/>
    <x v="1"/>
    <x v="0"/>
    <s v="USD"/>
    <n v="1312641536"/>
    <n v="1310049536"/>
    <b v="0"/>
    <n v="3"/>
    <b v="0"/>
    <s v="music/world music"/>
    <n v="17.8"/>
    <n v="59.333333333333336"/>
    <x v="4"/>
    <s v="world music"/>
  </r>
  <r>
    <n v="1239"/>
    <x v="1239"/>
    <x v="1238"/>
    <x v="30"/>
    <n v="0"/>
    <x v="1"/>
    <x v="0"/>
    <s v="USD"/>
    <n v="1325804767"/>
    <n v="1323212767"/>
    <b v="0"/>
    <n v="0"/>
    <b v="0"/>
    <s v="music/world music"/>
    <n v="0"/>
    <n v="0"/>
    <x v="4"/>
    <s v="world music"/>
  </r>
  <r>
    <n v="1240"/>
    <x v="1240"/>
    <x v="1239"/>
    <x v="6"/>
    <n v="241"/>
    <x v="1"/>
    <x v="0"/>
    <s v="USD"/>
    <n v="1373665860"/>
    <n v="1368579457"/>
    <b v="0"/>
    <n v="8"/>
    <b v="0"/>
    <s v="music/world music"/>
    <n v="3.0124999999999997"/>
    <n v="30.125"/>
    <x v="4"/>
    <s v="world music"/>
  </r>
  <r>
    <n v="1241"/>
    <x v="1241"/>
    <x v="1240"/>
    <x v="10"/>
    <n v="2537"/>
    <x v="1"/>
    <x v="0"/>
    <s v="USD"/>
    <n v="1414994340"/>
    <n v="1413057980"/>
    <b v="0"/>
    <n v="34"/>
    <b v="0"/>
    <s v="music/world music"/>
    <n v="50.739999999999995"/>
    <n v="74.617647058823536"/>
    <x v="4"/>
    <s v="world music"/>
  </r>
  <r>
    <n v="1242"/>
    <x v="1242"/>
    <x v="1241"/>
    <x v="232"/>
    <n v="5"/>
    <x v="1"/>
    <x v="0"/>
    <s v="USD"/>
    <n v="1315747080"/>
    <n v="1314417502"/>
    <b v="0"/>
    <n v="1"/>
    <b v="0"/>
    <s v="music/world music"/>
    <n v="0.54884742041712409"/>
    <n v="5"/>
    <x v="4"/>
    <s v="world music"/>
  </r>
  <r>
    <n v="1243"/>
    <x v="1243"/>
    <x v="1242"/>
    <x v="14"/>
    <n v="1691"/>
    <x v="1"/>
    <x v="0"/>
    <s v="USD"/>
    <n v="1310158800"/>
    <n v="1304888771"/>
    <b v="0"/>
    <n v="38"/>
    <b v="0"/>
    <s v="music/world music"/>
    <n v="14.091666666666667"/>
    <n v="44.5"/>
    <x v="4"/>
    <s v="world music"/>
  </r>
  <r>
    <n v="1244"/>
    <x v="1244"/>
    <x v="1243"/>
    <x v="13"/>
    <n v="2076"/>
    <x v="0"/>
    <x v="0"/>
    <s v="USD"/>
    <n v="1366664400"/>
    <n v="1363981723"/>
    <b v="1"/>
    <n v="45"/>
    <b v="1"/>
    <s v="music/rock"/>
    <n v="103.8"/>
    <n v="46.133333333333333"/>
    <x v="4"/>
    <s v="rock"/>
  </r>
  <r>
    <n v="1245"/>
    <x v="1245"/>
    <x v="1244"/>
    <x v="13"/>
    <n v="2405"/>
    <x v="0"/>
    <x v="0"/>
    <s v="USD"/>
    <n v="1402755834"/>
    <n v="1400163834"/>
    <b v="1"/>
    <n v="17"/>
    <b v="1"/>
    <s v="music/rock"/>
    <n v="120.24999999999999"/>
    <n v="141.47058823529412"/>
    <x v="4"/>
    <s v="rock"/>
  </r>
  <r>
    <n v="1246"/>
    <x v="1246"/>
    <x v="1245"/>
    <x v="13"/>
    <n v="2340"/>
    <x v="0"/>
    <x v="0"/>
    <s v="USD"/>
    <n v="1323136949"/>
    <n v="1319245349"/>
    <b v="1"/>
    <n v="31"/>
    <b v="1"/>
    <s v="music/rock"/>
    <n v="117"/>
    <n v="75.483870967741936"/>
    <x v="4"/>
    <s v="rock"/>
  </r>
  <r>
    <n v="1247"/>
    <x v="1247"/>
    <x v="1246"/>
    <x v="8"/>
    <n v="4275"/>
    <x v="0"/>
    <x v="0"/>
    <s v="USD"/>
    <n v="1367823655"/>
    <n v="1365231655"/>
    <b v="1"/>
    <n v="50"/>
    <b v="1"/>
    <s v="music/rock"/>
    <n v="122.14285714285715"/>
    <n v="85.5"/>
    <x v="4"/>
    <s v="rock"/>
  </r>
  <r>
    <n v="1248"/>
    <x v="1248"/>
    <x v="1247"/>
    <x v="30"/>
    <n v="3791"/>
    <x v="0"/>
    <x v="0"/>
    <s v="USD"/>
    <n v="1402642740"/>
    <n v="1399563953"/>
    <b v="1"/>
    <n v="59"/>
    <b v="1"/>
    <s v="music/rock"/>
    <n v="151.63999999999999"/>
    <n v="64.254237288135599"/>
    <x v="4"/>
    <s v="rock"/>
  </r>
  <r>
    <n v="1249"/>
    <x v="1249"/>
    <x v="1248"/>
    <x v="10"/>
    <n v="5222"/>
    <x v="0"/>
    <x v="0"/>
    <s v="USD"/>
    <n v="1341683211"/>
    <n v="1339091211"/>
    <b v="1"/>
    <n v="81"/>
    <b v="1"/>
    <s v="music/rock"/>
    <n v="104.44"/>
    <n v="64.46913580246914"/>
    <x v="4"/>
    <s v="rock"/>
  </r>
  <r>
    <n v="1250"/>
    <x v="1250"/>
    <x v="1249"/>
    <x v="11"/>
    <n v="60046"/>
    <x v="0"/>
    <x v="0"/>
    <s v="USD"/>
    <n v="1410017131"/>
    <n v="1406129131"/>
    <b v="1"/>
    <n v="508"/>
    <b v="1"/>
    <s v="music/rock"/>
    <n v="200.15333333333331"/>
    <n v="118.2007874015748"/>
    <x v="4"/>
    <s v="rock"/>
  </r>
  <r>
    <n v="1251"/>
    <x v="1251"/>
    <x v="1250"/>
    <x v="12"/>
    <n v="6108"/>
    <x v="0"/>
    <x v="0"/>
    <s v="USD"/>
    <n v="1316979167"/>
    <n v="1311795167"/>
    <b v="1"/>
    <n v="74"/>
    <b v="1"/>
    <s v="music/rock"/>
    <n v="101.8"/>
    <n v="82.540540540540547"/>
    <x v="4"/>
    <s v="rock"/>
  </r>
  <r>
    <n v="1252"/>
    <x v="1252"/>
    <x v="1251"/>
    <x v="8"/>
    <n v="4818"/>
    <x v="0"/>
    <x v="0"/>
    <s v="USD"/>
    <n v="1382658169"/>
    <n v="1380238969"/>
    <b v="1"/>
    <n v="141"/>
    <b v="1"/>
    <s v="music/rock"/>
    <n v="137.65714285714284"/>
    <n v="34.170212765957444"/>
    <x v="4"/>
    <s v="rock"/>
  </r>
  <r>
    <n v="1253"/>
    <x v="1253"/>
    <x v="1252"/>
    <x v="185"/>
    <n v="30383.32"/>
    <x v="0"/>
    <x v="0"/>
    <s v="USD"/>
    <n v="1409770107"/>
    <n v="1407178107"/>
    <b v="1"/>
    <n v="711"/>
    <b v="1"/>
    <s v="music/rock"/>
    <n v="303833.2"/>
    <n v="42.73322081575246"/>
    <x v="4"/>
    <s v="rock"/>
  </r>
  <r>
    <n v="1254"/>
    <x v="1254"/>
    <x v="1253"/>
    <x v="233"/>
    <n v="13323"/>
    <x v="0"/>
    <x v="0"/>
    <s v="USD"/>
    <n v="1293857940"/>
    <n v="1288968886"/>
    <b v="1"/>
    <n v="141"/>
    <b v="1"/>
    <s v="music/rock"/>
    <n v="198.85074626865671"/>
    <n v="94.489361702127653"/>
    <x v="4"/>
    <s v="rock"/>
  </r>
  <r>
    <n v="1255"/>
    <x v="1255"/>
    <x v="1254"/>
    <x v="9"/>
    <n v="6071"/>
    <x v="0"/>
    <x v="0"/>
    <s v="USD"/>
    <n v="1385932652"/>
    <n v="1383337052"/>
    <b v="1"/>
    <n v="109"/>
    <b v="1"/>
    <s v="music/rock"/>
    <n v="202.36666666666667"/>
    <n v="55.697247706422019"/>
    <x v="4"/>
    <s v="rock"/>
  </r>
  <r>
    <n v="1256"/>
    <x v="1256"/>
    <x v="1255"/>
    <x v="11"/>
    <n v="35389.129999999997"/>
    <x v="0"/>
    <x v="0"/>
    <s v="USD"/>
    <n v="1329084231"/>
    <n v="1326492231"/>
    <b v="1"/>
    <n v="361"/>
    <b v="1"/>
    <s v="music/rock"/>
    <n v="117.96376666666666"/>
    <n v="98.030831024930734"/>
    <x v="4"/>
    <s v="rock"/>
  </r>
  <r>
    <n v="1257"/>
    <x v="1257"/>
    <x v="1256"/>
    <x v="62"/>
    <n v="16210"/>
    <x v="0"/>
    <x v="0"/>
    <s v="USD"/>
    <n v="1301792590"/>
    <n v="1297562590"/>
    <b v="1"/>
    <n v="176"/>
    <b v="1"/>
    <s v="music/rock"/>
    <n v="294.72727272727275"/>
    <n v="92.102272727272734"/>
    <x v="4"/>
    <s v="rock"/>
  </r>
  <r>
    <n v="1258"/>
    <x v="1258"/>
    <x v="1257"/>
    <x v="14"/>
    <n v="25577.56"/>
    <x v="0"/>
    <x v="0"/>
    <s v="USD"/>
    <n v="1377960012"/>
    <n v="1375368012"/>
    <b v="1"/>
    <n v="670"/>
    <b v="1"/>
    <s v="music/rock"/>
    <n v="213.14633333333336"/>
    <n v="38.175462686567165"/>
    <x v="4"/>
    <s v="rock"/>
  </r>
  <r>
    <n v="1259"/>
    <x v="1259"/>
    <x v="1258"/>
    <x v="30"/>
    <n v="2606"/>
    <x v="0"/>
    <x v="0"/>
    <s v="USD"/>
    <n v="1402286340"/>
    <n v="1399504664"/>
    <b v="1"/>
    <n v="96"/>
    <b v="1"/>
    <s v="music/rock"/>
    <n v="104.24"/>
    <n v="27.145833333333332"/>
    <x v="4"/>
    <s v="rock"/>
  </r>
  <r>
    <n v="1260"/>
    <x v="1260"/>
    <x v="1259"/>
    <x v="126"/>
    <n v="3751"/>
    <x v="0"/>
    <x v="0"/>
    <s v="USD"/>
    <n v="1393445620"/>
    <n v="1390853620"/>
    <b v="1"/>
    <n v="74"/>
    <b v="1"/>
    <s v="music/rock"/>
    <n v="113.66666666666667"/>
    <n v="50.689189189189186"/>
    <x v="4"/>
    <s v="rock"/>
  </r>
  <r>
    <n v="1261"/>
    <x v="1261"/>
    <x v="1260"/>
    <x v="13"/>
    <n v="2025"/>
    <x v="0"/>
    <x v="0"/>
    <s v="USD"/>
    <n v="1390983227"/>
    <n v="1388391227"/>
    <b v="1"/>
    <n v="52"/>
    <b v="1"/>
    <s v="music/rock"/>
    <n v="101.25"/>
    <n v="38.942307692307693"/>
    <x v="4"/>
    <s v="rock"/>
  </r>
  <r>
    <n v="1262"/>
    <x v="1262"/>
    <x v="1261"/>
    <x v="115"/>
    <n v="8152"/>
    <x v="0"/>
    <x v="5"/>
    <s v="CAD"/>
    <n v="1392574692"/>
    <n v="1389982692"/>
    <b v="1"/>
    <n v="105"/>
    <b v="1"/>
    <s v="music/rock"/>
    <n v="125.41538461538462"/>
    <n v="77.638095238095232"/>
    <x v="4"/>
    <s v="rock"/>
  </r>
  <r>
    <n v="1263"/>
    <x v="1263"/>
    <x v="1262"/>
    <x v="15"/>
    <n v="1785"/>
    <x v="0"/>
    <x v="0"/>
    <s v="USD"/>
    <n v="1396054800"/>
    <n v="1393034470"/>
    <b v="1"/>
    <n v="41"/>
    <b v="1"/>
    <s v="music/rock"/>
    <n v="119"/>
    <n v="43.536585365853661"/>
    <x v="4"/>
    <s v="rock"/>
  </r>
  <r>
    <n v="1264"/>
    <x v="1264"/>
    <x v="1263"/>
    <x v="81"/>
    <n v="1082"/>
    <x v="0"/>
    <x v="0"/>
    <s v="USD"/>
    <n v="1383062083"/>
    <n v="1380556483"/>
    <b v="1"/>
    <n v="34"/>
    <b v="1"/>
    <s v="music/rock"/>
    <n v="166.46153846153845"/>
    <n v="31.823529411764707"/>
    <x v="4"/>
    <s v="rock"/>
  </r>
  <r>
    <n v="1265"/>
    <x v="1265"/>
    <x v="1264"/>
    <x v="8"/>
    <n v="4170.17"/>
    <x v="0"/>
    <x v="0"/>
    <s v="USD"/>
    <n v="1291131815"/>
    <n v="1287071015"/>
    <b v="1"/>
    <n v="66"/>
    <b v="1"/>
    <s v="music/rock"/>
    <n v="119.14771428571429"/>
    <n v="63.184393939393942"/>
    <x v="4"/>
    <s v="rock"/>
  </r>
  <r>
    <n v="1266"/>
    <x v="1266"/>
    <x v="1265"/>
    <x v="196"/>
    <n v="9545"/>
    <x v="0"/>
    <x v="0"/>
    <s v="USD"/>
    <n v="1389474145"/>
    <n v="1386882145"/>
    <b v="1"/>
    <n v="50"/>
    <b v="1"/>
    <s v="music/rock"/>
    <n v="100.47368421052632"/>
    <n v="190.9"/>
    <x v="4"/>
    <s v="rock"/>
  </r>
  <r>
    <n v="1267"/>
    <x v="1267"/>
    <x v="1266"/>
    <x v="29"/>
    <n v="22396"/>
    <x v="0"/>
    <x v="0"/>
    <s v="USD"/>
    <n v="1374674558"/>
    <n v="1372082558"/>
    <b v="1"/>
    <n v="159"/>
    <b v="1"/>
    <s v="music/rock"/>
    <n v="101.8"/>
    <n v="140.85534591194968"/>
    <x v="4"/>
    <s v="rock"/>
  </r>
  <r>
    <n v="1268"/>
    <x v="1268"/>
    <x v="1267"/>
    <x v="14"/>
    <n v="14000"/>
    <x v="0"/>
    <x v="0"/>
    <s v="USD"/>
    <n v="1379708247"/>
    <n v="1377116247"/>
    <b v="1"/>
    <n v="182"/>
    <b v="1"/>
    <s v="music/rock"/>
    <n v="116.66666666666667"/>
    <n v="76.92307692307692"/>
    <x v="4"/>
    <s v="rock"/>
  </r>
  <r>
    <n v="1269"/>
    <x v="1269"/>
    <x v="1268"/>
    <x v="234"/>
    <n v="20426"/>
    <x v="0"/>
    <x v="0"/>
    <s v="USD"/>
    <n v="1460764800"/>
    <n v="1458157512"/>
    <b v="1"/>
    <n v="206"/>
    <b v="1"/>
    <s v="music/rock"/>
    <n v="108.64893617021276"/>
    <n v="99.15533980582525"/>
    <x v="4"/>
    <s v="rock"/>
  </r>
  <r>
    <n v="1270"/>
    <x v="1270"/>
    <x v="1269"/>
    <x v="3"/>
    <n v="11472"/>
    <x v="0"/>
    <x v="0"/>
    <s v="USD"/>
    <n v="1332704042"/>
    <n v="1327523642"/>
    <b v="1"/>
    <n v="169"/>
    <b v="1"/>
    <s v="music/rock"/>
    <n v="114.72"/>
    <n v="67.881656804733723"/>
    <x v="4"/>
    <s v="rock"/>
  </r>
  <r>
    <n v="1271"/>
    <x v="1271"/>
    <x v="1270"/>
    <x v="51"/>
    <n v="7635"/>
    <x v="0"/>
    <x v="0"/>
    <s v="USD"/>
    <n v="1384363459"/>
    <n v="1381767859"/>
    <b v="1"/>
    <n v="31"/>
    <b v="1"/>
    <s v="music/rock"/>
    <n v="101.8"/>
    <n v="246.29032258064515"/>
    <x v="4"/>
    <s v="rock"/>
  </r>
  <r>
    <n v="1272"/>
    <x v="1272"/>
    <x v="1271"/>
    <x v="10"/>
    <n v="5300"/>
    <x v="0"/>
    <x v="0"/>
    <s v="USD"/>
    <n v="1276574400"/>
    <n v="1270576379"/>
    <b v="1"/>
    <n v="28"/>
    <b v="1"/>
    <s v="music/rock"/>
    <n v="106"/>
    <n v="189.28571428571428"/>
    <x v="4"/>
    <s v="rock"/>
  </r>
  <r>
    <n v="1273"/>
    <x v="1273"/>
    <x v="1272"/>
    <x v="23"/>
    <n v="4140"/>
    <x v="0"/>
    <x v="5"/>
    <s v="CAD"/>
    <n v="1409506291"/>
    <n v="1406914291"/>
    <b v="1"/>
    <n v="54"/>
    <b v="1"/>
    <s v="music/rock"/>
    <n v="103.49999999999999"/>
    <n v="76.666666666666671"/>
    <x v="4"/>
    <s v="rock"/>
  </r>
  <r>
    <n v="1274"/>
    <x v="1274"/>
    <x v="1273"/>
    <x v="31"/>
    <n v="38743.839999999997"/>
    <x v="0"/>
    <x v="0"/>
    <s v="USD"/>
    <n v="1346344425"/>
    <n v="1343320425"/>
    <b v="1"/>
    <n v="467"/>
    <b v="1"/>
    <s v="music/rock"/>
    <n v="154.97535999999999"/>
    <n v="82.963254817987149"/>
    <x v="4"/>
    <s v="rock"/>
  </r>
  <r>
    <n v="1275"/>
    <x v="1275"/>
    <x v="1274"/>
    <x v="36"/>
    <n v="24321.1"/>
    <x v="0"/>
    <x v="0"/>
    <s v="USD"/>
    <n v="1375908587"/>
    <n v="1372884587"/>
    <b v="1"/>
    <n v="389"/>
    <b v="1"/>
    <s v="music/rock"/>
    <n v="162.14066666666668"/>
    <n v="62.522107969151669"/>
    <x v="4"/>
    <s v="rock"/>
  </r>
  <r>
    <n v="1276"/>
    <x v="1276"/>
    <x v="1275"/>
    <x v="9"/>
    <n v="3132.63"/>
    <x v="0"/>
    <x v="0"/>
    <s v="USD"/>
    <n v="1251777600"/>
    <n v="1247504047"/>
    <b v="1"/>
    <n v="68"/>
    <b v="1"/>
    <s v="music/rock"/>
    <n v="104.42100000000001"/>
    <n v="46.06808823529412"/>
    <x v="4"/>
    <s v="rock"/>
  </r>
  <r>
    <n v="1277"/>
    <x v="1277"/>
    <x v="1276"/>
    <x v="36"/>
    <n v="15918.65"/>
    <x v="0"/>
    <x v="0"/>
    <s v="USD"/>
    <n v="1346765347"/>
    <n v="1343741347"/>
    <b v="1"/>
    <n v="413"/>
    <b v="1"/>
    <s v="music/rock"/>
    <n v="106.12433333333333"/>
    <n v="38.543946731234868"/>
    <x v="4"/>
    <s v="rock"/>
  </r>
  <r>
    <n v="1278"/>
    <x v="1278"/>
    <x v="1277"/>
    <x v="115"/>
    <n v="10071"/>
    <x v="0"/>
    <x v="0"/>
    <s v="USD"/>
    <n v="1403661600"/>
    <n v="1401196766"/>
    <b v="1"/>
    <n v="190"/>
    <b v="1"/>
    <s v="music/rock"/>
    <n v="154.93846153846152"/>
    <n v="53.005263157894738"/>
    <x v="4"/>
    <s v="rock"/>
  </r>
  <r>
    <n v="1279"/>
    <x v="1279"/>
    <x v="1278"/>
    <x v="235"/>
    <n v="13864.17"/>
    <x v="0"/>
    <x v="0"/>
    <s v="USD"/>
    <n v="1395624170"/>
    <n v="1392171770"/>
    <b v="1"/>
    <n v="189"/>
    <b v="1"/>
    <s v="music/rock"/>
    <n v="110.77157238734421"/>
    <n v="73.355396825396824"/>
    <x v="4"/>
    <s v="rock"/>
  </r>
  <r>
    <n v="1280"/>
    <x v="1280"/>
    <x v="1279"/>
    <x v="36"/>
    <n v="16636.78"/>
    <x v="0"/>
    <x v="0"/>
    <s v="USD"/>
    <n v="1299003054"/>
    <n v="1291227054"/>
    <b v="1"/>
    <n v="130"/>
    <b v="1"/>
    <s v="music/rock"/>
    <n v="110.91186666666665"/>
    <n v="127.97523076923076"/>
    <x v="4"/>
    <s v="rock"/>
  </r>
  <r>
    <n v="1281"/>
    <x v="1281"/>
    <x v="1280"/>
    <x v="39"/>
    <n v="7750"/>
    <x v="0"/>
    <x v="0"/>
    <s v="USD"/>
    <n v="1375033836"/>
    <n v="1373305836"/>
    <b v="1"/>
    <n v="74"/>
    <b v="1"/>
    <s v="music/rock"/>
    <n v="110.71428571428572"/>
    <n v="104.72972972972973"/>
    <x v="4"/>
    <s v="rock"/>
  </r>
  <r>
    <n v="1282"/>
    <x v="1282"/>
    <x v="1281"/>
    <x v="36"/>
    <n v="18542"/>
    <x v="0"/>
    <x v="0"/>
    <s v="USD"/>
    <n v="1386565140"/>
    <n v="1383909855"/>
    <b v="1"/>
    <n v="274"/>
    <b v="1"/>
    <s v="music/rock"/>
    <n v="123.61333333333333"/>
    <n v="67.671532846715323"/>
    <x v="4"/>
    <s v="rock"/>
  </r>
  <r>
    <n v="1283"/>
    <x v="1283"/>
    <x v="1282"/>
    <x v="28"/>
    <n v="2110.5"/>
    <x v="0"/>
    <x v="0"/>
    <s v="USD"/>
    <n v="1362974400"/>
    <n v="1360948389"/>
    <b v="1"/>
    <n v="22"/>
    <b v="1"/>
    <s v="music/rock"/>
    <n v="211.05"/>
    <n v="95.931818181818187"/>
    <x v="4"/>
    <s v="rock"/>
  </r>
  <r>
    <n v="1284"/>
    <x v="1284"/>
    <x v="1283"/>
    <x v="13"/>
    <n v="2020"/>
    <x v="0"/>
    <x v="0"/>
    <s v="USD"/>
    <n v="1483203540"/>
    <n v="1481175482"/>
    <b v="0"/>
    <n v="31"/>
    <b v="1"/>
    <s v="theater/plays"/>
    <n v="101"/>
    <n v="65.161290322580641"/>
    <x v="1"/>
    <s v="plays"/>
  </r>
  <r>
    <n v="1285"/>
    <x v="1285"/>
    <x v="1284"/>
    <x v="13"/>
    <n v="2033"/>
    <x v="0"/>
    <x v="1"/>
    <s v="GBP"/>
    <n v="1434808775"/>
    <n v="1433512775"/>
    <b v="0"/>
    <n v="63"/>
    <b v="1"/>
    <s v="theater/plays"/>
    <n v="101.64999999999999"/>
    <n v="32.269841269841272"/>
    <x v="1"/>
    <s v="plays"/>
  </r>
  <r>
    <n v="1286"/>
    <x v="1286"/>
    <x v="1285"/>
    <x v="15"/>
    <n v="1625"/>
    <x v="0"/>
    <x v="1"/>
    <s v="GBP"/>
    <n v="1424181600"/>
    <n v="1423041227"/>
    <b v="0"/>
    <n v="20"/>
    <b v="1"/>
    <s v="theater/plays"/>
    <n v="108.33333333333333"/>
    <n v="81.25"/>
    <x v="1"/>
    <s v="plays"/>
  </r>
  <r>
    <n v="1287"/>
    <x v="1287"/>
    <x v="1286"/>
    <x v="49"/>
    <n v="605"/>
    <x v="0"/>
    <x v="1"/>
    <s v="GBP"/>
    <n v="1434120856"/>
    <n v="1428936856"/>
    <b v="0"/>
    <n v="25"/>
    <b v="1"/>
    <s v="theater/plays"/>
    <n v="242"/>
    <n v="24.2"/>
    <x v="1"/>
    <s v="plays"/>
  </r>
  <r>
    <n v="1288"/>
    <x v="1288"/>
    <x v="1287"/>
    <x v="23"/>
    <n v="4018"/>
    <x v="0"/>
    <x v="0"/>
    <s v="USD"/>
    <n v="1470801600"/>
    <n v="1468122163"/>
    <b v="0"/>
    <n v="61"/>
    <b v="1"/>
    <s v="theater/plays"/>
    <n v="100.44999999999999"/>
    <n v="65.868852459016395"/>
    <x v="1"/>
    <s v="plays"/>
  </r>
  <r>
    <n v="1289"/>
    <x v="1289"/>
    <x v="1288"/>
    <x v="15"/>
    <n v="1876"/>
    <x v="0"/>
    <x v="0"/>
    <s v="USD"/>
    <n v="1483499645"/>
    <n v="1480907645"/>
    <b v="0"/>
    <n v="52"/>
    <b v="1"/>
    <s v="theater/plays"/>
    <n v="125.06666666666666"/>
    <n v="36.07692307692308"/>
    <x v="1"/>
    <s v="plays"/>
  </r>
  <r>
    <n v="1290"/>
    <x v="1290"/>
    <x v="1289"/>
    <x v="8"/>
    <n v="3800"/>
    <x v="0"/>
    <x v="0"/>
    <s v="USD"/>
    <n v="1429772340"/>
    <n v="1427121931"/>
    <b v="0"/>
    <n v="86"/>
    <b v="1"/>
    <s v="theater/plays"/>
    <n v="108.57142857142857"/>
    <n v="44.186046511627907"/>
    <x v="1"/>
    <s v="plays"/>
  </r>
  <r>
    <n v="1291"/>
    <x v="1291"/>
    <x v="1290"/>
    <x v="9"/>
    <n v="4371"/>
    <x v="0"/>
    <x v="0"/>
    <s v="USD"/>
    <n v="1428390000"/>
    <n v="1425224391"/>
    <b v="0"/>
    <n v="42"/>
    <b v="1"/>
    <s v="theater/plays"/>
    <n v="145.70000000000002"/>
    <n v="104.07142857142857"/>
    <x v="1"/>
    <s v="plays"/>
  </r>
  <r>
    <n v="1292"/>
    <x v="1292"/>
    <x v="1291"/>
    <x v="180"/>
    <n v="1870"/>
    <x v="0"/>
    <x v="1"/>
    <s v="GBP"/>
    <n v="1444172340"/>
    <n v="1441822828"/>
    <b v="0"/>
    <n v="52"/>
    <b v="1"/>
    <s v="theater/plays"/>
    <n v="110.00000000000001"/>
    <n v="35.96153846153846"/>
    <x v="1"/>
    <s v="plays"/>
  </r>
  <r>
    <n v="1293"/>
    <x v="1293"/>
    <x v="1292"/>
    <x v="36"/>
    <n v="15335"/>
    <x v="0"/>
    <x v="0"/>
    <s v="USD"/>
    <n v="1447523371"/>
    <n v="1444927771"/>
    <b v="0"/>
    <n v="120"/>
    <b v="1"/>
    <s v="theater/plays"/>
    <n v="102.23333333333333"/>
    <n v="127.79166666666667"/>
    <x v="1"/>
    <s v="plays"/>
  </r>
  <r>
    <n v="1294"/>
    <x v="1294"/>
    <x v="1293"/>
    <x v="2"/>
    <n v="610"/>
    <x v="0"/>
    <x v="1"/>
    <s v="GBP"/>
    <n v="1445252400"/>
    <n v="1443696797"/>
    <b v="0"/>
    <n v="22"/>
    <b v="1"/>
    <s v="theater/plays"/>
    <n v="122"/>
    <n v="27.727272727272727"/>
    <x v="1"/>
    <s v="plays"/>
  </r>
  <r>
    <n v="1295"/>
    <x v="1295"/>
    <x v="1294"/>
    <x v="30"/>
    <n v="2549"/>
    <x v="0"/>
    <x v="1"/>
    <s v="GBP"/>
    <n v="1438189200"/>
    <n v="1435585497"/>
    <b v="0"/>
    <n v="64"/>
    <b v="1"/>
    <s v="theater/plays"/>
    <n v="101.96000000000001"/>
    <n v="39.828125"/>
    <x v="1"/>
    <s v="plays"/>
  </r>
  <r>
    <n v="1296"/>
    <x v="1296"/>
    <x v="1295"/>
    <x v="16"/>
    <n v="1200"/>
    <x v="0"/>
    <x v="1"/>
    <s v="GBP"/>
    <n v="1457914373"/>
    <n v="1456189973"/>
    <b v="0"/>
    <n v="23"/>
    <b v="1"/>
    <s v="theater/plays"/>
    <n v="141.1764705882353"/>
    <n v="52.173913043478258"/>
    <x v="1"/>
    <s v="plays"/>
  </r>
  <r>
    <n v="1297"/>
    <x v="1297"/>
    <x v="1296"/>
    <x v="22"/>
    <n v="21905"/>
    <x v="0"/>
    <x v="0"/>
    <s v="USD"/>
    <n v="1462125358"/>
    <n v="1459533358"/>
    <b v="0"/>
    <n v="238"/>
    <b v="1"/>
    <s v="theater/plays"/>
    <n v="109.52500000000001"/>
    <n v="92.037815126050418"/>
    <x v="1"/>
    <s v="plays"/>
  </r>
  <r>
    <n v="1298"/>
    <x v="1298"/>
    <x v="1297"/>
    <x v="13"/>
    <n v="2093"/>
    <x v="0"/>
    <x v="1"/>
    <s v="GBP"/>
    <n v="1461860432"/>
    <n v="1459268432"/>
    <b v="0"/>
    <n v="33"/>
    <b v="1"/>
    <s v="theater/plays"/>
    <n v="104.65"/>
    <n v="63.424242424242422"/>
    <x v="1"/>
    <s v="plays"/>
  </r>
  <r>
    <n v="1299"/>
    <x v="1299"/>
    <x v="1298"/>
    <x v="8"/>
    <n v="4340"/>
    <x v="0"/>
    <x v="0"/>
    <s v="USD"/>
    <n v="1436902359"/>
    <n v="1434310359"/>
    <b v="0"/>
    <n v="32"/>
    <b v="1"/>
    <s v="theater/plays"/>
    <n v="124"/>
    <n v="135.625"/>
    <x v="1"/>
    <s v="plays"/>
  </r>
  <r>
    <n v="1300"/>
    <x v="1300"/>
    <x v="1299"/>
    <x v="9"/>
    <n v="4050"/>
    <x v="0"/>
    <x v="0"/>
    <s v="USD"/>
    <n v="1464807420"/>
    <n v="1461427938"/>
    <b v="0"/>
    <n v="24"/>
    <b v="1"/>
    <s v="theater/plays"/>
    <n v="135"/>
    <n v="168.75"/>
    <x v="1"/>
    <s v="plays"/>
  </r>
  <r>
    <n v="1301"/>
    <x v="1301"/>
    <x v="1300"/>
    <x v="13"/>
    <n v="2055"/>
    <x v="0"/>
    <x v="0"/>
    <s v="USD"/>
    <n v="1437447600"/>
    <n v="1436551178"/>
    <b v="0"/>
    <n v="29"/>
    <b v="1"/>
    <s v="theater/plays"/>
    <n v="102.75000000000001"/>
    <n v="70.862068965517238"/>
    <x v="1"/>
    <s v="plays"/>
  </r>
  <r>
    <n v="1302"/>
    <x v="1302"/>
    <x v="1301"/>
    <x v="30"/>
    <n v="2500"/>
    <x v="0"/>
    <x v="0"/>
    <s v="USD"/>
    <n v="1480559011"/>
    <n v="1477963411"/>
    <b v="0"/>
    <n v="50"/>
    <b v="1"/>
    <s v="theater/plays"/>
    <n v="100"/>
    <n v="50"/>
    <x v="1"/>
    <s v="plays"/>
  </r>
  <r>
    <n v="1303"/>
    <x v="1303"/>
    <x v="1302"/>
    <x v="8"/>
    <n v="4559.13"/>
    <x v="0"/>
    <x v="1"/>
    <s v="GBP"/>
    <n v="1469962800"/>
    <n v="1468578920"/>
    <b v="0"/>
    <n v="108"/>
    <b v="1"/>
    <s v="theater/plays"/>
    <n v="130.26085714285716"/>
    <n v="42.214166666666671"/>
    <x v="1"/>
    <s v="plays"/>
  </r>
  <r>
    <n v="1304"/>
    <x v="1304"/>
    <x v="1303"/>
    <x v="79"/>
    <n v="15851"/>
    <x v="1"/>
    <x v="1"/>
    <s v="GBP"/>
    <n v="1489376405"/>
    <n v="1484196005"/>
    <b v="0"/>
    <n v="104"/>
    <b v="0"/>
    <s v="technology/wearables"/>
    <n v="39.627499999999998"/>
    <n v="152.41346153846155"/>
    <x v="2"/>
    <s v="wearables"/>
  </r>
  <r>
    <n v="1305"/>
    <x v="1305"/>
    <x v="1304"/>
    <x v="11"/>
    <n v="7793"/>
    <x v="1"/>
    <x v="0"/>
    <s v="USD"/>
    <n v="1469122200"/>
    <n v="1466611108"/>
    <b v="0"/>
    <n v="86"/>
    <b v="0"/>
    <s v="technology/wearables"/>
    <n v="25.976666666666663"/>
    <n v="90.616279069767444"/>
    <x v="2"/>
    <s v="wearables"/>
  </r>
  <r>
    <n v="1306"/>
    <x v="1306"/>
    <x v="1305"/>
    <x v="74"/>
    <n v="71771"/>
    <x v="1"/>
    <x v="0"/>
    <s v="USD"/>
    <n v="1417690734"/>
    <n v="1415098734"/>
    <b v="0"/>
    <n v="356"/>
    <b v="0"/>
    <s v="technology/wearables"/>
    <n v="65.24636363636364"/>
    <n v="201.60393258426967"/>
    <x v="2"/>
    <s v="wearables"/>
  </r>
  <r>
    <n v="1307"/>
    <x v="1307"/>
    <x v="1306"/>
    <x v="63"/>
    <n v="5757"/>
    <x v="1"/>
    <x v="0"/>
    <s v="USD"/>
    <n v="1455710679"/>
    <n v="1453118679"/>
    <b v="0"/>
    <n v="45"/>
    <b v="0"/>
    <s v="technology/wearables"/>
    <n v="11.514000000000001"/>
    <n v="127.93333333333334"/>
    <x v="2"/>
    <s v="wearables"/>
  </r>
  <r>
    <n v="1308"/>
    <x v="1308"/>
    <x v="1307"/>
    <x v="3"/>
    <n v="1136"/>
    <x v="1"/>
    <x v="0"/>
    <s v="USD"/>
    <n v="1475937812"/>
    <n v="1472481812"/>
    <b v="0"/>
    <n v="38"/>
    <b v="0"/>
    <s v="technology/wearables"/>
    <n v="11.360000000000001"/>
    <n v="29.894736842105264"/>
    <x v="2"/>
    <s v="wearables"/>
  </r>
  <r>
    <n v="1309"/>
    <x v="1309"/>
    <x v="1308"/>
    <x v="236"/>
    <n v="12879"/>
    <x v="1"/>
    <x v="0"/>
    <s v="USD"/>
    <n v="1444943468"/>
    <n v="1441919468"/>
    <b v="0"/>
    <n v="35"/>
    <b v="0"/>
    <s v="technology/wearables"/>
    <n v="111.99130434782609"/>
    <n v="367.97142857142859"/>
    <x v="2"/>
    <s v="wearables"/>
  </r>
  <r>
    <n v="1310"/>
    <x v="1310"/>
    <x v="1309"/>
    <x v="22"/>
    <n v="3100"/>
    <x v="1"/>
    <x v="0"/>
    <s v="USD"/>
    <n v="1471622450"/>
    <n v="1467734450"/>
    <b v="0"/>
    <n v="24"/>
    <b v="0"/>
    <s v="technology/wearables"/>
    <n v="15.5"/>
    <n v="129.16666666666666"/>
    <x v="2"/>
    <s v="wearables"/>
  </r>
  <r>
    <n v="1311"/>
    <x v="1311"/>
    <x v="1310"/>
    <x v="65"/>
    <n v="80070"/>
    <x v="1"/>
    <x v="0"/>
    <s v="USD"/>
    <n v="1480536919"/>
    <n v="1477509319"/>
    <b v="0"/>
    <n v="100"/>
    <b v="0"/>
    <s v="technology/wearables"/>
    <n v="32.027999999999999"/>
    <n v="800.7"/>
    <x v="2"/>
    <s v="wearables"/>
  </r>
  <r>
    <n v="1312"/>
    <x v="1312"/>
    <x v="1311"/>
    <x v="210"/>
    <n v="28"/>
    <x v="1"/>
    <x v="0"/>
    <s v="USD"/>
    <n v="1429375922"/>
    <n v="1426783922"/>
    <b v="0"/>
    <n v="1"/>
    <b v="0"/>
    <s v="technology/wearables"/>
    <n v="0.60869565217391308"/>
    <n v="28"/>
    <x v="2"/>
    <s v="wearables"/>
  </r>
  <r>
    <n v="1313"/>
    <x v="1313"/>
    <x v="1312"/>
    <x v="79"/>
    <n v="12446"/>
    <x v="1"/>
    <x v="0"/>
    <s v="USD"/>
    <n v="1457024514"/>
    <n v="1454432514"/>
    <b v="0"/>
    <n v="122"/>
    <b v="0"/>
    <s v="technology/wearables"/>
    <n v="31.114999999999998"/>
    <n v="102.01639344262296"/>
    <x v="2"/>
    <s v="wearables"/>
  </r>
  <r>
    <n v="1314"/>
    <x v="1314"/>
    <x v="664"/>
    <x v="237"/>
    <n v="2028"/>
    <x v="1"/>
    <x v="0"/>
    <s v="USD"/>
    <n v="1477065860"/>
    <n v="1471881860"/>
    <b v="0"/>
    <n v="11"/>
    <b v="0"/>
    <s v="technology/wearables"/>
    <n v="1.1266666666666667"/>
    <n v="184.36363636363637"/>
    <x v="2"/>
    <s v="wearables"/>
  </r>
  <r>
    <n v="1315"/>
    <x v="1315"/>
    <x v="1313"/>
    <x v="57"/>
    <n v="40404"/>
    <x v="1"/>
    <x v="0"/>
    <s v="USD"/>
    <n v="1446771600"/>
    <n v="1443700648"/>
    <b v="0"/>
    <n v="248"/>
    <b v="0"/>
    <s v="technology/wearables"/>
    <n v="40.404000000000003"/>
    <n v="162.91935483870967"/>
    <x v="2"/>
    <s v="wearables"/>
  </r>
  <r>
    <n v="1316"/>
    <x v="1316"/>
    <x v="1314"/>
    <x v="96"/>
    <n v="1"/>
    <x v="1"/>
    <x v="0"/>
    <s v="USD"/>
    <n v="1456700709"/>
    <n v="1453676709"/>
    <b v="0"/>
    <n v="1"/>
    <b v="0"/>
    <s v="technology/wearables"/>
    <n v="1.3333333333333333E-3"/>
    <n v="1"/>
    <x v="2"/>
    <s v="wearables"/>
  </r>
  <r>
    <n v="1317"/>
    <x v="1317"/>
    <x v="1315"/>
    <x v="61"/>
    <n v="11467"/>
    <x v="1"/>
    <x v="8"/>
    <s v="DKK"/>
    <n v="1469109600"/>
    <n v="1464586746"/>
    <b v="0"/>
    <n v="19"/>
    <b v="0"/>
    <s v="technology/wearables"/>
    <n v="5.7334999999999994"/>
    <n v="603.52631578947364"/>
    <x v="2"/>
    <s v="wearables"/>
  </r>
  <r>
    <n v="1318"/>
    <x v="1318"/>
    <x v="1316"/>
    <x v="79"/>
    <n v="6130"/>
    <x v="1"/>
    <x v="0"/>
    <s v="USD"/>
    <n v="1420938172"/>
    <n v="1418346172"/>
    <b v="0"/>
    <n v="135"/>
    <b v="0"/>
    <s v="technology/wearables"/>
    <n v="15.324999999999999"/>
    <n v="45.407407407407405"/>
    <x v="2"/>
    <s v="wearables"/>
  </r>
  <r>
    <n v="1319"/>
    <x v="1319"/>
    <x v="1317"/>
    <x v="238"/>
    <n v="876"/>
    <x v="1"/>
    <x v="1"/>
    <s v="GBP"/>
    <n v="1405094400"/>
    <n v="1403810965"/>
    <b v="0"/>
    <n v="9"/>
    <b v="0"/>
    <s v="technology/wearables"/>
    <n v="15.103448275862069"/>
    <n v="97.333333333333329"/>
    <x v="2"/>
    <s v="wearables"/>
  </r>
  <r>
    <n v="1320"/>
    <x v="1320"/>
    <x v="1318"/>
    <x v="57"/>
    <n v="503"/>
    <x v="1"/>
    <x v="9"/>
    <s v="EUR"/>
    <n v="1483138800"/>
    <n v="1480610046"/>
    <b v="0"/>
    <n v="3"/>
    <b v="0"/>
    <s v="technology/wearables"/>
    <n v="0.503"/>
    <n v="167.66666666666666"/>
    <x v="2"/>
    <s v="wearables"/>
  </r>
  <r>
    <n v="1321"/>
    <x v="1321"/>
    <x v="1319"/>
    <x v="239"/>
    <n v="6019"/>
    <x v="1"/>
    <x v="11"/>
    <s v="SEK"/>
    <n v="1482515937"/>
    <n v="1479923937"/>
    <b v="0"/>
    <n v="7"/>
    <b v="0"/>
    <s v="technology/wearables"/>
    <n v="1.3028138528138529"/>
    <n v="859.85714285714289"/>
    <x v="2"/>
    <s v="wearables"/>
  </r>
  <r>
    <n v="1322"/>
    <x v="1322"/>
    <x v="1320"/>
    <x v="19"/>
    <n v="106"/>
    <x v="1"/>
    <x v="1"/>
    <s v="GBP"/>
    <n v="1432223125"/>
    <n v="1429631125"/>
    <b v="0"/>
    <n v="4"/>
    <b v="0"/>
    <s v="technology/wearables"/>
    <n v="0.30285714285714288"/>
    <n v="26.5"/>
    <x v="2"/>
    <s v="wearables"/>
  </r>
  <r>
    <n v="1323"/>
    <x v="1323"/>
    <x v="1321"/>
    <x v="36"/>
    <n v="1332"/>
    <x v="1"/>
    <x v="0"/>
    <s v="USD"/>
    <n v="1461653700"/>
    <n v="1458665146"/>
    <b v="0"/>
    <n v="44"/>
    <b v="0"/>
    <s v="technology/wearables"/>
    <n v="8.8800000000000008"/>
    <n v="30.272727272727273"/>
    <x v="2"/>
    <s v="wearables"/>
  </r>
  <r>
    <n v="1324"/>
    <x v="1324"/>
    <x v="1322"/>
    <x v="63"/>
    <n v="4920"/>
    <x v="1"/>
    <x v="0"/>
    <s v="USD"/>
    <n v="1476371552"/>
    <n v="1473779552"/>
    <b v="0"/>
    <n v="90"/>
    <b v="0"/>
    <s v="technology/wearables"/>
    <n v="9.84"/>
    <n v="54.666666666666664"/>
    <x v="2"/>
    <s v="wearables"/>
  </r>
  <r>
    <n v="1325"/>
    <x v="1325"/>
    <x v="1323"/>
    <x v="22"/>
    <n v="486"/>
    <x v="1"/>
    <x v="0"/>
    <s v="USD"/>
    <n v="1483063435"/>
    <n v="1480471435"/>
    <b v="0"/>
    <n v="8"/>
    <b v="0"/>
    <s v="technology/wearables"/>
    <n v="2.4299999999999997"/>
    <n v="60.75"/>
    <x v="2"/>
    <s v="wearables"/>
  </r>
  <r>
    <n v="1326"/>
    <x v="1326"/>
    <x v="1324"/>
    <x v="57"/>
    <n v="1130"/>
    <x v="1"/>
    <x v="0"/>
    <s v="USD"/>
    <n v="1421348428"/>
    <n v="1417460428"/>
    <b v="0"/>
    <n v="11"/>
    <b v="0"/>
    <s v="technology/wearables"/>
    <n v="1.1299999999999999"/>
    <n v="102.72727272727273"/>
    <x v="2"/>
    <s v="wearables"/>
  </r>
  <r>
    <n v="1327"/>
    <x v="1327"/>
    <x v="1325"/>
    <x v="240"/>
    <n v="1705"/>
    <x v="1"/>
    <x v="0"/>
    <s v="USD"/>
    <n v="1432916235"/>
    <n v="1430324235"/>
    <b v="0"/>
    <n v="41"/>
    <b v="0"/>
    <s v="technology/wearables"/>
    <n v="3.5520833333333335"/>
    <n v="41.585365853658537"/>
    <x v="2"/>
    <s v="wearables"/>
  </r>
  <r>
    <n v="1328"/>
    <x v="1328"/>
    <x v="1326"/>
    <x v="96"/>
    <n v="1748"/>
    <x v="1"/>
    <x v="0"/>
    <s v="USD"/>
    <n v="1476458734"/>
    <n v="1472570734"/>
    <b v="0"/>
    <n v="15"/>
    <b v="0"/>
    <s v="technology/wearables"/>
    <n v="2.3306666666666667"/>
    <n v="116.53333333333333"/>
    <x v="2"/>
    <s v="wearables"/>
  </r>
  <r>
    <n v="1329"/>
    <x v="1329"/>
    <x v="1327"/>
    <x v="63"/>
    <n v="408"/>
    <x v="1"/>
    <x v="0"/>
    <s v="USD"/>
    <n v="1417501145"/>
    <n v="1414041545"/>
    <b v="0"/>
    <n v="9"/>
    <b v="0"/>
    <s v="technology/wearables"/>
    <n v="0.81600000000000006"/>
    <n v="45.333333333333336"/>
    <x v="2"/>
    <s v="wearables"/>
  </r>
  <r>
    <n v="1330"/>
    <x v="1330"/>
    <x v="1328"/>
    <x v="19"/>
    <n v="7873"/>
    <x v="1"/>
    <x v="0"/>
    <s v="USD"/>
    <n v="1467432000"/>
    <n v="1464763109"/>
    <b v="0"/>
    <n v="50"/>
    <b v="0"/>
    <s v="technology/wearables"/>
    <n v="22.494285714285713"/>
    <n v="157.46"/>
    <x v="2"/>
    <s v="wearables"/>
  </r>
  <r>
    <n v="1331"/>
    <x v="1331"/>
    <x v="1329"/>
    <x v="65"/>
    <n v="3417"/>
    <x v="1"/>
    <x v="0"/>
    <s v="USD"/>
    <n v="1471435554"/>
    <n v="1468843554"/>
    <b v="0"/>
    <n v="34"/>
    <b v="0"/>
    <s v="technology/wearables"/>
    <n v="1.3668"/>
    <n v="100.5"/>
    <x v="2"/>
    <s v="wearables"/>
  </r>
  <r>
    <n v="1332"/>
    <x v="1332"/>
    <x v="1330"/>
    <x v="241"/>
    <n v="0"/>
    <x v="1"/>
    <x v="16"/>
    <s v="CHF"/>
    <n v="1485480408"/>
    <n v="1482888408"/>
    <b v="0"/>
    <n v="0"/>
    <b v="0"/>
    <s v="technology/wearables"/>
    <n v="0"/>
    <n v="0"/>
    <x v="2"/>
    <s v="wearables"/>
  </r>
  <r>
    <n v="1333"/>
    <x v="1333"/>
    <x v="1331"/>
    <x v="30"/>
    <n v="0"/>
    <x v="1"/>
    <x v="2"/>
    <s v="AUD"/>
    <n v="1405478025"/>
    <n v="1402886025"/>
    <b v="0"/>
    <n v="0"/>
    <b v="0"/>
    <s v="technology/wearables"/>
    <n v="0"/>
    <n v="0"/>
    <x v="2"/>
    <s v="wearables"/>
  </r>
  <r>
    <n v="1334"/>
    <x v="1334"/>
    <x v="1332"/>
    <x v="242"/>
    <n v="14303"/>
    <x v="1"/>
    <x v="0"/>
    <s v="USD"/>
    <n v="1457721287"/>
    <n v="1455129287"/>
    <b v="0"/>
    <n v="276"/>
    <b v="0"/>
    <s v="technology/wearables"/>
    <n v="10.754135338345865"/>
    <n v="51.822463768115945"/>
    <x v="2"/>
    <s v="wearables"/>
  </r>
  <r>
    <n v="1335"/>
    <x v="1335"/>
    <x v="1333"/>
    <x v="31"/>
    <n v="4940"/>
    <x v="1"/>
    <x v="0"/>
    <s v="USD"/>
    <n v="1449354502"/>
    <n v="1446762502"/>
    <b v="0"/>
    <n v="16"/>
    <b v="0"/>
    <s v="technology/wearables"/>
    <n v="19.759999999999998"/>
    <n v="308.75"/>
    <x v="2"/>
    <s v="wearables"/>
  </r>
  <r>
    <n v="1336"/>
    <x v="1336"/>
    <x v="1334"/>
    <x v="57"/>
    <n v="84947"/>
    <x v="1"/>
    <x v="0"/>
    <s v="USD"/>
    <n v="1418849028"/>
    <n v="1415825028"/>
    <b v="0"/>
    <n v="224"/>
    <b v="0"/>
    <s v="technology/wearables"/>
    <n v="84.946999999999989"/>
    <n v="379.22767857142856"/>
    <x v="2"/>
    <s v="wearables"/>
  </r>
  <r>
    <n v="1337"/>
    <x v="1337"/>
    <x v="1335"/>
    <x v="63"/>
    <n v="24691"/>
    <x v="1"/>
    <x v="0"/>
    <s v="USD"/>
    <n v="1488549079"/>
    <n v="1485957079"/>
    <b v="0"/>
    <n v="140"/>
    <b v="0"/>
    <s v="technology/wearables"/>
    <n v="49.381999999999998"/>
    <n v="176.36428571428573"/>
    <x v="2"/>
    <s v="wearables"/>
  </r>
  <r>
    <n v="1338"/>
    <x v="1338"/>
    <x v="1336"/>
    <x v="11"/>
    <n v="991"/>
    <x v="1"/>
    <x v="0"/>
    <s v="USD"/>
    <n v="1438543033"/>
    <n v="1435951033"/>
    <b v="0"/>
    <n v="15"/>
    <b v="0"/>
    <s v="technology/wearables"/>
    <n v="3.3033333333333332"/>
    <n v="66.066666666666663"/>
    <x v="2"/>
    <s v="wearables"/>
  </r>
  <r>
    <n v="1339"/>
    <x v="1339"/>
    <x v="1337"/>
    <x v="63"/>
    <n v="3317"/>
    <x v="1"/>
    <x v="0"/>
    <s v="USD"/>
    <n v="1418056315"/>
    <n v="1414164715"/>
    <b v="0"/>
    <n v="37"/>
    <b v="0"/>
    <s v="technology/wearables"/>
    <n v="6.6339999999999995"/>
    <n v="89.648648648648646"/>
    <x v="2"/>
    <s v="wearables"/>
  </r>
  <r>
    <n v="1340"/>
    <x v="1340"/>
    <x v="1338"/>
    <x v="243"/>
    <n v="0"/>
    <x v="1"/>
    <x v="0"/>
    <s v="USD"/>
    <n v="1408112253"/>
    <n v="1405520253"/>
    <b v="0"/>
    <n v="0"/>
    <b v="0"/>
    <s v="technology/wearables"/>
    <n v="0"/>
    <n v="0"/>
    <x v="2"/>
    <s v="wearables"/>
  </r>
  <r>
    <n v="1341"/>
    <x v="1341"/>
    <x v="1339"/>
    <x v="31"/>
    <n v="17590"/>
    <x v="1"/>
    <x v="1"/>
    <s v="GBP"/>
    <n v="1475333917"/>
    <n v="1472569117"/>
    <b v="0"/>
    <n v="46"/>
    <b v="0"/>
    <s v="technology/wearables"/>
    <n v="70.36"/>
    <n v="382.39130434782606"/>
    <x v="2"/>
    <s v="wearables"/>
  </r>
  <r>
    <n v="1342"/>
    <x v="1342"/>
    <x v="1340"/>
    <x v="63"/>
    <n v="100"/>
    <x v="1"/>
    <x v="0"/>
    <s v="USD"/>
    <n v="1437161739"/>
    <n v="1434569739"/>
    <b v="0"/>
    <n v="1"/>
    <b v="0"/>
    <s v="technology/wearables"/>
    <n v="0.2"/>
    <n v="100"/>
    <x v="2"/>
    <s v="wearables"/>
  </r>
  <r>
    <n v="1343"/>
    <x v="1343"/>
    <x v="1341"/>
    <x v="63"/>
    <n v="51149"/>
    <x v="1"/>
    <x v="0"/>
    <s v="USD"/>
    <n v="1471579140"/>
    <n v="1466512683"/>
    <b v="0"/>
    <n v="323"/>
    <b v="0"/>
    <s v="technology/wearables"/>
    <n v="102.298"/>
    <n v="158.35603715170279"/>
    <x v="2"/>
    <s v="wearables"/>
  </r>
  <r>
    <n v="1344"/>
    <x v="1344"/>
    <x v="1342"/>
    <x v="15"/>
    <n v="5666"/>
    <x v="0"/>
    <x v="5"/>
    <s v="CAD"/>
    <n v="1467313039"/>
    <n v="1464807439"/>
    <b v="0"/>
    <n v="139"/>
    <b v="1"/>
    <s v="publishing/nonfiction"/>
    <n v="377.73333333333335"/>
    <n v="40.762589928057551"/>
    <x v="3"/>
    <s v="nonfiction"/>
  </r>
  <r>
    <n v="1345"/>
    <x v="1345"/>
    <x v="1343"/>
    <x v="43"/>
    <n v="375"/>
    <x v="0"/>
    <x v="0"/>
    <s v="USD"/>
    <n v="1405366359"/>
    <n v="1402342359"/>
    <b v="0"/>
    <n v="7"/>
    <b v="1"/>
    <s v="publishing/nonfiction"/>
    <n v="125"/>
    <n v="53.571428571428569"/>
    <x v="3"/>
    <s v="nonfiction"/>
  </r>
  <r>
    <n v="1346"/>
    <x v="1346"/>
    <x v="1344"/>
    <x v="244"/>
    <n v="7219"/>
    <x v="0"/>
    <x v="0"/>
    <s v="USD"/>
    <n v="1372297751"/>
    <n v="1369705751"/>
    <b v="0"/>
    <n v="149"/>
    <b v="1"/>
    <s v="publishing/nonfiction"/>
    <n v="147.32653061224491"/>
    <n v="48.449664429530202"/>
    <x v="3"/>
    <s v="nonfiction"/>
  </r>
  <r>
    <n v="1347"/>
    <x v="1347"/>
    <x v="1345"/>
    <x v="30"/>
    <n v="2555"/>
    <x v="0"/>
    <x v="0"/>
    <s v="USD"/>
    <n v="1425741525"/>
    <n v="1423149525"/>
    <b v="0"/>
    <n v="31"/>
    <b v="1"/>
    <s v="publishing/nonfiction"/>
    <n v="102.2"/>
    <n v="82.41935483870968"/>
    <x v="3"/>
    <s v="nonfiction"/>
  </r>
  <r>
    <n v="1348"/>
    <x v="1348"/>
    <x v="1346"/>
    <x v="245"/>
    <n v="5985"/>
    <x v="0"/>
    <x v="0"/>
    <s v="USD"/>
    <n v="1418904533"/>
    <n v="1416485333"/>
    <b v="0"/>
    <n v="26"/>
    <b v="1"/>
    <s v="publishing/nonfiction"/>
    <n v="101.8723404255319"/>
    <n v="230.19230769230768"/>
    <x v="3"/>
    <s v="nonfiction"/>
  </r>
  <r>
    <n v="1349"/>
    <x v="1349"/>
    <x v="1347"/>
    <x v="10"/>
    <n v="10210"/>
    <x v="0"/>
    <x v="5"/>
    <s v="CAD"/>
    <n v="1450249140"/>
    <n v="1447055935"/>
    <b v="0"/>
    <n v="172"/>
    <b v="1"/>
    <s v="publishing/nonfiction"/>
    <n v="204.2"/>
    <n v="59.360465116279073"/>
    <x v="3"/>
    <s v="nonfiction"/>
  </r>
  <r>
    <n v="1350"/>
    <x v="1350"/>
    <x v="1348"/>
    <x v="10"/>
    <n v="5202.5"/>
    <x v="0"/>
    <x v="0"/>
    <s v="USD"/>
    <n v="1451089134"/>
    <n v="1448497134"/>
    <b v="0"/>
    <n v="78"/>
    <b v="1"/>
    <s v="publishing/nonfiction"/>
    <n v="104.05"/>
    <n v="66.698717948717942"/>
    <x v="3"/>
    <s v="nonfiction"/>
  </r>
  <r>
    <n v="1351"/>
    <x v="1351"/>
    <x v="1349"/>
    <x v="22"/>
    <n v="20253"/>
    <x v="0"/>
    <x v="0"/>
    <s v="USD"/>
    <n v="1455299144"/>
    <n v="1452707144"/>
    <b v="0"/>
    <n v="120"/>
    <b v="1"/>
    <s v="publishing/nonfiction"/>
    <n v="101.265"/>
    <n v="168.77500000000001"/>
    <x v="3"/>
    <s v="nonfiction"/>
  </r>
  <r>
    <n v="1352"/>
    <x v="1352"/>
    <x v="1350"/>
    <x v="3"/>
    <n v="13614"/>
    <x v="0"/>
    <x v="0"/>
    <s v="USD"/>
    <n v="1441425540"/>
    <n v="1436968366"/>
    <b v="0"/>
    <n v="227"/>
    <b v="1"/>
    <s v="publishing/nonfiction"/>
    <n v="136.13999999999999"/>
    <n v="59.973568281938327"/>
    <x v="3"/>
    <s v="nonfiction"/>
  </r>
  <r>
    <n v="1353"/>
    <x v="1353"/>
    <x v="1351"/>
    <x v="28"/>
    <n v="1336"/>
    <x v="0"/>
    <x v="0"/>
    <s v="USD"/>
    <n v="1362960000"/>
    <n v="1359946188"/>
    <b v="0"/>
    <n v="42"/>
    <b v="1"/>
    <s v="publishing/nonfiction"/>
    <n v="133.6"/>
    <n v="31.80952380952381"/>
    <x v="3"/>
    <s v="nonfiction"/>
  </r>
  <r>
    <n v="1354"/>
    <x v="1354"/>
    <x v="1352"/>
    <x v="38"/>
    <n v="1563"/>
    <x v="0"/>
    <x v="1"/>
    <s v="GBP"/>
    <n v="1465672979"/>
    <n v="1463080979"/>
    <b v="0"/>
    <n v="64"/>
    <b v="1"/>
    <s v="publishing/nonfiction"/>
    <n v="130.25"/>
    <n v="24.421875"/>
    <x v="3"/>
    <s v="nonfiction"/>
  </r>
  <r>
    <n v="1355"/>
    <x v="1355"/>
    <x v="1353"/>
    <x v="30"/>
    <n v="3067"/>
    <x v="0"/>
    <x v="1"/>
    <s v="GBP"/>
    <n v="1354269600"/>
    <n v="1351663605"/>
    <b v="0"/>
    <n v="121"/>
    <b v="1"/>
    <s v="publishing/nonfiction"/>
    <n v="122.67999999999999"/>
    <n v="25.347107438016529"/>
    <x v="3"/>
    <s v="nonfiction"/>
  </r>
  <r>
    <n v="1356"/>
    <x v="1356"/>
    <x v="1354"/>
    <x v="104"/>
    <n v="6215.56"/>
    <x v="0"/>
    <x v="0"/>
    <s v="USD"/>
    <n v="1372985760"/>
    <n v="1370393760"/>
    <b v="0"/>
    <n v="87"/>
    <b v="1"/>
    <s v="publishing/nonfiction"/>
    <n v="182.81058823529412"/>
    <n v="71.443218390804603"/>
    <x v="3"/>
    <s v="nonfiction"/>
  </r>
  <r>
    <n v="1357"/>
    <x v="1357"/>
    <x v="1355"/>
    <x v="13"/>
    <n v="2506"/>
    <x v="0"/>
    <x v="0"/>
    <s v="USD"/>
    <n v="1362117540"/>
    <n v="1359587137"/>
    <b v="0"/>
    <n v="65"/>
    <b v="1"/>
    <s v="publishing/nonfiction"/>
    <n v="125.29999999999998"/>
    <n v="38.553846153846152"/>
    <x v="3"/>
    <s v="nonfiction"/>
  </r>
  <r>
    <n v="1358"/>
    <x v="1358"/>
    <x v="1356"/>
    <x v="9"/>
    <n v="3350"/>
    <x v="0"/>
    <x v="0"/>
    <s v="USD"/>
    <n v="1309009323"/>
    <n v="1306417323"/>
    <b v="0"/>
    <n v="49"/>
    <b v="1"/>
    <s v="publishing/nonfiction"/>
    <n v="111.66666666666667"/>
    <n v="68.367346938775512"/>
    <x v="3"/>
    <s v="nonfiction"/>
  </r>
  <r>
    <n v="1359"/>
    <x v="1359"/>
    <x v="1357"/>
    <x v="246"/>
    <n v="764"/>
    <x v="0"/>
    <x v="0"/>
    <s v="USD"/>
    <n v="1309980790"/>
    <n v="1304623990"/>
    <b v="0"/>
    <n v="19"/>
    <b v="1"/>
    <s v="publishing/nonfiction"/>
    <n v="115.75757575757575"/>
    <n v="40.210526315789473"/>
    <x v="3"/>
    <s v="nonfiction"/>
  </r>
  <r>
    <n v="1360"/>
    <x v="1360"/>
    <x v="1358"/>
    <x v="15"/>
    <n v="2598"/>
    <x v="0"/>
    <x v="0"/>
    <s v="USD"/>
    <n v="1343943420"/>
    <n v="1341524220"/>
    <b v="0"/>
    <n v="81"/>
    <b v="1"/>
    <s v="publishing/nonfiction"/>
    <n v="173.2"/>
    <n v="32.074074074074076"/>
    <x v="3"/>
    <s v="nonfiction"/>
  </r>
  <r>
    <n v="1361"/>
    <x v="1361"/>
    <x v="1359"/>
    <x v="12"/>
    <n v="7559"/>
    <x v="0"/>
    <x v="1"/>
    <s v="GBP"/>
    <n v="1403370772"/>
    <n v="1400778772"/>
    <b v="0"/>
    <n v="264"/>
    <b v="1"/>
    <s v="publishing/nonfiction"/>
    <n v="125.98333333333333"/>
    <n v="28.632575757575758"/>
    <x v="3"/>
    <s v="nonfiction"/>
  </r>
  <r>
    <n v="1362"/>
    <x v="1362"/>
    <x v="1360"/>
    <x v="28"/>
    <n v="1091"/>
    <x v="0"/>
    <x v="0"/>
    <s v="USD"/>
    <n v="1378592731"/>
    <n v="1373408731"/>
    <b v="0"/>
    <n v="25"/>
    <b v="1"/>
    <s v="publishing/nonfiction"/>
    <n v="109.1"/>
    <n v="43.64"/>
    <x v="3"/>
    <s v="nonfiction"/>
  </r>
  <r>
    <n v="1363"/>
    <x v="1363"/>
    <x v="1361"/>
    <x v="48"/>
    <n v="200"/>
    <x v="0"/>
    <x v="0"/>
    <s v="USD"/>
    <n v="1455523140"/>
    <n v="1453925727"/>
    <b v="0"/>
    <n v="5"/>
    <b v="1"/>
    <s v="publishing/nonfiction"/>
    <n v="100"/>
    <n v="40"/>
    <x v="3"/>
    <s v="nonfiction"/>
  </r>
  <r>
    <n v="1364"/>
    <x v="1364"/>
    <x v="1362"/>
    <x v="247"/>
    <n v="49830"/>
    <x v="0"/>
    <x v="8"/>
    <s v="DKK"/>
    <n v="1420648906"/>
    <n v="1415464906"/>
    <b v="0"/>
    <n v="144"/>
    <b v="1"/>
    <s v="music/rock"/>
    <n v="118.64285714285714"/>
    <n v="346.04166666666669"/>
    <x v="4"/>
    <s v="rock"/>
  </r>
  <r>
    <n v="1365"/>
    <x v="1365"/>
    <x v="1363"/>
    <x v="51"/>
    <n v="7520"/>
    <x v="0"/>
    <x v="0"/>
    <s v="USD"/>
    <n v="1426523752"/>
    <n v="1423935352"/>
    <b v="0"/>
    <n v="92"/>
    <b v="1"/>
    <s v="music/rock"/>
    <n v="100.26666666666667"/>
    <n v="81.739130434782609"/>
    <x v="4"/>
    <s v="rock"/>
  </r>
  <r>
    <n v="1366"/>
    <x v="1366"/>
    <x v="1364"/>
    <x v="51"/>
    <n v="9486.69"/>
    <x v="0"/>
    <x v="0"/>
    <s v="USD"/>
    <n v="1417049663"/>
    <n v="1413158063"/>
    <b v="0"/>
    <n v="147"/>
    <b v="1"/>
    <s v="music/rock"/>
    <n v="126.48920000000001"/>
    <n v="64.535306122448986"/>
    <x v="4"/>
    <s v="rock"/>
  </r>
  <r>
    <n v="1367"/>
    <x v="1367"/>
    <x v="1365"/>
    <x v="10"/>
    <n v="5713"/>
    <x v="0"/>
    <x v="0"/>
    <s v="USD"/>
    <n v="1447463050"/>
    <n v="1444867450"/>
    <b v="0"/>
    <n v="90"/>
    <b v="1"/>
    <s v="music/rock"/>
    <n v="114.26"/>
    <n v="63.477777777777774"/>
    <x v="4"/>
    <s v="rock"/>
  </r>
  <r>
    <n v="1368"/>
    <x v="1368"/>
    <x v="1366"/>
    <x v="10"/>
    <n v="5535"/>
    <x v="0"/>
    <x v="0"/>
    <s v="USD"/>
    <n v="1434342894"/>
    <n v="1432269294"/>
    <b v="0"/>
    <n v="87"/>
    <b v="1"/>
    <s v="music/rock"/>
    <n v="110.7"/>
    <n v="63.620689655172413"/>
    <x v="4"/>
    <s v="rock"/>
  </r>
  <r>
    <n v="1369"/>
    <x v="1369"/>
    <x v="1367"/>
    <x v="248"/>
    <n v="34090.629999999997"/>
    <x v="0"/>
    <x v="0"/>
    <s v="USD"/>
    <n v="1397225746"/>
    <n v="1394633746"/>
    <b v="0"/>
    <n v="406"/>
    <b v="1"/>
    <s v="music/rock"/>
    <n v="105.34805315203954"/>
    <n v="83.967068965517228"/>
    <x v="4"/>
    <s v="rock"/>
  </r>
  <r>
    <n v="1370"/>
    <x v="1370"/>
    <x v="1368"/>
    <x v="15"/>
    <n v="1555"/>
    <x v="0"/>
    <x v="0"/>
    <s v="USD"/>
    <n v="1381881890"/>
    <n v="1380585890"/>
    <b v="0"/>
    <n v="20"/>
    <b v="1"/>
    <s v="music/rock"/>
    <n v="103.66666666666666"/>
    <n v="77.75"/>
    <x v="4"/>
    <s v="rock"/>
  </r>
  <r>
    <n v="1371"/>
    <x v="1371"/>
    <x v="1369"/>
    <x v="249"/>
    <n v="7495"/>
    <x v="0"/>
    <x v="0"/>
    <s v="USD"/>
    <n v="1431022342"/>
    <n v="1428430342"/>
    <b v="0"/>
    <n v="70"/>
    <b v="1"/>
    <s v="music/rock"/>
    <n v="107.08672667523933"/>
    <n v="107.07142857142857"/>
    <x v="4"/>
    <s v="rock"/>
  </r>
  <r>
    <n v="1372"/>
    <x v="1372"/>
    <x v="1370"/>
    <x v="2"/>
    <n v="620"/>
    <x v="0"/>
    <x v="0"/>
    <s v="USD"/>
    <n v="1342115132"/>
    <n v="1339523132"/>
    <b v="0"/>
    <n v="16"/>
    <b v="1"/>
    <s v="music/rock"/>
    <n v="124"/>
    <n v="38.75"/>
    <x v="4"/>
    <s v="rock"/>
  </r>
  <r>
    <n v="1373"/>
    <x v="1373"/>
    <x v="1371"/>
    <x v="3"/>
    <n v="10501"/>
    <x v="0"/>
    <x v="0"/>
    <s v="USD"/>
    <n v="1483138233"/>
    <n v="1480546233"/>
    <b v="0"/>
    <n v="52"/>
    <b v="1"/>
    <s v="music/rock"/>
    <n v="105.01"/>
    <n v="201.94230769230768"/>
    <x v="4"/>
    <s v="rock"/>
  </r>
  <r>
    <n v="1374"/>
    <x v="1374"/>
    <x v="1372"/>
    <x v="15"/>
    <n v="2842"/>
    <x v="0"/>
    <x v="0"/>
    <s v="USD"/>
    <n v="1458874388"/>
    <n v="1456285988"/>
    <b v="0"/>
    <n v="66"/>
    <b v="1"/>
    <s v="music/rock"/>
    <n v="189.46666666666667"/>
    <n v="43.060606060606062"/>
    <x v="4"/>
    <s v="rock"/>
  </r>
  <r>
    <n v="1375"/>
    <x v="1375"/>
    <x v="1373"/>
    <x v="23"/>
    <n v="6853"/>
    <x v="0"/>
    <x v="6"/>
    <s v="EUR"/>
    <n v="1484444119"/>
    <n v="1481852119"/>
    <b v="0"/>
    <n v="109"/>
    <b v="1"/>
    <s v="music/rock"/>
    <n v="171.32499999999999"/>
    <n v="62.871559633027523"/>
    <x v="4"/>
    <s v="rock"/>
  </r>
  <r>
    <n v="1376"/>
    <x v="1376"/>
    <x v="1374"/>
    <x v="250"/>
    <n v="9342"/>
    <x v="0"/>
    <x v="1"/>
    <s v="GBP"/>
    <n v="1480784606"/>
    <n v="1478189006"/>
    <b v="0"/>
    <n v="168"/>
    <b v="1"/>
    <s v="music/rock"/>
    <n v="252.48648648648651"/>
    <n v="55.607142857142854"/>
    <x v="4"/>
    <s v="rock"/>
  </r>
  <r>
    <n v="1377"/>
    <x v="1377"/>
    <x v="1375"/>
    <x v="46"/>
    <n v="1510"/>
    <x v="0"/>
    <x v="0"/>
    <s v="USD"/>
    <n v="1486095060"/>
    <n v="1484198170"/>
    <b v="0"/>
    <n v="31"/>
    <b v="1"/>
    <s v="music/rock"/>
    <n v="116.15384615384616"/>
    <n v="48.70967741935484"/>
    <x v="4"/>
    <s v="rock"/>
  </r>
  <r>
    <n v="1378"/>
    <x v="1378"/>
    <x v="1376"/>
    <x v="13"/>
    <n v="4067"/>
    <x v="0"/>
    <x v="1"/>
    <s v="GBP"/>
    <n v="1470075210"/>
    <n v="1468779210"/>
    <b v="0"/>
    <n v="133"/>
    <b v="1"/>
    <s v="music/rock"/>
    <n v="203.35000000000002"/>
    <n v="30.578947368421051"/>
    <x v="4"/>
    <s v="rock"/>
  </r>
  <r>
    <n v="1379"/>
    <x v="1379"/>
    <x v="1377"/>
    <x v="3"/>
    <n v="11160"/>
    <x v="0"/>
    <x v="0"/>
    <s v="USD"/>
    <n v="1433504876"/>
    <n v="1430912876"/>
    <b v="0"/>
    <n v="151"/>
    <b v="1"/>
    <s v="music/rock"/>
    <n v="111.60000000000001"/>
    <n v="73.907284768211923"/>
    <x v="4"/>
    <s v="rock"/>
  </r>
  <r>
    <n v="1380"/>
    <x v="1380"/>
    <x v="1378"/>
    <x v="251"/>
    <n v="106"/>
    <x v="0"/>
    <x v="0"/>
    <s v="USD"/>
    <n v="1433815200"/>
    <n v="1431886706"/>
    <b v="0"/>
    <n v="5"/>
    <b v="1"/>
    <s v="music/rock"/>
    <n v="424"/>
    <n v="21.2"/>
    <x v="4"/>
    <s v="rock"/>
  </r>
  <r>
    <n v="1381"/>
    <x v="1381"/>
    <x v="1379"/>
    <x v="10"/>
    <n v="5355"/>
    <x v="0"/>
    <x v="0"/>
    <s v="USD"/>
    <n v="1482988125"/>
    <n v="1480396125"/>
    <b v="0"/>
    <n v="73"/>
    <b v="1"/>
    <s v="music/rock"/>
    <n v="107.1"/>
    <n v="73.356164383561648"/>
    <x v="4"/>
    <s v="rock"/>
  </r>
  <r>
    <n v="1382"/>
    <x v="1382"/>
    <x v="1380"/>
    <x v="6"/>
    <n v="8349"/>
    <x v="0"/>
    <x v="0"/>
    <s v="USD"/>
    <n v="1367867536"/>
    <n v="1365275536"/>
    <b v="0"/>
    <n v="148"/>
    <b v="1"/>
    <s v="music/rock"/>
    <n v="104.3625"/>
    <n v="56.412162162162161"/>
    <x v="4"/>
    <s v="rock"/>
  </r>
  <r>
    <n v="1383"/>
    <x v="1383"/>
    <x v="1381"/>
    <x v="41"/>
    <n v="4673"/>
    <x v="0"/>
    <x v="5"/>
    <s v="CAD"/>
    <n v="1482457678"/>
    <n v="1480729678"/>
    <b v="0"/>
    <n v="93"/>
    <b v="1"/>
    <s v="music/rock"/>
    <n v="212.40909090909091"/>
    <n v="50.247311827956992"/>
    <x v="4"/>
    <s v="rock"/>
  </r>
  <r>
    <n v="1384"/>
    <x v="1384"/>
    <x v="1382"/>
    <x v="8"/>
    <n v="4343"/>
    <x v="0"/>
    <x v="0"/>
    <s v="USD"/>
    <n v="1436117922"/>
    <n v="1433525922"/>
    <b v="0"/>
    <n v="63"/>
    <b v="1"/>
    <s v="music/rock"/>
    <n v="124.08571428571429"/>
    <n v="68.936507936507937"/>
    <x v="4"/>
    <s v="rock"/>
  </r>
  <r>
    <n v="1385"/>
    <x v="1385"/>
    <x v="1383"/>
    <x v="6"/>
    <n v="8832.49"/>
    <x v="0"/>
    <x v="12"/>
    <s v="EUR"/>
    <n v="1461931860"/>
    <n v="1457109121"/>
    <b v="0"/>
    <n v="134"/>
    <b v="1"/>
    <s v="music/rock"/>
    <n v="110.406125"/>
    <n v="65.914104477611943"/>
    <x v="4"/>
    <s v="rock"/>
  </r>
  <r>
    <n v="1386"/>
    <x v="1386"/>
    <x v="1384"/>
    <x v="44"/>
    <n v="875"/>
    <x v="0"/>
    <x v="0"/>
    <s v="USD"/>
    <n v="1438183889"/>
    <n v="1435591889"/>
    <b v="0"/>
    <n v="14"/>
    <b v="1"/>
    <s v="music/rock"/>
    <n v="218.75"/>
    <n v="62.5"/>
    <x v="4"/>
    <s v="rock"/>
  </r>
  <r>
    <n v="1387"/>
    <x v="1387"/>
    <x v="1385"/>
    <x v="23"/>
    <n v="5465"/>
    <x v="0"/>
    <x v="0"/>
    <s v="USD"/>
    <n v="1433305800"/>
    <n v="1430604395"/>
    <b v="0"/>
    <n v="78"/>
    <b v="1"/>
    <s v="music/rock"/>
    <n v="136.625"/>
    <n v="70.064102564102569"/>
    <x v="4"/>
    <s v="rock"/>
  </r>
  <r>
    <n v="1388"/>
    <x v="1388"/>
    <x v="1386"/>
    <x v="10"/>
    <n v="6740.37"/>
    <x v="0"/>
    <x v="0"/>
    <s v="USD"/>
    <n v="1476720840"/>
    <n v="1474469117"/>
    <b v="0"/>
    <n v="112"/>
    <b v="1"/>
    <s v="music/rock"/>
    <n v="134.8074"/>
    <n v="60.181874999999998"/>
    <x v="4"/>
    <s v="rock"/>
  </r>
  <r>
    <n v="1389"/>
    <x v="1389"/>
    <x v="1387"/>
    <x v="2"/>
    <n v="727"/>
    <x v="0"/>
    <x v="1"/>
    <s v="GBP"/>
    <n v="1471087957"/>
    <n v="1468495957"/>
    <b v="0"/>
    <n v="34"/>
    <b v="1"/>
    <s v="music/rock"/>
    <n v="145.4"/>
    <n v="21.382352941176471"/>
    <x v="4"/>
    <s v="rock"/>
  </r>
  <r>
    <n v="1390"/>
    <x v="1390"/>
    <x v="1388"/>
    <x v="70"/>
    <n v="3055"/>
    <x v="0"/>
    <x v="0"/>
    <s v="USD"/>
    <n v="1430154720"/>
    <n v="1427224606"/>
    <b v="0"/>
    <n v="19"/>
    <b v="1"/>
    <s v="music/rock"/>
    <n v="109.10714285714285"/>
    <n v="160.78947368421052"/>
    <x v="4"/>
    <s v="rock"/>
  </r>
  <r>
    <n v="1391"/>
    <x v="1391"/>
    <x v="1389"/>
    <x v="2"/>
    <n v="551"/>
    <x v="0"/>
    <x v="0"/>
    <s v="USD"/>
    <n v="1440219540"/>
    <n v="1436369818"/>
    <b v="0"/>
    <n v="13"/>
    <b v="1"/>
    <s v="music/rock"/>
    <n v="110.2"/>
    <n v="42.384615384615387"/>
    <x v="4"/>
    <s v="rock"/>
  </r>
  <r>
    <n v="1392"/>
    <x v="1392"/>
    <x v="1390"/>
    <x v="30"/>
    <n v="2841"/>
    <x v="0"/>
    <x v="0"/>
    <s v="USD"/>
    <n v="1456976586"/>
    <n v="1454298186"/>
    <b v="0"/>
    <n v="104"/>
    <b v="1"/>
    <s v="music/rock"/>
    <n v="113.64000000000001"/>
    <n v="27.317307692307693"/>
    <x v="4"/>
    <s v="rock"/>
  </r>
  <r>
    <n v="1393"/>
    <x v="1393"/>
    <x v="1391"/>
    <x v="3"/>
    <n v="10235"/>
    <x v="0"/>
    <x v="0"/>
    <s v="USD"/>
    <n v="1470068523"/>
    <n v="1467476523"/>
    <b v="0"/>
    <n v="52"/>
    <b v="1"/>
    <s v="music/rock"/>
    <n v="102.35000000000001"/>
    <n v="196.82692307692307"/>
    <x v="4"/>
    <s v="rock"/>
  </r>
  <r>
    <n v="1394"/>
    <x v="1394"/>
    <x v="1392"/>
    <x v="47"/>
    <n v="916"/>
    <x v="0"/>
    <x v="0"/>
    <s v="USD"/>
    <n v="1488337200"/>
    <n v="1484623726"/>
    <b v="0"/>
    <n v="17"/>
    <b v="1"/>
    <s v="music/rock"/>
    <n v="122.13333333333334"/>
    <n v="53.882352941176471"/>
    <x v="4"/>
    <s v="rock"/>
  </r>
  <r>
    <n v="1395"/>
    <x v="1395"/>
    <x v="1393"/>
    <x v="8"/>
    <n v="3916"/>
    <x v="0"/>
    <x v="0"/>
    <s v="USD"/>
    <n v="1484430481"/>
    <n v="1481838481"/>
    <b v="0"/>
    <n v="82"/>
    <b v="1"/>
    <s v="music/rock"/>
    <n v="111.88571428571427"/>
    <n v="47.756097560975611"/>
    <x v="4"/>
    <s v="rock"/>
  </r>
  <r>
    <n v="1396"/>
    <x v="1396"/>
    <x v="1394"/>
    <x v="12"/>
    <n v="6438"/>
    <x v="0"/>
    <x v="0"/>
    <s v="USD"/>
    <n v="1423871882"/>
    <n v="1421279882"/>
    <b v="0"/>
    <n v="73"/>
    <b v="1"/>
    <s v="music/rock"/>
    <n v="107.3"/>
    <n v="88.191780821917803"/>
    <x v="4"/>
    <s v="rock"/>
  </r>
  <r>
    <n v="1397"/>
    <x v="1397"/>
    <x v="1395"/>
    <x v="3"/>
    <n v="11385"/>
    <x v="0"/>
    <x v="0"/>
    <s v="USD"/>
    <n v="1477603140"/>
    <n v="1475013710"/>
    <b v="0"/>
    <n v="158"/>
    <b v="1"/>
    <s v="music/rock"/>
    <n v="113.85000000000001"/>
    <n v="72.056962025316452"/>
    <x v="4"/>
    <s v="rock"/>
  </r>
  <r>
    <n v="1398"/>
    <x v="1398"/>
    <x v="1396"/>
    <x v="85"/>
    <n v="4826"/>
    <x v="0"/>
    <x v="0"/>
    <s v="USD"/>
    <n v="1467752334"/>
    <n v="1465160334"/>
    <b v="0"/>
    <n v="65"/>
    <b v="1"/>
    <s v="music/rock"/>
    <n v="109.68181818181819"/>
    <n v="74.246153846153845"/>
    <x v="4"/>
    <s v="rock"/>
  </r>
  <r>
    <n v="1399"/>
    <x v="1399"/>
    <x v="1397"/>
    <x v="7"/>
    <n v="11353"/>
    <x v="0"/>
    <x v="0"/>
    <s v="USD"/>
    <n v="1412640373"/>
    <n v="1410048373"/>
    <b v="0"/>
    <n v="184"/>
    <b v="1"/>
    <s v="music/rock"/>
    <n v="126.14444444444443"/>
    <n v="61.701086956521742"/>
    <x v="4"/>
    <s v="rock"/>
  </r>
  <r>
    <n v="1400"/>
    <x v="1400"/>
    <x v="1398"/>
    <x v="18"/>
    <n v="586"/>
    <x v="0"/>
    <x v="1"/>
    <s v="GBP"/>
    <n v="1465709400"/>
    <n v="1462695073"/>
    <b v="0"/>
    <n v="34"/>
    <b v="1"/>
    <s v="music/rock"/>
    <n v="167.42857142857144"/>
    <n v="17.235294117647058"/>
    <x v="4"/>
    <s v="rock"/>
  </r>
  <r>
    <n v="1401"/>
    <x v="1401"/>
    <x v="1399"/>
    <x v="30"/>
    <n v="12413"/>
    <x v="0"/>
    <x v="0"/>
    <s v="USD"/>
    <n v="1369612474"/>
    <n v="1367798074"/>
    <b v="0"/>
    <n v="240"/>
    <b v="1"/>
    <s v="music/rock"/>
    <n v="496.52000000000004"/>
    <n v="51.720833333333331"/>
    <x v="4"/>
    <s v="rock"/>
  </r>
  <r>
    <n v="1402"/>
    <x v="1402"/>
    <x v="1400"/>
    <x v="30"/>
    <n v="2729"/>
    <x v="0"/>
    <x v="1"/>
    <s v="GBP"/>
    <n v="1430439411"/>
    <n v="1425259011"/>
    <b v="0"/>
    <n v="113"/>
    <b v="1"/>
    <s v="music/rock"/>
    <n v="109.16"/>
    <n v="24.150442477876105"/>
    <x v="4"/>
    <s v="rock"/>
  </r>
  <r>
    <n v="1403"/>
    <x v="1403"/>
    <x v="1401"/>
    <x v="23"/>
    <n v="4103"/>
    <x v="0"/>
    <x v="0"/>
    <s v="USD"/>
    <n v="1374802235"/>
    <n v="1372210235"/>
    <b v="0"/>
    <n v="66"/>
    <b v="1"/>
    <s v="music/rock"/>
    <n v="102.57499999999999"/>
    <n v="62.166666666666664"/>
    <x v="4"/>
    <s v="rock"/>
  </r>
  <r>
    <n v="1404"/>
    <x v="1404"/>
    <x v="1402"/>
    <x v="107"/>
    <n v="241"/>
    <x v="2"/>
    <x v="1"/>
    <s v="GBP"/>
    <n v="1424607285"/>
    <n v="1422447285"/>
    <b v="1"/>
    <n v="5"/>
    <b v="0"/>
    <s v="publishing/translations"/>
    <n v="1.6620689655172414"/>
    <n v="48.2"/>
    <x v="3"/>
    <s v="translations"/>
  </r>
  <r>
    <n v="1405"/>
    <x v="1405"/>
    <x v="1403"/>
    <x v="31"/>
    <n v="105"/>
    <x v="2"/>
    <x v="0"/>
    <s v="USD"/>
    <n v="1417195201"/>
    <n v="1414599601"/>
    <b v="1"/>
    <n v="17"/>
    <b v="0"/>
    <s v="publishing/translations"/>
    <n v="0.42"/>
    <n v="6.1764705882352944"/>
    <x v="3"/>
    <s v="translations"/>
  </r>
  <r>
    <n v="1406"/>
    <x v="1406"/>
    <x v="1404"/>
    <x v="14"/>
    <n v="15"/>
    <x v="2"/>
    <x v="13"/>
    <s v="EUR"/>
    <n v="1449914400"/>
    <n v="1445336607"/>
    <b v="0"/>
    <n v="3"/>
    <b v="0"/>
    <s v="publishing/translations"/>
    <n v="0.125"/>
    <n v="5"/>
    <x v="3"/>
    <s v="translations"/>
  </r>
  <r>
    <n v="1407"/>
    <x v="1407"/>
    <x v="1405"/>
    <x v="9"/>
    <n v="15"/>
    <x v="2"/>
    <x v="0"/>
    <s v="USD"/>
    <n v="1407847978"/>
    <n v="1405687978"/>
    <b v="0"/>
    <n v="2"/>
    <b v="0"/>
    <s v="publishing/translations"/>
    <n v="0.5"/>
    <n v="7.5"/>
    <x v="3"/>
    <s v="translations"/>
  </r>
  <r>
    <n v="1408"/>
    <x v="1408"/>
    <x v="1406"/>
    <x v="28"/>
    <n v="72"/>
    <x v="2"/>
    <x v="1"/>
    <s v="GBP"/>
    <n v="1447451756"/>
    <n v="1444856156"/>
    <b v="0"/>
    <n v="6"/>
    <b v="0"/>
    <s v="publishing/translations"/>
    <n v="7.1999999999999993"/>
    <n v="12"/>
    <x v="3"/>
    <s v="translations"/>
  </r>
  <r>
    <n v="1409"/>
    <x v="1409"/>
    <x v="1407"/>
    <x v="23"/>
    <n v="0"/>
    <x v="2"/>
    <x v="0"/>
    <s v="USD"/>
    <n v="1420085535"/>
    <n v="1414897935"/>
    <b v="0"/>
    <n v="0"/>
    <b v="0"/>
    <s v="publishing/translations"/>
    <n v="0"/>
    <n v="0"/>
    <x v="3"/>
    <s v="translations"/>
  </r>
  <r>
    <n v="1410"/>
    <x v="1410"/>
    <x v="1408"/>
    <x v="12"/>
    <n v="1"/>
    <x v="2"/>
    <x v="13"/>
    <s v="EUR"/>
    <n v="1464939520"/>
    <n v="1461051520"/>
    <b v="0"/>
    <n v="1"/>
    <b v="0"/>
    <s v="publishing/translations"/>
    <n v="1.6666666666666666E-2"/>
    <n v="1"/>
    <x v="3"/>
    <s v="translations"/>
  </r>
  <r>
    <n v="1411"/>
    <x v="1411"/>
    <x v="1409"/>
    <x v="9"/>
    <n v="7"/>
    <x v="2"/>
    <x v="1"/>
    <s v="GBP"/>
    <n v="1423185900"/>
    <n v="1420766700"/>
    <b v="0"/>
    <n v="3"/>
    <b v="0"/>
    <s v="publishing/translations"/>
    <n v="0.23333333333333336"/>
    <n v="2.3333333333333335"/>
    <x v="3"/>
    <s v="translations"/>
  </r>
  <r>
    <n v="1412"/>
    <x v="1412"/>
    <x v="1410"/>
    <x v="39"/>
    <n v="320"/>
    <x v="2"/>
    <x v="0"/>
    <s v="USD"/>
    <n v="1417656699"/>
    <n v="1415064699"/>
    <b v="0"/>
    <n v="13"/>
    <b v="0"/>
    <s v="publishing/translations"/>
    <n v="4.5714285714285712"/>
    <n v="24.615384615384617"/>
    <x v="3"/>
    <s v="translations"/>
  </r>
  <r>
    <n v="1413"/>
    <x v="1413"/>
    <x v="1411"/>
    <x v="13"/>
    <n v="100"/>
    <x v="2"/>
    <x v="13"/>
    <s v="EUR"/>
    <n v="1455964170"/>
    <n v="1450780170"/>
    <b v="0"/>
    <n v="1"/>
    <b v="0"/>
    <s v="publishing/translations"/>
    <n v="5"/>
    <n v="100"/>
    <x v="3"/>
    <s v="translations"/>
  </r>
  <r>
    <n v="1414"/>
    <x v="1414"/>
    <x v="1412"/>
    <x v="2"/>
    <n v="1"/>
    <x v="2"/>
    <x v="0"/>
    <s v="USD"/>
    <n v="1483423467"/>
    <n v="1480831467"/>
    <b v="0"/>
    <n v="1"/>
    <b v="0"/>
    <s v="publishing/translations"/>
    <n v="0.2"/>
    <n v="1"/>
    <x v="3"/>
    <s v="translations"/>
  </r>
  <r>
    <n v="1415"/>
    <x v="1415"/>
    <x v="1413"/>
    <x v="85"/>
    <n v="800"/>
    <x v="2"/>
    <x v="0"/>
    <s v="USD"/>
    <n v="1439741591"/>
    <n v="1436285591"/>
    <b v="0"/>
    <n v="9"/>
    <b v="0"/>
    <s v="publishing/translations"/>
    <n v="18.181818181818183"/>
    <n v="88.888888888888886"/>
    <x v="3"/>
    <s v="translations"/>
  </r>
  <r>
    <n v="1416"/>
    <x v="1416"/>
    <x v="1414"/>
    <x v="63"/>
    <n v="0"/>
    <x v="2"/>
    <x v="0"/>
    <s v="USD"/>
    <n v="1448147619"/>
    <n v="1445552019"/>
    <b v="0"/>
    <n v="0"/>
    <b v="0"/>
    <s v="publishing/translations"/>
    <n v="0"/>
    <n v="0"/>
    <x v="3"/>
    <s v="translations"/>
  </r>
  <r>
    <n v="1417"/>
    <x v="1417"/>
    <x v="1415"/>
    <x v="37"/>
    <n v="55"/>
    <x v="2"/>
    <x v="0"/>
    <s v="USD"/>
    <n v="1442315460"/>
    <n v="1439696174"/>
    <b v="0"/>
    <n v="2"/>
    <b v="0"/>
    <s v="publishing/translations"/>
    <n v="1.2222222222222223"/>
    <n v="27.5"/>
    <x v="3"/>
    <s v="translations"/>
  </r>
  <r>
    <n v="1418"/>
    <x v="1418"/>
    <x v="1416"/>
    <x v="9"/>
    <n v="6"/>
    <x v="2"/>
    <x v="3"/>
    <s v="EUR"/>
    <n v="1456397834"/>
    <n v="1453805834"/>
    <b v="0"/>
    <n v="1"/>
    <b v="0"/>
    <s v="publishing/translations"/>
    <n v="0.2"/>
    <n v="6"/>
    <x v="3"/>
    <s v="translations"/>
  </r>
  <r>
    <n v="1419"/>
    <x v="1419"/>
    <x v="1417"/>
    <x v="84"/>
    <n v="445"/>
    <x v="2"/>
    <x v="0"/>
    <s v="USD"/>
    <n v="1476010619"/>
    <n v="1473418619"/>
    <b v="0"/>
    <n v="10"/>
    <b v="0"/>
    <s v="publishing/translations"/>
    <n v="7.0634920634920633"/>
    <n v="44.5"/>
    <x v="3"/>
    <s v="translations"/>
  </r>
  <r>
    <n v="1420"/>
    <x v="1420"/>
    <x v="1418"/>
    <x v="252"/>
    <n v="3"/>
    <x v="2"/>
    <x v="0"/>
    <s v="USD"/>
    <n v="1467129686"/>
    <n v="1464969686"/>
    <b v="0"/>
    <n v="3"/>
    <b v="0"/>
    <s v="publishing/translations"/>
    <n v="2.7272727272727271"/>
    <n v="1"/>
    <x v="3"/>
    <s v="translations"/>
  </r>
  <r>
    <n v="1421"/>
    <x v="1421"/>
    <x v="1419"/>
    <x v="61"/>
    <n v="200"/>
    <x v="2"/>
    <x v="11"/>
    <s v="SEK"/>
    <n v="1423432709"/>
    <n v="1420840709"/>
    <b v="0"/>
    <n v="2"/>
    <b v="0"/>
    <s v="publishing/translations"/>
    <n v="0.1"/>
    <n v="100"/>
    <x v="3"/>
    <s v="translations"/>
  </r>
  <r>
    <n v="1422"/>
    <x v="1422"/>
    <x v="1420"/>
    <x v="31"/>
    <n v="26"/>
    <x v="2"/>
    <x v="4"/>
    <s v="NZD"/>
    <n v="1474436704"/>
    <n v="1471844704"/>
    <b v="0"/>
    <n v="2"/>
    <b v="0"/>
    <s v="publishing/translations"/>
    <n v="0.104"/>
    <n v="13"/>
    <x v="3"/>
    <s v="translations"/>
  </r>
  <r>
    <n v="1423"/>
    <x v="1423"/>
    <x v="1421"/>
    <x v="11"/>
    <n v="100"/>
    <x v="2"/>
    <x v="2"/>
    <s v="AUD"/>
    <n v="1451637531"/>
    <n v="1449045531"/>
    <b v="0"/>
    <n v="1"/>
    <b v="0"/>
    <s v="publishing/translations"/>
    <n v="0.33333333333333337"/>
    <n v="100"/>
    <x v="3"/>
    <s v="translations"/>
  </r>
  <r>
    <n v="1424"/>
    <x v="1424"/>
    <x v="1422"/>
    <x v="51"/>
    <n v="1527"/>
    <x v="2"/>
    <x v="0"/>
    <s v="USD"/>
    <n v="1479233602"/>
    <n v="1478106802"/>
    <b v="0"/>
    <n v="14"/>
    <b v="0"/>
    <s v="publishing/translations"/>
    <n v="20.36"/>
    <n v="109.07142857142857"/>
    <x v="3"/>
    <s v="translations"/>
  </r>
  <r>
    <n v="1425"/>
    <x v="1425"/>
    <x v="1423"/>
    <x v="93"/>
    <n v="0"/>
    <x v="2"/>
    <x v="0"/>
    <s v="USD"/>
    <n v="1430276959"/>
    <n v="1427684959"/>
    <b v="0"/>
    <n v="0"/>
    <b v="0"/>
    <s v="publishing/translations"/>
    <n v="0"/>
    <n v="0"/>
    <x v="3"/>
    <s v="translations"/>
  </r>
  <r>
    <n v="1426"/>
    <x v="1426"/>
    <x v="1424"/>
    <x v="28"/>
    <n v="0"/>
    <x v="2"/>
    <x v="12"/>
    <s v="EUR"/>
    <n v="1440408120"/>
    <n v="1435224120"/>
    <b v="0"/>
    <n v="0"/>
    <b v="0"/>
    <s v="publishing/translations"/>
    <n v="0"/>
    <n v="0"/>
    <x v="3"/>
    <s v="translations"/>
  </r>
  <r>
    <n v="1427"/>
    <x v="1427"/>
    <x v="1425"/>
    <x v="10"/>
    <n v="419"/>
    <x v="2"/>
    <x v="12"/>
    <s v="EUR"/>
    <n v="1474230385"/>
    <n v="1471638385"/>
    <b v="0"/>
    <n v="4"/>
    <b v="0"/>
    <s v="publishing/translations"/>
    <n v="8.3800000000000008"/>
    <n v="104.75"/>
    <x v="3"/>
    <s v="translations"/>
  </r>
  <r>
    <n v="1428"/>
    <x v="1428"/>
    <x v="1426"/>
    <x v="28"/>
    <n v="45"/>
    <x v="2"/>
    <x v="3"/>
    <s v="EUR"/>
    <n v="1459584417"/>
    <n v="1456996017"/>
    <b v="0"/>
    <n v="3"/>
    <b v="0"/>
    <s v="publishing/translations"/>
    <n v="4.5"/>
    <n v="15"/>
    <x v="3"/>
    <s v="translations"/>
  </r>
  <r>
    <n v="1429"/>
    <x v="1429"/>
    <x v="1427"/>
    <x v="3"/>
    <n v="0"/>
    <x v="2"/>
    <x v="0"/>
    <s v="USD"/>
    <n v="1428629242"/>
    <n v="1426037242"/>
    <b v="0"/>
    <n v="0"/>
    <b v="0"/>
    <s v="publishing/translations"/>
    <n v="0"/>
    <n v="0"/>
    <x v="3"/>
    <s v="translations"/>
  </r>
  <r>
    <n v="1430"/>
    <x v="1430"/>
    <x v="1428"/>
    <x v="10"/>
    <n v="403"/>
    <x v="2"/>
    <x v="0"/>
    <s v="USD"/>
    <n v="1419017488"/>
    <n v="1416339088"/>
    <b v="0"/>
    <n v="5"/>
    <b v="0"/>
    <s v="publishing/translations"/>
    <n v="8.06"/>
    <n v="80.599999999999994"/>
    <x v="3"/>
    <s v="translations"/>
  </r>
  <r>
    <n v="1431"/>
    <x v="1431"/>
    <x v="1429"/>
    <x v="73"/>
    <n v="5431"/>
    <x v="2"/>
    <x v="0"/>
    <s v="USD"/>
    <n v="1448517816"/>
    <n v="1445922216"/>
    <b v="0"/>
    <n v="47"/>
    <b v="0"/>
    <s v="publishing/translations"/>
    <n v="31.94705882352941"/>
    <n v="115.55319148936171"/>
    <x v="3"/>
    <s v="translations"/>
  </r>
  <r>
    <n v="1432"/>
    <x v="1432"/>
    <x v="1430"/>
    <x v="79"/>
    <n v="0"/>
    <x v="2"/>
    <x v="0"/>
    <s v="USD"/>
    <n v="1437417828"/>
    <n v="1434825828"/>
    <b v="0"/>
    <n v="0"/>
    <b v="0"/>
    <s v="publishing/translations"/>
    <n v="0"/>
    <n v="0"/>
    <x v="3"/>
    <s v="translations"/>
  </r>
  <r>
    <n v="1433"/>
    <x v="1433"/>
    <x v="1431"/>
    <x v="14"/>
    <n v="805"/>
    <x v="2"/>
    <x v="13"/>
    <s v="EUR"/>
    <n v="1481367600"/>
    <n v="1477839675"/>
    <b v="0"/>
    <n v="10"/>
    <b v="0"/>
    <s v="publishing/translations"/>
    <n v="6.708333333333333"/>
    <n v="80.5"/>
    <x v="3"/>
    <s v="translations"/>
  </r>
  <r>
    <n v="1434"/>
    <x v="1434"/>
    <x v="1432"/>
    <x v="253"/>
    <n v="8190"/>
    <x v="2"/>
    <x v="8"/>
    <s v="DKK"/>
    <n v="1433775600"/>
    <n v="1431973478"/>
    <b v="0"/>
    <n v="11"/>
    <b v="0"/>
    <s v="publishing/translations"/>
    <n v="9.9878048780487809"/>
    <n v="744.5454545454545"/>
    <x v="3"/>
    <s v="translations"/>
  </r>
  <r>
    <n v="1435"/>
    <x v="1435"/>
    <x v="1433"/>
    <x v="36"/>
    <n v="15"/>
    <x v="2"/>
    <x v="13"/>
    <s v="EUR"/>
    <n v="1444589020"/>
    <n v="1441997020"/>
    <b v="0"/>
    <n v="2"/>
    <b v="0"/>
    <s v="publishing/translations"/>
    <n v="0.1"/>
    <n v="7.5"/>
    <x v="3"/>
    <s v="translations"/>
  </r>
  <r>
    <n v="1436"/>
    <x v="1436"/>
    <x v="1434"/>
    <x v="3"/>
    <n v="77"/>
    <x v="2"/>
    <x v="12"/>
    <s v="EUR"/>
    <n v="1456043057"/>
    <n v="1453451057"/>
    <b v="0"/>
    <n v="2"/>
    <b v="0"/>
    <s v="publishing/translations"/>
    <n v="0.77"/>
    <n v="38.5"/>
    <x v="3"/>
    <s v="translations"/>
  </r>
  <r>
    <n v="1437"/>
    <x v="1437"/>
    <x v="1435"/>
    <x v="9"/>
    <n v="807"/>
    <x v="2"/>
    <x v="0"/>
    <s v="USD"/>
    <n v="1405227540"/>
    <n v="1402058739"/>
    <b v="0"/>
    <n v="22"/>
    <b v="0"/>
    <s v="publishing/translations"/>
    <n v="26.900000000000002"/>
    <n v="36.68181818181818"/>
    <x v="3"/>
    <s v="translations"/>
  </r>
  <r>
    <n v="1438"/>
    <x v="1438"/>
    <x v="1436"/>
    <x v="22"/>
    <n v="600"/>
    <x v="2"/>
    <x v="8"/>
    <s v="DKK"/>
    <n v="1461765300"/>
    <n v="1459198499"/>
    <b v="0"/>
    <n v="8"/>
    <b v="0"/>
    <s v="publishing/translations"/>
    <n v="3"/>
    <n v="75"/>
    <x v="3"/>
    <s v="translations"/>
  </r>
  <r>
    <n v="1439"/>
    <x v="1439"/>
    <x v="1437"/>
    <x v="254"/>
    <n v="180"/>
    <x v="2"/>
    <x v="5"/>
    <s v="CAD"/>
    <n v="1425758101"/>
    <n v="1423166101"/>
    <b v="0"/>
    <n v="6"/>
    <b v="0"/>
    <s v="publishing/translations"/>
    <n v="6.6055045871559637"/>
    <n v="30"/>
    <x v="3"/>
    <s v="translations"/>
  </r>
  <r>
    <n v="1440"/>
    <x v="1440"/>
    <x v="1438"/>
    <x v="93"/>
    <n v="1"/>
    <x v="2"/>
    <x v="13"/>
    <s v="EUR"/>
    <n v="1464285463"/>
    <n v="1461693463"/>
    <b v="0"/>
    <n v="1"/>
    <b v="0"/>
    <s v="publishing/translations"/>
    <n v="7.6923076923076927E-3"/>
    <n v="1"/>
    <x v="3"/>
    <s v="translations"/>
  </r>
  <r>
    <n v="1441"/>
    <x v="1441"/>
    <x v="1439"/>
    <x v="237"/>
    <n v="2020"/>
    <x v="2"/>
    <x v="1"/>
    <s v="GBP"/>
    <n v="1441995769"/>
    <n v="1436811769"/>
    <b v="0"/>
    <n v="3"/>
    <b v="0"/>
    <s v="publishing/translations"/>
    <n v="1.1222222222222222"/>
    <n v="673.33333333333337"/>
    <x v="3"/>
    <s v="translations"/>
  </r>
  <r>
    <n v="1442"/>
    <x v="1442"/>
    <x v="1440"/>
    <x v="15"/>
    <n v="0"/>
    <x v="2"/>
    <x v="0"/>
    <s v="USD"/>
    <n v="1464190158"/>
    <n v="1461598158"/>
    <b v="0"/>
    <n v="0"/>
    <b v="0"/>
    <s v="publishing/translations"/>
    <n v="0"/>
    <n v="0"/>
    <x v="3"/>
    <s v="translations"/>
  </r>
  <r>
    <n v="1443"/>
    <x v="1443"/>
    <x v="1441"/>
    <x v="93"/>
    <n v="0"/>
    <x v="2"/>
    <x v="6"/>
    <s v="EUR"/>
    <n v="1483395209"/>
    <n v="1480803209"/>
    <b v="0"/>
    <n v="0"/>
    <b v="0"/>
    <s v="publishing/translations"/>
    <n v="0"/>
    <n v="0"/>
    <x v="3"/>
    <s v="translations"/>
  </r>
  <r>
    <n v="1444"/>
    <x v="1444"/>
    <x v="1442"/>
    <x v="255"/>
    <n v="0"/>
    <x v="2"/>
    <x v="12"/>
    <s v="EUR"/>
    <n v="1442091462"/>
    <n v="1436907462"/>
    <b v="0"/>
    <n v="0"/>
    <b v="0"/>
    <s v="publishing/translations"/>
    <n v="0"/>
    <n v="0"/>
    <x v="3"/>
    <s v="translations"/>
  </r>
  <r>
    <n v="1445"/>
    <x v="1445"/>
    <x v="1443"/>
    <x v="64"/>
    <n v="0"/>
    <x v="2"/>
    <x v="12"/>
    <s v="EUR"/>
    <n v="1434286855"/>
    <n v="1431694855"/>
    <b v="0"/>
    <n v="0"/>
    <b v="0"/>
    <s v="publishing/translations"/>
    <n v="0"/>
    <n v="0"/>
    <x v="3"/>
    <s v="translations"/>
  </r>
  <r>
    <n v="1446"/>
    <x v="1446"/>
    <x v="1444"/>
    <x v="42"/>
    <n v="0"/>
    <x v="2"/>
    <x v="13"/>
    <s v="EUR"/>
    <n v="1461235478"/>
    <n v="1459507478"/>
    <b v="0"/>
    <n v="0"/>
    <b v="0"/>
    <s v="publishing/translations"/>
    <n v="0"/>
    <n v="0"/>
    <x v="3"/>
    <s v="translations"/>
  </r>
  <r>
    <n v="1447"/>
    <x v="1447"/>
    <x v="1445"/>
    <x v="69"/>
    <n v="75"/>
    <x v="2"/>
    <x v="0"/>
    <s v="USD"/>
    <n v="1467999134"/>
    <n v="1465407134"/>
    <b v="0"/>
    <n v="3"/>
    <b v="0"/>
    <s v="publishing/translations"/>
    <n v="1.4999999999999999E-2"/>
    <n v="25"/>
    <x v="3"/>
    <s v="translations"/>
  </r>
  <r>
    <n v="1448"/>
    <x v="1448"/>
    <x v="1446"/>
    <x v="61"/>
    <n v="0"/>
    <x v="2"/>
    <x v="2"/>
    <s v="AUD"/>
    <n v="1432272300"/>
    <n v="1429655318"/>
    <b v="0"/>
    <n v="0"/>
    <b v="0"/>
    <s v="publishing/translations"/>
    <n v="0"/>
    <n v="0"/>
    <x v="3"/>
    <s v="translations"/>
  </r>
  <r>
    <n v="1449"/>
    <x v="1449"/>
    <x v="1447"/>
    <x v="129"/>
    <n v="0"/>
    <x v="2"/>
    <x v="0"/>
    <s v="USD"/>
    <n v="1431286105"/>
    <n v="1427138905"/>
    <b v="0"/>
    <n v="0"/>
    <b v="0"/>
    <s v="publishing/translations"/>
    <n v="0"/>
    <n v="0"/>
    <x v="3"/>
    <s v="translations"/>
  </r>
  <r>
    <n v="1450"/>
    <x v="1450"/>
    <x v="1448"/>
    <x v="57"/>
    <n v="1"/>
    <x v="2"/>
    <x v="0"/>
    <s v="USD"/>
    <n v="1455941197"/>
    <n v="1453349197"/>
    <b v="0"/>
    <n v="1"/>
    <b v="0"/>
    <s v="publishing/translations"/>
    <n v="1E-3"/>
    <n v="1"/>
    <x v="3"/>
    <s v="translations"/>
  </r>
  <r>
    <n v="1451"/>
    <x v="1451"/>
    <x v="1449"/>
    <x v="256"/>
    <n v="2"/>
    <x v="1"/>
    <x v="0"/>
    <s v="USD"/>
    <n v="1416355259"/>
    <n v="1413759659"/>
    <b v="0"/>
    <n v="2"/>
    <b v="0"/>
    <s v="publishing/translations"/>
    <n v="1.0554089709762533E-2"/>
    <n v="1"/>
    <x v="3"/>
    <s v="translations"/>
  </r>
  <r>
    <n v="1452"/>
    <x v="1452"/>
    <x v="1450"/>
    <x v="32"/>
    <n v="0"/>
    <x v="1"/>
    <x v="0"/>
    <s v="USD"/>
    <n v="1406566363"/>
    <n v="1403974363"/>
    <b v="0"/>
    <n v="0"/>
    <b v="0"/>
    <s v="publishing/translations"/>
    <n v="0"/>
    <n v="0"/>
    <x v="3"/>
    <s v="translations"/>
  </r>
  <r>
    <n v="1453"/>
    <x v="1453"/>
    <x v="1451"/>
    <x v="31"/>
    <n v="0"/>
    <x v="1"/>
    <x v="6"/>
    <s v="EUR"/>
    <n v="1492270947"/>
    <n v="1488386547"/>
    <b v="0"/>
    <n v="0"/>
    <b v="0"/>
    <s v="publishing/translations"/>
    <n v="0"/>
    <n v="0"/>
    <x v="3"/>
    <s v="translations"/>
  </r>
  <r>
    <n v="1454"/>
    <x v="1454"/>
    <x v="1452"/>
    <x v="257"/>
    <n v="15"/>
    <x v="1"/>
    <x v="3"/>
    <s v="EUR"/>
    <n v="1461535140"/>
    <n v="1459716480"/>
    <b v="0"/>
    <n v="1"/>
    <b v="0"/>
    <s v="publishing/translations"/>
    <n v="0.85714285714285721"/>
    <n v="15"/>
    <x v="3"/>
    <s v="translations"/>
  </r>
  <r>
    <n v="1455"/>
    <x v="1455"/>
    <x v="1453"/>
    <x v="36"/>
    <n v="1575"/>
    <x v="1"/>
    <x v="0"/>
    <s v="USD"/>
    <n v="1409924340"/>
    <n v="1405181320"/>
    <b v="0"/>
    <n v="7"/>
    <b v="0"/>
    <s v="publishing/translations"/>
    <n v="10.5"/>
    <n v="225"/>
    <x v="3"/>
    <s v="translations"/>
  </r>
  <r>
    <n v="1456"/>
    <x v="1456"/>
    <x v="1454"/>
    <x v="10"/>
    <n v="145"/>
    <x v="1"/>
    <x v="13"/>
    <s v="EUR"/>
    <n v="1483459365"/>
    <n v="1480867365"/>
    <b v="0"/>
    <n v="3"/>
    <b v="0"/>
    <s v="publishing/translations"/>
    <n v="2.9000000000000004"/>
    <n v="48.333333333333336"/>
    <x v="3"/>
    <s v="translations"/>
  </r>
  <r>
    <n v="1457"/>
    <x v="1457"/>
    <x v="1455"/>
    <x v="12"/>
    <n v="0"/>
    <x v="1"/>
    <x v="0"/>
    <s v="USD"/>
    <n v="1447281044"/>
    <n v="1444685444"/>
    <b v="0"/>
    <n v="0"/>
    <b v="0"/>
    <s v="publishing/translations"/>
    <n v="0"/>
    <n v="0"/>
    <x v="3"/>
    <s v="translations"/>
  </r>
  <r>
    <n v="1458"/>
    <x v="1458"/>
    <x v="1456"/>
    <x v="10"/>
    <n v="0"/>
    <x v="1"/>
    <x v="0"/>
    <s v="USD"/>
    <n v="1407729600"/>
    <n v="1405097760"/>
    <b v="0"/>
    <n v="0"/>
    <b v="0"/>
    <s v="publishing/translations"/>
    <n v="0"/>
    <n v="0"/>
    <x v="3"/>
    <s v="translations"/>
  </r>
  <r>
    <n v="1459"/>
    <x v="1459"/>
    <x v="1457"/>
    <x v="258"/>
    <n v="0"/>
    <x v="1"/>
    <x v="8"/>
    <s v="DKK"/>
    <n v="1449077100"/>
    <n v="1446612896"/>
    <b v="0"/>
    <n v="0"/>
    <b v="0"/>
    <s v="publishing/translations"/>
    <n v="0"/>
    <n v="0"/>
    <x v="3"/>
    <s v="translations"/>
  </r>
  <r>
    <n v="1460"/>
    <x v="1460"/>
    <x v="1458"/>
    <x v="259"/>
    <n v="0"/>
    <x v="1"/>
    <x v="0"/>
    <s v="USD"/>
    <n v="1417391100"/>
    <n v="1412371898"/>
    <b v="0"/>
    <n v="0"/>
    <b v="0"/>
    <s v="publishing/translations"/>
    <n v="0"/>
    <n v="0"/>
    <x v="3"/>
    <s v="translations"/>
  </r>
  <r>
    <n v="1461"/>
    <x v="1461"/>
    <x v="1459"/>
    <x v="36"/>
    <n v="15186.69"/>
    <x v="0"/>
    <x v="0"/>
    <s v="USD"/>
    <n v="1413849600"/>
    <n v="1410967754"/>
    <b v="1"/>
    <n v="340"/>
    <b v="1"/>
    <s v="publishing/radio &amp; podcasts"/>
    <n v="101.24459999999999"/>
    <n v="44.66673529411765"/>
    <x v="3"/>
    <s v="radio &amp; podcasts"/>
  </r>
  <r>
    <n v="1462"/>
    <x v="1462"/>
    <x v="1460"/>
    <x v="23"/>
    <n v="4340.7"/>
    <x v="0"/>
    <x v="0"/>
    <s v="USD"/>
    <n v="1365609271"/>
    <n v="1363017271"/>
    <b v="1"/>
    <n v="150"/>
    <b v="1"/>
    <s v="publishing/radio &amp; podcasts"/>
    <n v="108.5175"/>
    <n v="28.937999999999999"/>
    <x v="3"/>
    <s v="radio &amp; podcasts"/>
  </r>
  <r>
    <n v="1463"/>
    <x v="1463"/>
    <x v="1461"/>
    <x v="20"/>
    <n v="886"/>
    <x v="0"/>
    <x v="0"/>
    <s v="USD"/>
    <n v="1365367938"/>
    <n v="1361483538"/>
    <b v="1"/>
    <n v="25"/>
    <b v="1"/>
    <s v="publishing/radio &amp; podcasts"/>
    <n v="147.66666666666666"/>
    <n v="35.44"/>
    <x v="3"/>
    <s v="radio &amp; podcasts"/>
  </r>
  <r>
    <n v="1464"/>
    <x v="1464"/>
    <x v="1462"/>
    <x v="10"/>
    <n v="8160"/>
    <x v="0"/>
    <x v="0"/>
    <s v="USD"/>
    <n v="1361029958"/>
    <n v="1358437958"/>
    <b v="1"/>
    <n v="234"/>
    <b v="1"/>
    <s v="publishing/radio &amp; podcasts"/>
    <n v="163.19999999999999"/>
    <n v="34.871794871794869"/>
    <x v="3"/>
    <s v="radio &amp; podcasts"/>
  </r>
  <r>
    <n v="1465"/>
    <x v="1465"/>
    <x v="1463"/>
    <x v="11"/>
    <n v="136924.35"/>
    <x v="0"/>
    <x v="0"/>
    <s v="USD"/>
    <n v="1332385200"/>
    <n v="1329759452"/>
    <b v="1"/>
    <n v="2602"/>
    <b v="1"/>
    <s v="publishing/radio &amp; podcasts"/>
    <n v="456.41449999999998"/>
    <n v="52.622732513451197"/>
    <x v="3"/>
    <s v="radio &amp; podcasts"/>
  </r>
  <r>
    <n v="1466"/>
    <x v="1466"/>
    <x v="1464"/>
    <x v="194"/>
    <n v="17260.37"/>
    <x v="0"/>
    <x v="0"/>
    <s v="USD"/>
    <n v="1452574800"/>
    <n v="1449029266"/>
    <b v="1"/>
    <n v="248"/>
    <b v="1"/>
    <s v="publishing/radio &amp; podcasts"/>
    <n v="107.87731249999999"/>
    <n v="69.598266129032254"/>
    <x v="3"/>
    <s v="radio &amp; podcasts"/>
  </r>
  <r>
    <n v="1467"/>
    <x v="1467"/>
    <x v="1465"/>
    <x v="79"/>
    <n v="46032"/>
    <x v="0"/>
    <x v="0"/>
    <s v="USD"/>
    <n v="1332699285"/>
    <n v="1327518885"/>
    <b v="1"/>
    <n v="600"/>
    <b v="1"/>
    <s v="publishing/radio &amp; podcasts"/>
    <n v="115.08"/>
    <n v="76.72"/>
    <x v="3"/>
    <s v="radio &amp; podcasts"/>
  </r>
  <r>
    <n v="1468"/>
    <x v="1468"/>
    <x v="1466"/>
    <x v="196"/>
    <n v="9725"/>
    <x v="0"/>
    <x v="0"/>
    <s v="USD"/>
    <n v="1307838049"/>
    <n v="1302654049"/>
    <b v="1"/>
    <n v="293"/>
    <b v="1"/>
    <s v="publishing/radio &amp; podcasts"/>
    <n v="102.36842105263158"/>
    <n v="33.191126279863482"/>
    <x v="3"/>
    <s v="radio &amp; podcasts"/>
  </r>
  <r>
    <n v="1469"/>
    <x v="1469"/>
    <x v="1467"/>
    <x v="260"/>
    <n v="47978"/>
    <x v="0"/>
    <x v="0"/>
    <s v="USD"/>
    <n v="1360938109"/>
    <n v="1358346109"/>
    <b v="1"/>
    <n v="321"/>
    <b v="1"/>
    <s v="publishing/radio &amp; podcasts"/>
    <n v="108.42485875706214"/>
    <n v="149.46417445482865"/>
    <x v="3"/>
    <s v="radio &amp; podcasts"/>
  </r>
  <r>
    <n v="1470"/>
    <x v="1470"/>
    <x v="1468"/>
    <x v="15"/>
    <n v="1877"/>
    <x v="0"/>
    <x v="0"/>
    <s v="USD"/>
    <n v="1356724263"/>
    <n v="1354909863"/>
    <b v="1"/>
    <n v="81"/>
    <b v="1"/>
    <s v="publishing/radio &amp; podcasts"/>
    <n v="125.13333333333334"/>
    <n v="23.172839506172838"/>
    <x v="3"/>
    <s v="radio &amp; podcasts"/>
  </r>
  <r>
    <n v="1471"/>
    <x v="1471"/>
    <x v="1469"/>
    <x v="261"/>
    <n v="33229"/>
    <x v="0"/>
    <x v="0"/>
    <s v="USD"/>
    <n v="1428620334"/>
    <n v="1426028334"/>
    <b v="1"/>
    <n v="343"/>
    <b v="1"/>
    <s v="publishing/radio &amp; podcasts"/>
    <n v="103.840625"/>
    <n v="96.877551020408163"/>
    <x v="3"/>
    <s v="radio &amp; podcasts"/>
  </r>
  <r>
    <n v="1472"/>
    <x v="1472"/>
    <x v="1470"/>
    <x v="31"/>
    <n v="34676"/>
    <x v="0"/>
    <x v="0"/>
    <s v="USD"/>
    <n v="1381928503"/>
    <n v="1379336503"/>
    <b v="1"/>
    <n v="336"/>
    <b v="1"/>
    <s v="publishing/radio &amp; podcasts"/>
    <n v="138.70400000000001"/>
    <n v="103.20238095238095"/>
    <x v="3"/>
    <s v="radio &amp; podcasts"/>
  </r>
  <r>
    <n v="1473"/>
    <x v="1473"/>
    <x v="1471"/>
    <x v="15"/>
    <n v="1807.74"/>
    <x v="0"/>
    <x v="0"/>
    <s v="USD"/>
    <n v="1330644639"/>
    <n v="1328052639"/>
    <b v="1"/>
    <n v="47"/>
    <b v="1"/>
    <s v="publishing/radio &amp; podcasts"/>
    <n v="120.51600000000001"/>
    <n v="38.462553191489363"/>
    <x v="3"/>
    <s v="radio &amp; podcasts"/>
  </r>
  <r>
    <n v="1474"/>
    <x v="1474"/>
    <x v="1472"/>
    <x v="9"/>
    <n v="3368"/>
    <x v="0"/>
    <x v="0"/>
    <s v="USD"/>
    <n v="1379093292"/>
    <n v="1376501292"/>
    <b v="1"/>
    <n v="76"/>
    <b v="1"/>
    <s v="publishing/radio &amp; podcasts"/>
    <n v="112.26666666666667"/>
    <n v="44.315789473684212"/>
    <x v="3"/>
    <s v="radio &amp; podcasts"/>
  </r>
  <r>
    <n v="1475"/>
    <x v="1475"/>
    <x v="1473"/>
    <x v="36"/>
    <n v="28300.45"/>
    <x v="0"/>
    <x v="0"/>
    <s v="USD"/>
    <n v="1419051540"/>
    <n v="1416244863"/>
    <b v="1"/>
    <n v="441"/>
    <b v="1"/>
    <s v="publishing/radio &amp; podcasts"/>
    <n v="188.66966666666667"/>
    <n v="64.173356009070289"/>
    <x v="3"/>
    <s v="radio &amp; podcasts"/>
  </r>
  <r>
    <n v="1476"/>
    <x v="1476"/>
    <x v="1474"/>
    <x v="12"/>
    <n v="39693.279999999999"/>
    <x v="0"/>
    <x v="0"/>
    <s v="USD"/>
    <n v="1315616422"/>
    <n v="1313024422"/>
    <b v="1"/>
    <n v="916"/>
    <b v="1"/>
    <s v="publishing/radio &amp; podcasts"/>
    <n v="661.55466666666666"/>
    <n v="43.333275109170302"/>
    <x v="3"/>
    <s v="radio &amp; podcasts"/>
  </r>
  <r>
    <n v="1477"/>
    <x v="1477"/>
    <x v="1475"/>
    <x v="11"/>
    <n v="33393"/>
    <x v="0"/>
    <x v="0"/>
    <s v="USD"/>
    <n v="1324609200"/>
    <n v="1319467604"/>
    <b v="1"/>
    <n v="369"/>
    <b v="1"/>
    <s v="publishing/radio &amp; podcasts"/>
    <n v="111.31"/>
    <n v="90.495934959349597"/>
    <x v="3"/>
    <s v="radio &amp; podcasts"/>
  </r>
  <r>
    <n v="1478"/>
    <x v="1478"/>
    <x v="1476"/>
    <x v="63"/>
    <n v="590807.11"/>
    <x v="0"/>
    <x v="0"/>
    <s v="USD"/>
    <n v="1368564913"/>
    <n v="1367355313"/>
    <b v="1"/>
    <n v="20242"/>
    <b v="1"/>
    <s v="publishing/radio &amp; podcasts"/>
    <n v="1181.6142199999999"/>
    <n v="29.187190495010373"/>
    <x v="3"/>
    <s v="radio &amp; podcasts"/>
  </r>
  <r>
    <n v="1479"/>
    <x v="1479"/>
    <x v="1477"/>
    <x v="183"/>
    <n v="2198"/>
    <x v="0"/>
    <x v="0"/>
    <s v="USD"/>
    <n v="1399694340"/>
    <n v="1398448389"/>
    <b v="1"/>
    <n v="71"/>
    <b v="1"/>
    <s v="publishing/radio &amp; podcasts"/>
    <n v="137.375"/>
    <n v="30.95774647887324"/>
    <x v="3"/>
    <s v="radio &amp; podcasts"/>
  </r>
  <r>
    <n v="1480"/>
    <x v="1480"/>
    <x v="1478"/>
    <x v="63"/>
    <n v="58520.2"/>
    <x v="0"/>
    <x v="0"/>
    <s v="USD"/>
    <n v="1374858000"/>
    <n v="1373408699"/>
    <b v="1"/>
    <n v="635"/>
    <b v="1"/>
    <s v="publishing/radio &amp; podcasts"/>
    <n v="117.04040000000001"/>
    <n v="92.157795275590544"/>
    <x v="3"/>
    <s v="radio &amp; podcasts"/>
  </r>
  <r>
    <n v="1481"/>
    <x v="1481"/>
    <x v="1479"/>
    <x v="10"/>
    <n v="105"/>
    <x v="2"/>
    <x v="5"/>
    <s v="CAD"/>
    <n v="1383430145"/>
    <n v="1380838145"/>
    <b v="0"/>
    <n v="6"/>
    <b v="0"/>
    <s v="publishing/fiction"/>
    <n v="2.1"/>
    <n v="17.5"/>
    <x v="3"/>
    <s v="fiction"/>
  </r>
  <r>
    <n v="1482"/>
    <x v="1482"/>
    <x v="1480"/>
    <x v="10"/>
    <n v="5"/>
    <x v="2"/>
    <x v="0"/>
    <s v="USD"/>
    <n v="1347004260"/>
    <n v="1345062936"/>
    <b v="0"/>
    <n v="1"/>
    <b v="0"/>
    <s v="publishing/fiction"/>
    <n v="0.1"/>
    <n v="5"/>
    <x v="3"/>
    <s v="fiction"/>
  </r>
  <r>
    <n v="1483"/>
    <x v="1483"/>
    <x v="1481"/>
    <x v="39"/>
    <n v="50"/>
    <x v="2"/>
    <x v="0"/>
    <s v="USD"/>
    <n v="1469162275"/>
    <n v="1467002275"/>
    <b v="0"/>
    <n v="2"/>
    <b v="0"/>
    <s v="publishing/fiction"/>
    <n v="0.7142857142857143"/>
    <n v="25"/>
    <x v="3"/>
    <s v="fiction"/>
  </r>
  <r>
    <n v="1484"/>
    <x v="1484"/>
    <x v="1482"/>
    <x v="13"/>
    <n v="0"/>
    <x v="2"/>
    <x v="0"/>
    <s v="USD"/>
    <n v="1342882260"/>
    <n v="1337834963"/>
    <b v="0"/>
    <n v="0"/>
    <b v="0"/>
    <s v="publishing/fiction"/>
    <n v="0"/>
    <n v="0"/>
    <x v="3"/>
    <s v="fiction"/>
  </r>
  <r>
    <n v="1485"/>
    <x v="1485"/>
    <x v="1483"/>
    <x v="233"/>
    <n v="150"/>
    <x v="2"/>
    <x v="0"/>
    <s v="USD"/>
    <n v="1434827173"/>
    <n v="1430939173"/>
    <b v="0"/>
    <n v="3"/>
    <b v="0"/>
    <s v="publishing/fiction"/>
    <n v="2.2388059701492535"/>
    <n v="50"/>
    <x v="3"/>
    <s v="fiction"/>
  </r>
  <r>
    <n v="1486"/>
    <x v="1486"/>
    <x v="1484"/>
    <x v="22"/>
    <n v="48"/>
    <x v="2"/>
    <x v="0"/>
    <s v="USD"/>
    <n v="1425009761"/>
    <n v="1422417761"/>
    <b v="0"/>
    <n v="3"/>
    <b v="0"/>
    <s v="publishing/fiction"/>
    <n v="0.24"/>
    <n v="16"/>
    <x v="3"/>
    <s v="fiction"/>
  </r>
  <r>
    <n v="1487"/>
    <x v="1487"/>
    <x v="1485"/>
    <x v="3"/>
    <n v="0"/>
    <x v="2"/>
    <x v="0"/>
    <s v="USD"/>
    <n v="1470175271"/>
    <n v="1467583271"/>
    <b v="0"/>
    <n v="0"/>
    <b v="0"/>
    <s v="publishing/fiction"/>
    <n v="0"/>
    <n v="0"/>
    <x v="3"/>
    <s v="fiction"/>
  </r>
  <r>
    <n v="1488"/>
    <x v="1488"/>
    <x v="1486"/>
    <x v="36"/>
    <n v="360"/>
    <x v="2"/>
    <x v="2"/>
    <s v="AUD"/>
    <n v="1388928660"/>
    <n v="1386336660"/>
    <b v="0"/>
    <n v="6"/>
    <b v="0"/>
    <s v="publishing/fiction"/>
    <n v="2.4"/>
    <n v="60"/>
    <x v="3"/>
    <s v="fiction"/>
  </r>
  <r>
    <n v="1489"/>
    <x v="1489"/>
    <x v="1487"/>
    <x v="10"/>
    <n v="0"/>
    <x v="2"/>
    <x v="0"/>
    <s v="USD"/>
    <n v="1352994052"/>
    <n v="1350398452"/>
    <b v="0"/>
    <n v="0"/>
    <b v="0"/>
    <s v="publishing/fiction"/>
    <n v="0"/>
    <n v="0"/>
    <x v="3"/>
    <s v="fiction"/>
  </r>
  <r>
    <n v="1490"/>
    <x v="1490"/>
    <x v="1488"/>
    <x v="193"/>
    <n v="895"/>
    <x v="2"/>
    <x v="0"/>
    <s v="USD"/>
    <n v="1380720474"/>
    <n v="1378214874"/>
    <b v="0"/>
    <n v="19"/>
    <b v="0"/>
    <s v="publishing/fiction"/>
    <n v="30.862068965517242"/>
    <n v="47.10526315789474"/>
    <x v="3"/>
    <s v="fiction"/>
  </r>
  <r>
    <n v="1491"/>
    <x v="1491"/>
    <x v="1489"/>
    <x v="38"/>
    <n v="100"/>
    <x v="2"/>
    <x v="0"/>
    <s v="USD"/>
    <n v="1424014680"/>
    <n v="1418922443"/>
    <b v="0"/>
    <n v="1"/>
    <b v="0"/>
    <s v="publishing/fiction"/>
    <n v="8.3333333333333321"/>
    <n v="100"/>
    <x v="3"/>
    <s v="fiction"/>
  </r>
  <r>
    <n v="1492"/>
    <x v="1492"/>
    <x v="1490"/>
    <x v="23"/>
    <n v="30"/>
    <x v="2"/>
    <x v="0"/>
    <s v="USD"/>
    <n v="1308431646"/>
    <n v="1305839646"/>
    <b v="0"/>
    <n v="2"/>
    <b v="0"/>
    <s v="publishing/fiction"/>
    <n v="0.75"/>
    <n v="15"/>
    <x v="3"/>
    <s v="fiction"/>
  </r>
  <r>
    <n v="1493"/>
    <x v="1493"/>
    <x v="1491"/>
    <x v="262"/>
    <n v="0"/>
    <x v="2"/>
    <x v="0"/>
    <s v="USD"/>
    <n v="1371415675"/>
    <n v="1368823675"/>
    <b v="0"/>
    <n v="0"/>
    <b v="0"/>
    <s v="publishing/fiction"/>
    <n v="0"/>
    <n v="0"/>
    <x v="3"/>
    <s v="fiction"/>
  </r>
  <r>
    <n v="1494"/>
    <x v="1494"/>
    <x v="1492"/>
    <x v="10"/>
    <n v="445"/>
    <x v="2"/>
    <x v="0"/>
    <s v="USD"/>
    <n v="1428075480"/>
    <n v="1425489613"/>
    <b v="0"/>
    <n v="11"/>
    <b v="0"/>
    <s v="publishing/fiction"/>
    <n v="8.9"/>
    <n v="40.454545454545453"/>
    <x v="3"/>
    <s v="fiction"/>
  </r>
  <r>
    <n v="1495"/>
    <x v="1495"/>
    <x v="1493"/>
    <x v="13"/>
    <n v="0"/>
    <x v="2"/>
    <x v="0"/>
    <s v="USD"/>
    <n v="1314471431"/>
    <n v="1311879431"/>
    <b v="0"/>
    <n v="0"/>
    <b v="0"/>
    <s v="publishing/fiction"/>
    <n v="0"/>
    <n v="0"/>
    <x v="3"/>
    <s v="fiction"/>
  </r>
  <r>
    <n v="1496"/>
    <x v="1496"/>
    <x v="1494"/>
    <x v="15"/>
    <n v="0"/>
    <x v="2"/>
    <x v="0"/>
    <s v="USD"/>
    <n v="1410866659"/>
    <n v="1405682659"/>
    <b v="0"/>
    <n v="0"/>
    <b v="0"/>
    <s v="publishing/fiction"/>
    <n v="0"/>
    <n v="0"/>
    <x v="3"/>
    <s v="fiction"/>
  </r>
  <r>
    <n v="1497"/>
    <x v="1497"/>
    <x v="1495"/>
    <x v="36"/>
    <n v="1"/>
    <x v="2"/>
    <x v="0"/>
    <s v="USD"/>
    <n v="1375299780"/>
    <n v="1371655522"/>
    <b v="0"/>
    <n v="1"/>
    <b v="0"/>
    <s v="publishing/fiction"/>
    <n v="6.6666666666666671E-3"/>
    <n v="1"/>
    <x v="3"/>
    <s v="fiction"/>
  </r>
  <r>
    <n v="1498"/>
    <x v="1498"/>
    <x v="1496"/>
    <x v="9"/>
    <n v="57"/>
    <x v="2"/>
    <x v="0"/>
    <s v="USD"/>
    <n v="1409787378"/>
    <n v="1405899378"/>
    <b v="0"/>
    <n v="3"/>
    <b v="0"/>
    <s v="publishing/fiction"/>
    <n v="1.9"/>
    <n v="19"/>
    <x v="3"/>
    <s v="fiction"/>
  </r>
  <r>
    <n v="1499"/>
    <x v="1499"/>
    <x v="1497"/>
    <x v="13"/>
    <n v="5"/>
    <x v="2"/>
    <x v="0"/>
    <s v="USD"/>
    <n v="1470355833"/>
    <n v="1465171833"/>
    <b v="0"/>
    <n v="1"/>
    <b v="0"/>
    <s v="publishing/fiction"/>
    <n v="0.25"/>
    <n v="5"/>
    <x v="3"/>
    <s v="fiction"/>
  </r>
  <r>
    <n v="1500"/>
    <x v="1500"/>
    <x v="1498"/>
    <x v="70"/>
    <n v="701"/>
    <x v="2"/>
    <x v="0"/>
    <s v="USD"/>
    <n v="1367444557"/>
    <n v="1364852557"/>
    <b v="0"/>
    <n v="15"/>
    <b v="0"/>
    <s v="publishing/fiction"/>
    <n v="25.035714285714285"/>
    <n v="46.733333333333334"/>
    <x v="3"/>
    <s v="fiction"/>
  </r>
  <r>
    <n v="1501"/>
    <x v="1501"/>
    <x v="1499"/>
    <x v="263"/>
    <n v="86492"/>
    <x v="0"/>
    <x v="5"/>
    <s v="CAD"/>
    <n v="1436364023"/>
    <n v="1433772023"/>
    <b v="1"/>
    <n v="885"/>
    <b v="1"/>
    <s v="photography/photobooks"/>
    <n v="166.33076923076925"/>
    <n v="97.731073446327684"/>
    <x v="8"/>
    <s v="photobooks"/>
  </r>
  <r>
    <n v="1502"/>
    <x v="1502"/>
    <x v="1500"/>
    <x v="29"/>
    <n v="22318"/>
    <x v="0"/>
    <x v="1"/>
    <s v="GBP"/>
    <n v="1458943200"/>
    <n v="1456491680"/>
    <b v="1"/>
    <n v="329"/>
    <b v="1"/>
    <s v="photography/photobooks"/>
    <n v="101.44545454545455"/>
    <n v="67.835866261398181"/>
    <x v="8"/>
    <s v="photobooks"/>
  </r>
  <r>
    <n v="1503"/>
    <x v="1503"/>
    <x v="1501"/>
    <x v="192"/>
    <n v="4045.93"/>
    <x v="0"/>
    <x v="18"/>
    <s v="EUR"/>
    <n v="1477210801"/>
    <n v="1472026801"/>
    <b v="1"/>
    <n v="71"/>
    <b v="1"/>
    <s v="photography/photobooks"/>
    <n v="107.89146666666667"/>
    <n v="56.98492957746479"/>
    <x v="8"/>
    <s v="photobooks"/>
  </r>
  <r>
    <n v="1504"/>
    <x v="1504"/>
    <x v="1502"/>
    <x v="115"/>
    <n v="18066"/>
    <x v="0"/>
    <x v="1"/>
    <s v="GBP"/>
    <n v="1402389180"/>
    <n v="1399996024"/>
    <b v="1"/>
    <n v="269"/>
    <b v="1"/>
    <s v="photography/photobooks"/>
    <n v="277.93846153846158"/>
    <n v="67.159851301115239"/>
    <x v="8"/>
    <s v="photobooks"/>
  </r>
  <r>
    <n v="1505"/>
    <x v="1505"/>
    <x v="1503"/>
    <x v="194"/>
    <n v="16573"/>
    <x v="0"/>
    <x v="12"/>
    <s v="EUR"/>
    <n v="1458676860"/>
    <n v="1455446303"/>
    <b v="1"/>
    <n v="345"/>
    <b v="1"/>
    <s v="photography/photobooks"/>
    <n v="103.58125"/>
    <n v="48.037681159420288"/>
    <x v="8"/>
    <s v="photobooks"/>
  </r>
  <r>
    <n v="1506"/>
    <x v="1506"/>
    <x v="1504"/>
    <x v="15"/>
    <n v="1671"/>
    <x v="0"/>
    <x v="1"/>
    <s v="GBP"/>
    <n v="1406227904"/>
    <n v="1403635904"/>
    <b v="1"/>
    <n v="43"/>
    <b v="1"/>
    <s v="photography/photobooks"/>
    <n v="111.4"/>
    <n v="38.860465116279073"/>
    <x v="8"/>
    <s v="photobooks"/>
  </r>
  <r>
    <n v="1507"/>
    <x v="1507"/>
    <x v="1505"/>
    <x v="38"/>
    <n v="2580"/>
    <x v="0"/>
    <x v="0"/>
    <s v="USD"/>
    <n v="1273911000"/>
    <n v="1268822909"/>
    <b v="1"/>
    <n v="33"/>
    <b v="1"/>
    <s v="photography/photobooks"/>
    <n v="215"/>
    <n v="78.181818181818187"/>
    <x v="8"/>
    <s v="photobooks"/>
  </r>
  <r>
    <n v="1508"/>
    <x v="1508"/>
    <x v="1506"/>
    <x v="17"/>
    <n v="20491"/>
    <x v="0"/>
    <x v="0"/>
    <s v="USD"/>
    <n v="1403880281"/>
    <n v="1401201881"/>
    <b v="1"/>
    <n v="211"/>
    <b v="1"/>
    <s v="photography/photobooks"/>
    <n v="110.76216216216217"/>
    <n v="97.113744075829388"/>
    <x v="8"/>
    <s v="photobooks"/>
  </r>
  <r>
    <n v="1509"/>
    <x v="1509"/>
    <x v="1507"/>
    <x v="178"/>
    <n v="21637.22"/>
    <x v="0"/>
    <x v="12"/>
    <s v="EUR"/>
    <n v="1487113140"/>
    <n v="1484570885"/>
    <b v="1"/>
    <n v="196"/>
    <b v="1"/>
    <s v="photography/photobooks"/>
    <n v="123.64125714285714"/>
    <n v="110.39397959183674"/>
    <x v="8"/>
    <s v="photobooks"/>
  </r>
  <r>
    <n v="1510"/>
    <x v="1510"/>
    <x v="1508"/>
    <x v="194"/>
    <n v="16165.6"/>
    <x v="0"/>
    <x v="1"/>
    <s v="GBP"/>
    <n v="1405761278"/>
    <n v="1403169278"/>
    <b v="1"/>
    <n v="405"/>
    <b v="1"/>
    <s v="photography/photobooks"/>
    <n v="101.03500000000001"/>
    <n v="39.91506172839506"/>
    <x v="8"/>
    <s v="photobooks"/>
  </r>
  <r>
    <n v="1511"/>
    <x v="1511"/>
    <x v="1509"/>
    <x v="32"/>
    <n v="15651"/>
    <x v="0"/>
    <x v="0"/>
    <s v="USD"/>
    <n v="1447858804"/>
    <n v="1445263204"/>
    <b v="1"/>
    <n v="206"/>
    <b v="1"/>
    <s v="photography/photobooks"/>
    <n v="111.79285714285714"/>
    <n v="75.975728155339809"/>
    <x v="8"/>
    <s v="photobooks"/>
  </r>
  <r>
    <n v="1512"/>
    <x v="1512"/>
    <x v="1510"/>
    <x v="8"/>
    <n v="19557"/>
    <x v="0"/>
    <x v="0"/>
    <s v="USD"/>
    <n v="1486311939"/>
    <n v="1483719939"/>
    <b v="1"/>
    <n v="335"/>
    <b v="1"/>
    <s v="photography/photobooks"/>
    <n v="558.7714285714286"/>
    <n v="58.379104477611939"/>
    <x v="8"/>
    <s v="photobooks"/>
  </r>
  <r>
    <n v="1513"/>
    <x v="1513"/>
    <x v="1511"/>
    <x v="6"/>
    <n v="12001.5"/>
    <x v="0"/>
    <x v="1"/>
    <s v="GBP"/>
    <n v="1405523866"/>
    <n v="1402931866"/>
    <b v="1"/>
    <n v="215"/>
    <b v="1"/>
    <s v="photography/photobooks"/>
    <n v="150.01875000000001"/>
    <n v="55.82093023255814"/>
    <x v="8"/>
    <s v="photobooks"/>
  </r>
  <r>
    <n v="1514"/>
    <x v="1514"/>
    <x v="1512"/>
    <x v="31"/>
    <n v="26619"/>
    <x v="0"/>
    <x v="0"/>
    <s v="USD"/>
    <n v="1443363640"/>
    <n v="1439907640"/>
    <b v="1"/>
    <n v="176"/>
    <b v="1"/>
    <s v="photography/photobooks"/>
    <n v="106.476"/>
    <n v="151.24431818181819"/>
    <x v="8"/>
    <s v="photobooks"/>
  </r>
  <r>
    <n v="1515"/>
    <x v="1515"/>
    <x v="1513"/>
    <x v="82"/>
    <n v="471567"/>
    <x v="0"/>
    <x v="10"/>
    <s v="NOK"/>
    <n v="1458104697"/>
    <n v="1455516297"/>
    <b v="1"/>
    <n v="555"/>
    <b v="1"/>
    <s v="photography/photobooks"/>
    <n v="157.18899999999999"/>
    <n v="849.67027027027029"/>
    <x v="8"/>
    <s v="photobooks"/>
  </r>
  <r>
    <n v="1516"/>
    <x v="1516"/>
    <x v="1514"/>
    <x v="73"/>
    <n v="18472"/>
    <x v="0"/>
    <x v="0"/>
    <s v="USD"/>
    <n v="1475762400"/>
    <n v="1473160292"/>
    <b v="1"/>
    <n v="116"/>
    <b v="1"/>
    <s v="photography/photobooks"/>
    <n v="108.65882352941176"/>
    <n v="159.24137931034483"/>
    <x v="8"/>
    <s v="photobooks"/>
  </r>
  <r>
    <n v="1517"/>
    <x v="1517"/>
    <x v="1515"/>
    <x v="36"/>
    <n v="24297"/>
    <x v="0"/>
    <x v="0"/>
    <s v="USD"/>
    <n v="1417845600"/>
    <n v="1415194553"/>
    <b v="1"/>
    <n v="615"/>
    <b v="1"/>
    <s v="photography/photobooks"/>
    <n v="161.97999999999999"/>
    <n v="39.507317073170732"/>
    <x v="8"/>
    <s v="photobooks"/>
  </r>
  <r>
    <n v="1518"/>
    <x v="1518"/>
    <x v="1516"/>
    <x v="36"/>
    <n v="30805"/>
    <x v="0"/>
    <x v="0"/>
    <s v="USD"/>
    <n v="1401565252"/>
    <n v="1398973252"/>
    <b v="1"/>
    <n v="236"/>
    <b v="1"/>
    <s v="photography/photobooks"/>
    <n v="205.36666666666665"/>
    <n v="130.52966101694915"/>
    <x v="8"/>
    <s v="photobooks"/>
  </r>
  <r>
    <n v="1519"/>
    <x v="1519"/>
    <x v="1517"/>
    <x v="7"/>
    <n v="9302.75"/>
    <x v="0"/>
    <x v="0"/>
    <s v="USD"/>
    <n v="1403301540"/>
    <n v="1400867283"/>
    <b v="1"/>
    <n v="145"/>
    <b v="1"/>
    <s v="photography/photobooks"/>
    <n v="103.36388888888889"/>
    <n v="64.156896551724131"/>
    <x v="8"/>
    <s v="photobooks"/>
  </r>
  <r>
    <n v="1520"/>
    <x v="1520"/>
    <x v="1518"/>
    <x v="102"/>
    <n v="18625"/>
    <x v="0"/>
    <x v="0"/>
    <s v="USD"/>
    <n v="1418961600"/>
    <n v="1415824513"/>
    <b v="1"/>
    <n v="167"/>
    <b v="1"/>
    <s v="photography/photobooks"/>
    <n v="103.47222222222223"/>
    <n v="111.52694610778443"/>
    <x v="8"/>
    <s v="photobooks"/>
  </r>
  <r>
    <n v="1521"/>
    <x v="1521"/>
    <x v="1519"/>
    <x v="264"/>
    <n v="40055"/>
    <x v="0"/>
    <x v="0"/>
    <s v="USD"/>
    <n v="1465272091"/>
    <n v="1462248091"/>
    <b v="1"/>
    <n v="235"/>
    <b v="1"/>
    <s v="photography/photobooks"/>
    <n v="106.81333333333333"/>
    <n v="170.44680851063831"/>
    <x v="8"/>
    <s v="photobooks"/>
  </r>
  <r>
    <n v="1522"/>
    <x v="1522"/>
    <x v="1520"/>
    <x v="265"/>
    <n v="60450.1"/>
    <x v="0"/>
    <x v="0"/>
    <s v="USD"/>
    <n v="1413575739"/>
    <n v="1410983739"/>
    <b v="1"/>
    <n v="452"/>
    <b v="1"/>
    <s v="photography/photobooks"/>
    <n v="138.96574712643678"/>
    <n v="133.7391592920354"/>
    <x v="8"/>
    <s v="photobooks"/>
  </r>
  <r>
    <n v="1523"/>
    <x v="1523"/>
    <x v="1521"/>
    <x v="17"/>
    <n v="23096"/>
    <x v="0"/>
    <x v="0"/>
    <s v="USD"/>
    <n v="1419292800"/>
    <n v="1416592916"/>
    <b v="1"/>
    <n v="241"/>
    <b v="1"/>
    <s v="photography/photobooks"/>
    <n v="124.84324324324325"/>
    <n v="95.834024896265561"/>
    <x v="8"/>
    <s v="photobooks"/>
  </r>
  <r>
    <n v="1524"/>
    <x v="1524"/>
    <x v="1522"/>
    <x v="9"/>
    <n v="6210"/>
    <x v="0"/>
    <x v="11"/>
    <s v="SEK"/>
    <n v="1487592090"/>
    <n v="1485000090"/>
    <b v="1"/>
    <n v="28"/>
    <b v="1"/>
    <s v="photography/photobooks"/>
    <n v="206.99999999999997"/>
    <n v="221.78571428571428"/>
    <x v="8"/>
    <s v="photobooks"/>
  </r>
  <r>
    <n v="1525"/>
    <x v="1525"/>
    <x v="1523"/>
    <x v="27"/>
    <n v="4524.1499999999996"/>
    <x v="0"/>
    <x v="0"/>
    <s v="USD"/>
    <n v="1471539138"/>
    <n v="1468947138"/>
    <b v="1"/>
    <n v="140"/>
    <b v="1"/>
    <s v="photography/photobooks"/>
    <n v="174.00576923076923"/>
    <n v="32.315357142857138"/>
    <x v="8"/>
    <s v="photobooks"/>
  </r>
  <r>
    <n v="1526"/>
    <x v="1526"/>
    <x v="1524"/>
    <x v="165"/>
    <n v="27675"/>
    <x v="0"/>
    <x v="0"/>
    <s v="USD"/>
    <n v="1453185447"/>
    <n v="1448951847"/>
    <b v="1"/>
    <n v="280"/>
    <b v="1"/>
    <s v="photography/photobooks"/>
    <n v="120.32608695652173"/>
    <n v="98.839285714285708"/>
    <x v="8"/>
    <s v="photobooks"/>
  </r>
  <r>
    <n v="1527"/>
    <x v="1527"/>
    <x v="1525"/>
    <x v="8"/>
    <n v="3865.55"/>
    <x v="0"/>
    <x v="0"/>
    <s v="USD"/>
    <n v="1489497886"/>
    <n v="1487082286"/>
    <b v="1"/>
    <n v="70"/>
    <b v="1"/>
    <s v="photography/photobooks"/>
    <n v="110.44428571428573"/>
    <n v="55.222142857142863"/>
    <x v="8"/>
    <s v="photobooks"/>
  </r>
  <r>
    <n v="1528"/>
    <x v="1528"/>
    <x v="1526"/>
    <x v="9"/>
    <n v="8447"/>
    <x v="0"/>
    <x v="0"/>
    <s v="USD"/>
    <n v="1485907200"/>
    <n v="1483292122"/>
    <b v="1"/>
    <n v="160"/>
    <b v="1"/>
    <s v="photography/photobooks"/>
    <n v="281.56666666666666"/>
    <n v="52.793750000000003"/>
    <x v="8"/>
    <s v="photobooks"/>
  </r>
  <r>
    <n v="1529"/>
    <x v="1529"/>
    <x v="1527"/>
    <x v="266"/>
    <n v="19129"/>
    <x v="0"/>
    <x v="0"/>
    <s v="USD"/>
    <n v="1426773920"/>
    <n v="1424185520"/>
    <b v="1"/>
    <n v="141"/>
    <b v="1"/>
    <s v="photography/photobooks"/>
    <n v="100.67894736842105"/>
    <n v="135.66666666666666"/>
    <x v="8"/>
    <s v="photobooks"/>
  </r>
  <r>
    <n v="1530"/>
    <x v="1530"/>
    <x v="1528"/>
    <x v="19"/>
    <n v="47189"/>
    <x v="0"/>
    <x v="0"/>
    <s v="USD"/>
    <n v="1445624695"/>
    <n v="1443464695"/>
    <b v="1"/>
    <n v="874"/>
    <b v="1"/>
    <s v="photography/photobooks"/>
    <n v="134.82571428571427"/>
    <n v="53.991990846681922"/>
    <x v="8"/>
    <s v="photobooks"/>
  </r>
  <r>
    <n v="1531"/>
    <x v="1531"/>
    <x v="1529"/>
    <x v="267"/>
    <n v="4135"/>
    <x v="0"/>
    <x v="0"/>
    <s v="USD"/>
    <n v="1417402800"/>
    <n v="1414610126"/>
    <b v="1"/>
    <n v="73"/>
    <b v="1"/>
    <s v="photography/photobooks"/>
    <n v="175.95744680851064"/>
    <n v="56.643835616438359"/>
    <x v="8"/>
    <s v="photobooks"/>
  </r>
  <r>
    <n v="1532"/>
    <x v="1532"/>
    <x v="1530"/>
    <x v="10"/>
    <n v="24201"/>
    <x v="0"/>
    <x v="2"/>
    <s v="AUD"/>
    <n v="1455548400"/>
    <n v="1453461865"/>
    <b v="1"/>
    <n v="294"/>
    <b v="1"/>
    <s v="photography/photobooks"/>
    <n v="484.02000000000004"/>
    <n v="82.316326530612244"/>
    <x v="8"/>
    <s v="photobooks"/>
  </r>
  <r>
    <n v="1533"/>
    <x v="1533"/>
    <x v="1531"/>
    <x v="101"/>
    <n v="65313"/>
    <x v="0"/>
    <x v="0"/>
    <s v="USD"/>
    <n v="1462161540"/>
    <n v="1457913777"/>
    <b v="1"/>
    <n v="740"/>
    <b v="1"/>
    <s v="photography/photobooks"/>
    <n v="145.14000000000001"/>
    <n v="88.26081081081081"/>
    <x v="8"/>
    <s v="photobooks"/>
  </r>
  <r>
    <n v="1534"/>
    <x v="1534"/>
    <x v="1532"/>
    <x v="51"/>
    <n v="31330"/>
    <x v="0"/>
    <x v="0"/>
    <s v="USD"/>
    <n v="1441383062"/>
    <n v="1438791062"/>
    <b v="1"/>
    <n v="369"/>
    <b v="1"/>
    <s v="photography/photobooks"/>
    <n v="417.73333333333335"/>
    <n v="84.905149051490511"/>
    <x v="8"/>
    <s v="photobooks"/>
  </r>
  <r>
    <n v="1535"/>
    <x v="1535"/>
    <x v="1533"/>
    <x v="23"/>
    <n v="5297"/>
    <x v="0"/>
    <x v="0"/>
    <s v="USD"/>
    <n v="1464040800"/>
    <n v="1461527631"/>
    <b v="1"/>
    <n v="110"/>
    <b v="1"/>
    <s v="photography/photobooks"/>
    <n v="132.42499999999998"/>
    <n v="48.154545454545456"/>
    <x v="8"/>
    <s v="photobooks"/>
  </r>
  <r>
    <n v="1536"/>
    <x v="1536"/>
    <x v="1534"/>
    <x v="14"/>
    <n v="30037.01"/>
    <x v="0"/>
    <x v="0"/>
    <s v="USD"/>
    <n v="1440702910"/>
    <n v="1438110910"/>
    <b v="1"/>
    <n v="455"/>
    <b v="1"/>
    <s v="photography/photobooks"/>
    <n v="250.30841666666666"/>
    <n v="66.015406593406595"/>
    <x v="8"/>
    <s v="photobooks"/>
  </r>
  <r>
    <n v="1537"/>
    <x v="1537"/>
    <x v="1535"/>
    <x v="14"/>
    <n v="21588"/>
    <x v="0"/>
    <x v="12"/>
    <s v="EUR"/>
    <n v="1470506400"/>
    <n v="1467358427"/>
    <b v="1"/>
    <n v="224"/>
    <b v="1"/>
    <s v="photography/photobooks"/>
    <n v="179.9"/>
    <n v="96.375"/>
    <x v="8"/>
    <s v="photobooks"/>
  </r>
  <r>
    <n v="1538"/>
    <x v="1538"/>
    <x v="1536"/>
    <x v="39"/>
    <n v="7184"/>
    <x v="0"/>
    <x v="0"/>
    <s v="USD"/>
    <n v="1421952370"/>
    <n v="1418064370"/>
    <b v="1"/>
    <n v="46"/>
    <b v="1"/>
    <s v="photography/photobooks"/>
    <n v="102.62857142857142"/>
    <n v="156.17391304347825"/>
    <x v="8"/>
    <s v="photobooks"/>
  </r>
  <r>
    <n v="1539"/>
    <x v="1539"/>
    <x v="1537"/>
    <x v="22"/>
    <n v="27197.22"/>
    <x v="0"/>
    <x v="0"/>
    <s v="USD"/>
    <n v="1483481019"/>
    <n v="1480629819"/>
    <b v="0"/>
    <n v="284"/>
    <b v="1"/>
    <s v="photography/photobooks"/>
    <n v="135.98609999999999"/>
    <n v="95.764859154929582"/>
    <x v="8"/>
    <s v="photobooks"/>
  </r>
  <r>
    <n v="1540"/>
    <x v="1540"/>
    <x v="1538"/>
    <x v="36"/>
    <n v="17680"/>
    <x v="0"/>
    <x v="0"/>
    <s v="USD"/>
    <n v="1416964500"/>
    <n v="1414368616"/>
    <b v="1"/>
    <n v="98"/>
    <b v="1"/>
    <s v="photography/photobooks"/>
    <n v="117.86666666666667"/>
    <n v="180.40816326530611"/>
    <x v="8"/>
    <s v="photobooks"/>
  </r>
  <r>
    <n v="1541"/>
    <x v="1541"/>
    <x v="1539"/>
    <x v="102"/>
    <n v="6"/>
    <x v="2"/>
    <x v="0"/>
    <s v="USD"/>
    <n v="1420045538"/>
    <n v="1417453538"/>
    <b v="0"/>
    <n v="2"/>
    <b v="0"/>
    <s v="photography/nature"/>
    <n v="3.3333333333333333E-2"/>
    <n v="3"/>
    <x v="8"/>
    <s v="nature"/>
  </r>
  <r>
    <n v="1542"/>
    <x v="1542"/>
    <x v="1540"/>
    <x v="2"/>
    <n v="20"/>
    <x v="2"/>
    <x v="5"/>
    <s v="CAD"/>
    <n v="1435708500"/>
    <n v="1434412500"/>
    <b v="0"/>
    <n v="1"/>
    <b v="0"/>
    <s v="photography/nature"/>
    <n v="4"/>
    <n v="20"/>
    <x v="8"/>
    <s v="nature"/>
  </r>
  <r>
    <n v="1543"/>
    <x v="1543"/>
    <x v="1541"/>
    <x v="268"/>
    <n v="10"/>
    <x v="2"/>
    <x v="0"/>
    <s v="USD"/>
    <n v="1416662034"/>
    <n v="1414066434"/>
    <b v="0"/>
    <n v="1"/>
    <b v="0"/>
    <s v="photography/nature"/>
    <n v="0.44444444444444442"/>
    <n v="10"/>
    <x v="8"/>
    <s v="nature"/>
  </r>
  <r>
    <n v="1544"/>
    <x v="1544"/>
    <x v="1542"/>
    <x v="28"/>
    <n v="0"/>
    <x v="2"/>
    <x v="0"/>
    <s v="USD"/>
    <n v="1427847480"/>
    <n v="1424222024"/>
    <b v="0"/>
    <n v="0"/>
    <b v="0"/>
    <s v="photography/nature"/>
    <n v="0"/>
    <n v="0"/>
    <x v="8"/>
    <s v="nature"/>
  </r>
  <r>
    <n v="1545"/>
    <x v="1545"/>
    <x v="1543"/>
    <x v="9"/>
    <n v="1"/>
    <x v="2"/>
    <x v="0"/>
    <s v="USD"/>
    <n v="1425330960"/>
    <n v="1422393234"/>
    <b v="0"/>
    <n v="1"/>
    <b v="0"/>
    <s v="photography/nature"/>
    <n v="3.3333333333333333E-2"/>
    <n v="1"/>
    <x v="8"/>
    <s v="nature"/>
  </r>
  <r>
    <n v="1546"/>
    <x v="1546"/>
    <x v="1544"/>
    <x v="28"/>
    <n v="289"/>
    <x v="2"/>
    <x v="1"/>
    <s v="GBP"/>
    <n v="1410930399"/>
    <n v="1405746399"/>
    <b v="0"/>
    <n v="11"/>
    <b v="0"/>
    <s v="photography/nature"/>
    <n v="28.9"/>
    <n v="26.272727272727273"/>
    <x v="8"/>
    <s v="nature"/>
  </r>
  <r>
    <n v="1547"/>
    <x v="1547"/>
    <x v="1545"/>
    <x v="269"/>
    <n v="0"/>
    <x v="2"/>
    <x v="0"/>
    <s v="USD"/>
    <n v="1487844882"/>
    <n v="1487240082"/>
    <b v="0"/>
    <n v="0"/>
    <b v="0"/>
    <s v="photography/nature"/>
    <n v="0"/>
    <n v="0"/>
    <x v="8"/>
    <s v="nature"/>
  </r>
  <r>
    <n v="1548"/>
    <x v="1548"/>
    <x v="1546"/>
    <x v="176"/>
    <n v="60"/>
    <x v="2"/>
    <x v="0"/>
    <s v="USD"/>
    <n v="1447020620"/>
    <n v="1444425020"/>
    <b v="0"/>
    <n v="1"/>
    <b v="0"/>
    <s v="photography/nature"/>
    <n v="8.5714285714285712"/>
    <n v="60"/>
    <x v="8"/>
    <s v="nature"/>
  </r>
  <r>
    <n v="1549"/>
    <x v="1549"/>
    <x v="1547"/>
    <x v="2"/>
    <n v="170"/>
    <x v="2"/>
    <x v="0"/>
    <s v="USD"/>
    <n v="1446524159"/>
    <n v="1443928559"/>
    <b v="0"/>
    <n v="6"/>
    <b v="0"/>
    <s v="photography/nature"/>
    <n v="34"/>
    <n v="28.333333333333332"/>
    <x v="8"/>
    <s v="nature"/>
  </r>
  <r>
    <n v="1550"/>
    <x v="1550"/>
    <x v="1548"/>
    <x v="47"/>
    <n v="101"/>
    <x v="2"/>
    <x v="1"/>
    <s v="GBP"/>
    <n v="1463050034"/>
    <n v="1460458034"/>
    <b v="0"/>
    <n v="7"/>
    <b v="0"/>
    <s v="photography/nature"/>
    <n v="13.466666666666665"/>
    <n v="14.428571428571429"/>
    <x v="8"/>
    <s v="nature"/>
  </r>
  <r>
    <n v="1551"/>
    <x v="1551"/>
    <x v="1549"/>
    <x v="8"/>
    <n v="0"/>
    <x v="2"/>
    <x v="0"/>
    <s v="USD"/>
    <n v="1432756039"/>
    <n v="1430164039"/>
    <b v="0"/>
    <n v="0"/>
    <b v="0"/>
    <s v="photography/nature"/>
    <n v="0"/>
    <n v="0"/>
    <x v="8"/>
    <s v="nature"/>
  </r>
  <r>
    <n v="1552"/>
    <x v="1552"/>
    <x v="1550"/>
    <x v="270"/>
    <n v="2115"/>
    <x v="2"/>
    <x v="0"/>
    <s v="USD"/>
    <n v="1412135940"/>
    <n v="1410366708"/>
    <b v="0"/>
    <n v="16"/>
    <b v="0"/>
    <s v="photography/nature"/>
    <n v="49.186046511627907"/>
    <n v="132.1875"/>
    <x v="8"/>
    <s v="nature"/>
  </r>
  <r>
    <n v="1553"/>
    <x v="1553"/>
    <x v="1551"/>
    <x v="12"/>
    <n v="0"/>
    <x v="2"/>
    <x v="0"/>
    <s v="USD"/>
    <n v="1441176447"/>
    <n v="1438584447"/>
    <b v="0"/>
    <n v="0"/>
    <b v="0"/>
    <s v="photography/nature"/>
    <n v="0"/>
    <n v="0"/>
    <x v="8"/>
    <s v="nature"/>
  </r>
  <r>
    <n v="1554"/>
    <x v="1554"/>
    <x v="1552"/>
    <x v="22"/>
    <n v="0"/>
    <x v="2"/>
    <x v="2"/>
    <s v="AUD"/>
    <n v="1438495390"/>
    <n v="1435903390"/>
    <b v="0"/>
    <n v="0"/>
    <b v="0"/>
    <s v="photography/nature"/>
    <n v="0"/>
    <n v="0"/>
    <x v="8"/>
    <s v="nature"/>
  </r>
  <r>
    <n v="1555"/>
    <x v="1555"/>
    <x v="1553"/>
    <x v="47"/>
    <n v="0"/>
    <x v="2"/>
    <x v="0"/>
    <s v="USD"/>
    <n v="1442509200"/>
    <n v="1440513832"/>
    <b v="0"/>
    <n v="0"/>
    <b v="0"/>
    <s v="photography/nature"/>
    <n v="0"/>
    <n v="0"/>
    <x v="8"/>
    <s v="nature"/>
  </r>
  <r>
    <n v="1556"/>
    <x v="1556"/>
    <x v="1554"/>
    <x v="15"/>
    <n v="677"/>
    <x v="2"/>
    <x v="5"/>
    <s v="CAD"/>
    <n v="1467603624"/>
    <n v="1465011624"/>
    <b v="0"/>
    <n v="12"/>
    <b v="0"/>
    <s v="photography/nature"/>
    <n v="45.133333333333333"/>
    <n v="56.416666666666664"/>
    <x v="8"/>
    <s v="nature"/>
  </r>
  <r>
    <n v="1557"/>
    <x v="1557"/>
    <x v="1555"/>
    <x v="30"/>
    <n v="100"/>
    <x v="2"/>
    <x v="0"/>
    <s v="USD"/>
    <n v="1411227633"/>
    <n v="1408549233"/>
    <b v="0"/>
    <n v="1"/>
    <b v="0"/>
    <s v="photography/nature"/>
    <n v="4"/>
    <n v="100"/>
    <x v="8"/>
    <s v="nature"/>
  </r>
  <r>
    <n v="1558"/>
    <x v="1558"/>
    <x v="1556"/>
    <x v="47"/>
    <n v="35"/>
    <x v="2"/>
    <x v="1"/>
    <s v="GBP"/>
    <n v="1440763920"/>
    <n v="1435656759"/>
    <b v="0"/>
    <n v="3"/>
    <b v="0"/>
    <s v="photography/nature"/>
    <n v="4.666666666666667"/>
    <n v="11.666666666666666"/>
    <x v="8"/>
    <s v="nature"/>
  </r>
  <r>
    <n v="1559"/>
    <x v="1559"/>
    <x v="1557"/>
    <x v="36"/>
    <n v="50"/>
    <x v="2"/>
    <x v="0"/>
    <s v="USD"/>
    <n v="1430270199"/>
    <n v="1428974199"/>
    <b v="0"/>
    <n v="1"/>
    <b v="0"/>
    <s v="photography/nature"/>
    <n v="0.33333333333333337"/>
    <n v="50"/>
    <x v="8"/>
    <s v="nature"/>
  </r>
  <r>
    <n v="1560"/>
    <x v="1560"/>
    <x v="1558"/>
    <x v="30"/>
    <n v="94"/>
    <x v="2"/>
    <x v="0"/>
    <s v="USD"/>
    <n v="1415842193"/>
    <n v="1414110593"/>
    <b v="0"/>
    <n v="4"/>
    <b v="0"/>
    <s v="photography/nature"/>
    <n v="3.7600000000000002"/>
    <n v="23.5"/>
    <x v="8"/>
    <s v="nature"/>
  </r>
  <r>
    <n v="1561"/>
    <x v="1561"/>
    <x v="1559"/>
    <x v="3"/>
    <n v="67"/>
    <x v="1"/>
    <x v="0"/>
    <s v="USD"/>
    <n v="1383789603"/>
    <n v="1381194003"/>
    <b v="0"/>
    <n v="1"/>
    <b v="0"/>
    <s v="publishing/art books"/>
    <n v="0.67"/>
    <n v="67"/>
    <x v="3"/>
    <s v="art books"/>
  </r>
  <r>
    <n v="1562"/>
    <x v="1562"/>
    <x v="1560"/>
    <x v="23"/>
    <n v="0"/>
    <x v="1"/>
    <x v="0"/>
    <s v="USD"/>
    <n v="1259715000"/>
    <n v="1253712916"/>
    <b v="0"/>
    <n v="0"/>
    <b v="0"/>
    <s v="publishing/art books"/>
    <n v="0"/>
    <n v="0"/>
    <x v="3"/>
    <s v="art books"/>
  </r>
  <r>
    <n v="1563"/>
    <x v="1563"/>
    <x v="1561"/>
    <x v="12"/>
    <n v="85"/>
    <x v="1"/>
    <x v="1"/>
    <s v="GBP"/>
    <n v="1394815751"/>
    <n v="1389635351"/>
    <b v="0"/>
    <n v="2"/>
    <b v="0"/>
    <s v="publishing/art books"/>
    <n v="1.4166666666666665"/>
    <n v="42.5"/>
    <x v="3"/>
    <s v="art books"/>
  </r>
  <r>
    <n v="1564"/>
    <x v="1564"/>
    <x v="1562"/>
    <x v="3"/>
    <n v="10"/>
    <x v="1"/>
    <x v="0"/>
    <s v="USD"/>
    <n v="1432843500"/>
    <n v="1430124509"/>
    <b v="0"/>
    <n v="1"/>
    <b v="0"/>
    <s v="publishing/art books"/>
    <n v="0.1"/>
    <n v="10"/>
    <x v="3"/>
    <s v="art books"/>
  </r>
  <r>
    <n v="1565"/>
    <x v="1565"/>
    <x v="1563"/>
    <x v="23"/>
    <n v="100"/>
    <x v="1"/>
    <x v="0"/>
    <s v="USD"/>
    <n v="1307554261"/>
    <n v="1304962261"/>
    <b v="0"/>
    <n v="1"/>
    <b v="0"/>
    <s v="publishing/art books"/>
    <n v="2.5"/>
    <n v="100"/>
    <x v="3"/>
    <s v="art books"/>
  </r>
  <r>
    <n v="1566"/>
    <x v="1566"/>
    <x v="1564"/>
    <x v="11"/>
    <n v="6375"/>
    <x v="1"/>
    <x v="0"/>
    <s v="USD"/>
    <n v="1469656800"/>
    <n v="1467151204"/>
    <b v="0"/>
    <n v="59"/>
    <b v="0"/>
    <s v="publishing/art books"/>
    <n v="21.25"/>
    <n v="108.05084745762711"/>
    <x v="3"/>
    <s v="art books"/>
  </r>
  <r>
    <n v="1567"/>
    <x v="1567"/>
    <x v="1565"/>
    <x v="0"/>
    <n v="350"/>
    <x v="1"/>
    <x v="0"/>
    <s v="USD"/>
    <n v="1392595200"/>
    <n v="1391293745"/>
    <b v="0"/>
    <n v="13"/>
    <b v="0"/>
    <s v="publishing/art books"/>
    <n v="4.117647058823529"/>
    <n v="26.923076923076923"/>
    <x v="3"/>
    <s v="art books"/>
  </r>
  <r>
    <n v="1568"/>
    <x v="1568"/>
    <x v="1566"/>
    <x v="31"/>
    <n v="3410"/>
    <x v="1"/>
    <x v="0"/>
    <s v="USD"/>
    <n v="1419384585"/>
    <n v="1416360585"/>
    <b v="0"/>
    <n v="22"/>
    <b v="0"/>
    <s v="publishing/art books"/>
    <n v="13.639999999999999"/>
    <n v="155"/>
    <x v="3"/>
    <s v="art books"/>
  </r>
  <r>
    <n v="1569"/>
    <x v="1569"/>
    <x v="1567"/>
    <x v="11"/>
    <n v="0"/>
    <x v="1"/>
    <x v="0"/>
    <s v="USD"/>
    <n v="1369498714"/>
    <n v="1366906714"/>
    <b v="0"/>
    <n v="0"/>
    <b v="0"/>
    <s v="publishing/art books"/>
    <n v="0"/>
    <n v="0"/>
    <x v="3"/>
    <s v="art books"/>
  </r>
  <r>
    <n v="1570"/>
    <x v="1570"/>
    <x v="1568"/>
    <x v="12"/>
    <n v="2484"/>
    <x v="1"/>
    <x v="0"/>
    <s v="USD"/>
    <n v="1460140282"/>
    <n v="1457551882"/>
    <b v="0"/>
    <n v="52"/>
    <b v="0"/>
    <s v="publishing/art books"/>
    <n v="41.4"/>
    <n v="47.769230769230766"/>
    <x v="3"/>
    <s v="art books"/>
  </r>
  <r>
    <n v="1571"/>
    <x v="1571"/>
    <x v="1569"/>
    <x v="271"/>
    <n v="80"/>
    <x v="1"/>
    <x v="1"/>
    <s v="GBP"/>
    <n v="1434738483"/>
    <n v="1432146483"/>
    <b v="0"/>
    <n v="4"/>
    <b v="0"/>
    <s v="publishing/art books"/>
    <n v="0.66115702479338845"/>
    <n v="20"/>
    <x v="3"/>
    <s v="art books"/>
  </r>
  <r>
    <n v="1572"/>
    <x v="1572"/>
    <x v="1570"/>
    <x v="30"/>
    <n v="125"/>
    <x v="1"/>
    <x v="1"/>
    <s v="GBP"/>
    <n v="1456703940"/>
    <n v="1454546859"/>
    <b v="0"/>
    <n v="3"/>
    <b v="0"/>
    <s v="publishing/art books"/>
    <n v="5"/>
    <n v="41.666666666666664"/>
    <x v="3"/>
    <s v="art books"/>
  </r>
  <r>
    <n v="1573"/>
    <x v="1573"/>
    <x v="1571"/>
    <x v="7"/>
    <n v="223"/>
    <x v="1"/>
    <x v="5"/>
    <s v="CAD"/>
    <n v="1491019140"/>
    <n v="1487548802"/>
    <b v="0"/>
    <n v="3"/>
    <b v="0"/>
    <s v="publishing/art books"/>
    <n v="2.4777777777777779"/>
    <n v="74.333333333333329"/>
    <x v="3"/>
    <s v="art books"/>
  </r>
  <r>
    <n v="1574"/>
    <x v="1574"/>
    <x v="1572"/>
    <x v="3"/>
    <n v="506"/>
    <x v="1"/>
    <x v="0"/>
    <s v="USD"/>
    <n v="1424211329"/>
    <n v="1421187329"/>
    <b v="0"/>
    <n v="6"/>
    <b v="0"/>
    <s v="publishing/art books"/>
    <n v="5.0599999999999996"/>
    <n v="84.333333333333329"/>
    <x v="3"/>
    <s v="art books"/>
  </r>
  <r>
    <n v="1575"/>
    <x v="1575"/>
    <x v="1573"/>
    <x v="3"/>
    <n v="2291"/>
    <x v="1"/>
    <x v="0"/>
    <s v="USD"/>
    <n v="1404909296"/>
    <n v="1402317296"/>
    <b v="0"/>
    <n v="35"/>
    <b v="0"/>
    <s v="publishing/art books"/>
    <n v="22.91"/>
    <n v="65.457142857142856"/>
    <x v="3"/>
    <s v="art books"/>
  </r>
  <r>
    <n v="1576"/>
    <x v="1576"/>
    <x v="1574"/>
    <x v="10"/>
    <n v="650"/>
    <x v="1"/>
    <x v="0"/>
    <s v="USD"/>
    <n v="1435698368"/>
    <n v="1431810368"/>
    <b v="0"/>
    <n v="10"/>
    <b v="0"/>
    <s v="publishing/art books"/>
    <n v="13"/>
    <n v="65"/>
    <x v="3"/>
    <s v="art books"/>
  </r>
  <r>
    <n v="1577"/>
    <x v="1577"/>
    <x v="1575"/>
    <x v="3"/>
    <n v="55"/>
    <x v="1"/>
    <x v="0"/>
    <s v="USD"/>
    <n v="1343161248"/>
    <n v="1337977248"/>
    <b v="0"/>
    <n v="2"/>
    <b v="0"/>
    <s v="publishing/art books"/>
    <n v="0.54999999999999993"/>
    <n v="27.5"/>
    <x v="3"/>
    <s v="art books"/>
  </r>
  <r>
    <n v="1578"/>
    <x v="1578"/>
    <x v="1576"/>
    <x v="272"/>
    <n v="205"/>
    <x v="1"/>
    <x v="0"/>
    <s v="USD"/>
    <n v="1283392800"/>
    <n v="1281317691"/>
    <b v="0"/>
    <n v="4"/>
    <b v="0"/>
    <s v="publishing/art books"/>
    <n v="10.806536636794938"/>
    <n v="51.25"/>
    <x v="3"/>
    <s v="art books"/>
  </r>
  <r>
    <n v="1579"/>
    <x v="1579"/>
    <x v="1577"/>
    <x v="273"/>
    <n v="28"/>
    <x v="1"/>
    <x v="0"/>
    <s v="USD"/>
    <n v="1377734091"/>
    <n v="1374882891"/>
    <b v="0"/>
    <n v="2"/>
    <b v="0"/>
    <s v="publishing/art books"/>
    <n v="0.84008400840084008"/>
    <n v="14"/>
    <x v="3"/>
    <s v="art books"/>
  </r>
  <r>
    <n v="1580"/>
    <x v="1580"/>
    <x v="1578"/>
    <x v="257"/>
    <n v="0"/>
    <x v="1"/>
    <x v="0"/>
    <s v="USD"/>
    <n v="1337562726"/>
    <n v="1332378726"/>
    <b v="0"/>
    <n v="0"/>
    <b v="0"/>
    <s v="publishing/art books"/>
    <n v="0"/>
    <n v="0"/>
    <x v="3"/>
    <s v="art books"/>
  </r>
  <r>
    <n v="1581"/>
    <x v="1581"/>
    <x v="1579"/>
    <x v="28"/>
    <n v="5"/>
    <x v="2"/>
    <x v="1"/>
    <s v="GBP"/>
    <n v="1450521990"/>
    <n v="1447757190"/>
    <b v="0"/>
    <n v="1"/>
    <b v="0"/>
    <s v="photography/places"/>
    <n v="0.5"/>
    <n v="5"/>
    <x v="8"/>
    <s v="places"/>
  </r>
  <r>
    <n v="1582"/>
    <x v="1582"/>
    <x v="1580"/>
    <x v="28"/>
    <n v="93"/>
    <x v="2"/>
    <x v="0"/>
    <s v="USD"/>
    <n v="1445894400"/>
    <n v="1440961053"/>
    <b v="0"/>
    <n v="3"/>
    <b v="0"/>
    <s v="photography/places"/>
    <n v="9.3000000000000007"/>
    <n v="31"/>
    <x v="8"/>
    <s v="places"/>
  </r>
  <r>
    <n v="1583"/>
    <x v="1583"/>
    <x v="1581"/>
    <x v="22"/>
    <n v="15"/>
    <x v="2"/>
    <x v="1"/>
    <s v="GBP"/>
    <n v="1411681391"/>
    <n v="1409089391"/>
    <b v="0"/>
    <n v="1"/>
    <b v="0"/>
    <s v="photography/places"/>
    <n v="7.4999999999999997E-2"/>
    <n v="15"/>
    <x v="8"/>
    <s v="places"/>
  </r>
  <r>
    <n v="1584"/>
    <x v="1584"/>
    <x v="1582"/>
    <x v="38"/>
    <n v="0"/>
    <x v="2"/>
    <x v="0"/>
    <s v="USD"/>
    <n v="1401464101"/>
    <n v="1400600101"/>
    <b v="0"/>
    <n v="0"/>
    <b v="0"/>
    <s v="photography/places"/>
    <n v="0"/>
    <n v="0"/>
    <x v="8"/>
    <s v="places"/>
  </r>
  <r>
    <n v="1585"/>
    <x v="1585"/>
    <x v="1583"/>
    <x v="13"/>
    <n v="1580"/>
    <x v="2"/>
    <x v="5"/>
    <s v="CAD"/>
    <n v="1482663600"/>
    <n v="1480800568"/>
    <b v="0"/>
    <n v="12"/>
    <b v="0"/>
    <s v="photography/places"/>
    <n v="79"/>
    <n v="131.66666666666666"/>
    <x v="8"/>
    <s v="places"/>
  </r>
  <r>
    <n v="1586"/>
    <x v="1586"/>
    <x v="1584"/>
    <x v="15"/>
    <n v="0"/>
    <x v="2"/>
    <x v="0"/>
    <s v="USD"/>
    <n v="1428197422"/>
    <n v="1425609022"/>
    <b v="0"/>
    <n v="0"/>
    <b v="0"/>
    <s v="photography/places"/>
    <n v="0"/>
    <n v="0"/>
    <x v="8"/>
    <s v="places"/>
  </r>
  <r>
    <n v="1587"/>
    <x v="1587"/>
    <x v="1585"/>
    <x v="51"/>
    <n v="1"/>
    <x v="2"/>
    <x v="0"/>
    <s v="USD"/>
    <n v="1418510965"/>
    <n v="1415918965"/>
    <b v="0"/>
    <n v="1"/>
    <b v="0"/>
    <s v="photography/places"/>
    <n v="1.3333333333333334E-2"/>
    <n v="1"/>
    <x v="8"/>
    <s v="places"/>
  </r>
  <r>
    <n v="1588"/>
    <x v="1588"/>
    <x v="1586"/>
    <x v="274"/>
    <n v="0"/>
    <x v="2"/>
    <x v="0"/>
    <s v="USD"/>
    <n v="1422735120"/>
    <n v="1420091999"/>
    <b v="0"/>
    <n v="0"/>
    <b v="0"/>
    <s v="photography/places"/>
    <n v="0"/>
    <n v="0"/>
    <x v="8"/>
    <s v="places"/>
  </r>
  <r>
    <n v="1589"/>
    <x v="1589"/>
    <x v="1587"/>
    <x v="38"/>
    <n v="0"/>
    <x v="2"/>
    <x v="0"/>
    <s v="USD"/>
    <n v="1444433886"/>
    <n v="1441841886"/>
    <b v="0"/>
    <n v="0"/>
    <b v="0"/>
    <s v="photography/places"/>
    <n v="0"/>
    <n v="0"/>
    <x v="8"/>
    <s v="places"/>
  </r>
  <r>
    <n v="1590"/>
    <x v="1590"/>
    <x v="1588"/>
    <x v="127"/>
    <n v="1020"/>
    <x v="2"/>
    <x v="13"/>
    <s v="EUR"/>
    <n v="1443040464"/>
    <n v="1440448464"/>
    <b v="0"/>
    <n v="2"/>
    <b v="0"/>
    <s v="photography/places"/>
    <n v="1.7000000000000002"/>
    <n v="510"/>
    <x v="8"/>
    <s v="places"/>
  </r>
  <r>
    <n v="1591"/>
    <x v="1591"/>
    <x v="1589"/>
    <x v="32"/>
    <n v="4092"/>
    <x v="2"/>
    <x v="1"/>
    <s v="GBP"/>
    <n v="1459700741"/>
    <n v="1457112341"/>
    <b v="0"/>
    <n v="92"/>
    <b v="0"/>
    <s v="photography/places"/>
    <n v="29.228571428571428"/>
    <n v="44.478260869565219"/>
    <x v="8"/>
    <s v="places"/>
  </r>
  <r>
    <n v="1592"/>
    <x v="1592"/>
    <x v="1590"/>
    <x v="251"/>
    <n v="0"/>
    <x v="2"/>
    <x v="0"/>
    <s v="USD"/>
    <n v="1427503485"/>
    <n v="1423619085"/>
    <b v="0"/>
    <n v="0"/>
    <b v="0"/>
    <s v="photography/places"/>
    <n v="0"/>
    <n v="0"/>
    <x v="8"/>
    <s v="places"/>
  </r>
  <r>
    <n v="1593"/>
    <x v="1593"/>
    <x v="1591"/>
    <x v="29"/>
    <n v="3"/>
    <x v="2"/>
    <x v="0"/>
    <s v="USD"/>
    <n v="1425154655"/>
    <n v="1422562655"/>
    <b v="0"/>
    <n v="3"/>
    <b v="0"/>
    <s v="photography/places"/>
    <n v="1.3636363636363637E-2"/>
    <n v="1"/>
    <x v="8"/>
    <s v="places"/>
  </r>
  <r>
    <n v="1594"/>
    <x v="1594"/>
    <x v="1592"/>
    <x v="28"/>
    <n v="205"/>
    <x v="2"/>
    <x v="0"/>
    <s v="USD"/>
    <n v="1463329260"/>
    <n v="1458147982"/>
    <b v="0"/>
    <n v="10"/>
    <b v="0"/>
    <s v="photography/places"/>
    <n v="20.5"/>
    <n v="20.5"/>
    <x v="8"/>
    <s v="places"/>
  </r>
  <r>
    <n v="1595"/>
    <x v="1595"/>
    <x v="1593"/>
    <x v="57"/>
    <n v="280"/>
    <x v="2"/>
    <x v="0"/>
    <s v="USD"/>
    <n v="1403122380"/>
    <n v="1400634728"/>
    <b v="0"/>
    <n v="7"/>
    <b v="0"/>
    <s v="photography/places"/>
    <n v="0.27999999999999997"/>
    <n v="40"/>
    <x v="8"/>
    <s v="places"/>
  </r>
  <r>
    <n v="1596"/>
    <x v="1596"/>
    <x v="1594"/>
    <x v="53"/>
    <n v="75"/>
    <x v="2"/>
    <x v="1"/>
    <s v="GBP"/>
    <n v="1418469569"/>
    <n v="1414577969"/>
    <b v="0"/>
    <n v="3"/>
    <b v="0"/>
    <s v="photography/places"/>
    <n v="2.3076923076923079"/>
    <n v="25"/>
    <x v="8"/>
    <s v="places"/>
  </r>
  <r>
    <n v="1597"/>
    <x v="1597"/>
    <x v="1595"/>
    <x v="36"/>
    <n v="0"/>
    <x v="2"/>
    <x v="0"/>
    <s v="USD"/>
    <n v="1474360197"/>
    <n v="1471768197"/>
    <b v="0"/>
    <n v="0"/>
    <b v="0"/>
    <s v="photography/places"/>
    <n v="0"/>
    <n v="0"/>
    <x v="8"/>
    <s v="places"/>
  </r>
  <r>
    <n v="1598"/>
    <x v="1598"/>
    <x v="1596"/>
    <x v="134"/>
    <n v="1"/>
    <x v="2"/>
    <x v="0"/>
    <s v="USD"/>
    <n v="1437926458"/>
    <n v="1432742458"/>
    <b v="0"/>
    <n v="1"/>
    <b v="0"/>
    <s v="photography/places"/>
    <n v="0.125"/>
    <n v="1"/>
    <x v="8"/>
    <s v="places"/>
  </r>
  <r>
    <n v="1599"/>
    <x v="1599"/>
    <x v="1597"/>
    <x v="2"/>
    <n v="0"/>
    <x v="2"/>
    <x v="1"/>
    <s v="GBP"/>
    <n v="1460116576"/>
    <n v="1457528176"/>
    <b v="0"/>
    <n v="0"/>
    <b v="0"/>
    <s v="photography/places"/>
    <n v="0"/>
    <n v="0"/>
    <x v="8"/>
    <s v="places"/>
  </r>
  <r>
    <n v="1600"/>
    <x v="1600"/>
    <x v="1598"/>
    <x v="10"/>
    <n v="367"/>
    <x v="2"/>
    <x v="0"/>
    <s v="USD"/>
    <n v="1405401060"/>
    <n v="1401585752"/>
    <b v="0"/>
    <n v="9"/>
    <b v="0"/>
    <s v="photography/places"/>
    <n v="7.3400000000000007"/>
    <n v="40.777777777777779"/>
    <x v="8"/>
    <s v="places"/>
  </r>
  <r>
    <n v="1601"/>
    <x v="1601"/>
    <x v="1599"/>
    <x v="30"/>
    <n v="2706.23"/>
    <x v="0"/>
    <x v="0"/>
    <s v="USD"/>
    <n v="1304561633"/>
    <n v="1301969633"/>
    <b v="0"/>
    <n v="56"/>
    <b v="1"/>
    <s v="music/rock"/>
    <n v="108.2492"/>
    <n v="48.325535714285714"/>
    <x v="4"/>
    <s v="rock"/>
  </r>
  <r>
    <n v="1602"/>
    <x v="1602"/>
    <x v="1600"/>
    <x v="15"/>
    <n v="1502.5"/>
    <x v="0"/>
    <x v="0"/>
    <s v="USD"/>
    <n v="1318633200"/>
    <n v="1314947317"/>
    <b v="0"/>
    <n v="32"/>
    <b v="1"/>
    <s v="music/rock"/>
    <n v="100.16666666666667"/>
    <n v="46.953125"/>
    <x v="4"/>
    <s v="rock"/>
  </r>
  <r>
    <n v="1603"/>
    <x v="1603"/>
    <x v="1601"/>
    <x v="13"/>
    <n v="2000.66"/>
    <x v="0"/>
    <x v="0"/>
    <s v="USD"/>
    <n v="1327723459"/>
    <n v="1322539459"/>
    <b v="0"/>
    <n v="30"/>
    <b v="1"/>
    <s v="music/rock"/>
    <n v="100.03299999999999"/>
    <n v="66.688666666666663"/>
    <x v="4"/>
    <s v="rock"/>
  </r>
  <r>
    <n v="1604"/>
    <x v="1604"/>
    <x v="1602"/>
    <x v="70"/>
    <n v="3419"/>
    <x v="0"/>
    <x v="0"/>
    <s v="USD"/>
    <n v="1332011835"/>
    <n v="1328559435"/>
    <b v="0"/>
    <n v="70"/>
    <b v="1"/>
    <s v="music/rock"/>
    <n v="122.10714285714286"/>
    <n v="48.842857142857142"/>
    <x v="4"/>
    <s v="rock"/>
  </r>
  <r>
    <n v="1605"/>
    <x v="1605"/>
    <x v="1603"/>
    <x v="12"/>
    <n v="6041.6"/>
    <x v="0"/>
    <x v="0"/>
    <s v="USD"/>
    <n v="1312182000"/>
    <n v="1311380313"/>
    <b v="0"/>
    <n v="44"/>
    <b v="1"/>
    <s v="music/rock"/>
    <n v="100.69333333333334"/>
    <n v="137.30909090909091"/>
    <x v="4"/>
    <s v="rock"/>
  </r>
  <r>
    <n v="1606"/>
    <x v="1606"/>
    <x v="1604"/>
    <x v="6"/>
    <n v="8080.33"/>
    <x v="0"/>
    <x v="0"/>
    <s v="USD"/>
    <n v="1300930838"/>
    <n v="1293158438"/>
    <b v="0"/>
    <n v="92"/>
    <b v="1"/>
    <s v="music/rock"/>
    <n v="101.004125"/>
    <n v="87.829673913043479"/>
    <x v="4"/>
    <s v="rock"/>
  </r>
  <r>
    <n v="1607"/>
    <x v="1607"/>
    <x v="1605"/>
    <x v="3"/>
    <n v="14511"/>
    <x v="0"/>
    <x v="0"/>
    <s v="USD"/>
    <n v="1339701851"/>
    <n v="1337887451"/>
    <b v="0"/>
    <n v="205"/>
    <b v="1"/>
    <s v="music/rock"/>
    <n v="145.11000000000001"/>
    <n v="70.785365853658533"/>
    <x v="4"/>
    <s v="rock"/>
  </r>
  <r>
    <n v="1608"/>
    <x v="1608"/>
    <x v="1606"/>
    <x v="38"/>
    <n v="1215"/>
    <x v="0"/>
    <x v="0"/>
    <s v="USD"/>
    <n v="1388553960"/>
    <n v="1385754986"/>
    <b v="0"/>
    <n v="23"/>
    <b v="1"/>
    <s v="music/rock"/>
    <n v="101.25"/>
    <n v="52.826086956521742"/>
    <x v="4"/>
    <s v="rock"/>
  </r>
  <r>
    <n v="1609"/>
    <x v="1609"/>
    <x v="1607"/>
    <x v="15"/>
    <n v="1775"/>
    <x v="0"/>
    <x v="0"/>
    <s v="USD"/>
    <n v="1320220800"/>
    <n v="1315612909"/>
    <b v="0"/>
    <n v="4"/>
    <b v="1"/>
    <s v="music/rock"/>
    <n v="118.33333333333333"/>
    <n v="443.75"/>
    <x v="4"/>
    <s v="rock"/>
  </r>
  <r>
    <n v="1610"/>
    <x v="1610"/>
    <x v="1608"/>
    <x v="13"/>
    <n v="5437"/>
    <x v="0"/>
    <x v="0"/>
    <s v="USD"/>
    <n v="1355609510"/>
    <n v="1353017510"/>
    <b v="0"/>
    <n v="112"/>
    <b v="1"/>
    <s v="music/rock"/>
    <n v="271.85000000000002"/>
    <n v="48.544642857142854"/>
    <x v="4"/>
    <s v="rock"/>
  </r>
  <r>
    <n v="1611"/>
    <x v="1611"/>
    <x v="1609"/>
    <x v="134"/>
    <n v="1001"/>
    <x v="0"/>
    <x v="0"/>
    <s v="USD"/>
    <n v="1370390432"/>
    <n v="1368576032"/>
    <b v="0"/>
    <n v="27"/>
    <b v="1"/>
    <s v="music/rock"/>
    <n v="125.125"/>
    <n v="37.074074074074076"/>
    <x v="4"/>
    <s v="rock"/>
  </r>
  <r>
    <n v="1612"/>
    <x v="1612"/>
    <x v="1610"/>
    <x v="2"/>
    <n v="550"/>
    <x v="0"/>
    <x v="0"/>
    <s v="USD"/>
    <n v="1357160384"/>
    <n v="1354568384"/>
    <b v="0"/>
    <n v="11"/>
    <b v="1"/>
    <s v="music/rock"/>
    <n v="110.00000000000001"/>
    <n v="50"/>
    <x v="4"/>
    <s v="rock"/>
  </r>
  <r>
    <n v="1613"/>
    <x v="1613"/>
    <x v="1611"/>
    <x v="28"/>
    <n v="1015"/>
    <x v="0"/>
    <x v="0"/>
    <s v="USD"/>
    <n v="1342921202"/>
    <n v="1340329202"/>
    <b v="0"/>
    <n v="26"/>
    <b v="1"/>
    <s v="music/rock"/>
    <n v="101.49999999999999"/>
    <n v="39.03846153846154"/>
    <x v="4"/>
    <s v="rock"/>
  </r>
  <r>
    <n v="1614"/>
    <x v="1614"/>
    <x v="1612"/>
    <x v="10"/>
    <n v="5135"/>
    <x v="0"/>
    <x v="0"/>
    <s v="USD"/>
    <n v="1407085200"/>
    <n v="1401924769"/>
    <b v="0"/>
    <n v="77"/>
    <b v="1"/>
    <s v="music/rock"/>
    <n v="102.69999999999999"/>
    <n v="66.688311688311686"/>
    <x v="4"/>
    <s v="rock"/>
  </r>
  <r>
    <n v="1615"/>
    <x v="1615"/>
    <x v="1613"/>
    <x v="6"/>
    <n v="9130"/>
    <x v="0"/>
    <x v="0"/>
    <s v="USD"/>
    <n v="1323742396"/>
    <n v="1319850796"/>
    <b v="0"/>
    <n v="136"/>
    <b v="1"/>
    <s v="music/rock"/>
    <n v="114.12500000000001"/>
    <n v="67.132352941176464"/>
    <x v="4"/>
    <s v="rock"/>
  </r>
  <r>
    <n v="1616"/>
    <x v="1616"/>
    <x v="1614"/>
    <x v="3"/>
    <n v="10420"/>
    <x v="0"/>
    <x v="0"/>
    <s v="USD"/>
    <n v="1353621600"/>
    <n v="1350061821"/>
    <b v="0"/>
    <n v="157"/>
    <b v="1"/>
    <s v="music/rock"/>
    <n v="104.2"/>
    <n v="66.369426751592357"/>
    <x v="4"/>
    <s v="rock"/>
  </r>
  <r>
    <n v="1617"/>
    <x v="1617"/>
    <x v="1615"/>
    <x v="39"/>
    <n v="10210"/>
    <x v="0"/>
    <x v="0"/>
    <s v="USD"/>
    <n v="1383332400"/>
    <n v="1380470188"/>
    <b v="0"/>
    <n v="158"/>
    <b v="1"/>
    <s v="music/rock"/>
    <n v="145.85714285714286"/>
    <n v="64.620253164556956"/>
    <x v="4"/>
    <s v="rock"/>
  </r>
  <r>
    <n v="1618"/>
    <x v="1618"/>
    <x v="1616"/>
    <x v="15"/>
    <n v="1576"/>
    <x v="0"/>
    <x v="0"/>
    <s v="USD"/>
    <n v="1362757335"/>
    <n v="1359301335"/>
    <b v="0"/>
    <n v="27"/>
    <b v="1"/>
    <s v="music/rock"/>
    <n v="105.06666666666666"/>
    <n v="58.370370370370374"/>
    <x v="4"/>
    <s v="rock"/>
  </r>
  <r>
    <n v="1619"/>
    <x v="1619"/>
    <x v="1617"/>
    <x v="15"/>
    <n v="2000"/>
    <x v="0"/>
    <x v="0"/>
    <s v="USD"/>
    <n v="1410755286"/>
    <n v="1408940886"/>
    <b v="0"/>
    <n v="23"/>
    <b v="1"/>
    <s v="music/rock"/>
    <n v="133.33333333333331"/>
    <n v="86.956521739130437"/>
    <x v="4"/>
    <s v="rock"/>
  </r>
  <r>
    <n v="1620"/>
    <x v="1620"/>
    <x v="1618"/>
    <x v="28"/>
    <n v="1130"/>
    <x v="0"/>
    <x v="0"/>
    <s v="USD"/>
    <n v="1361606940"/>
    <n v="1361002140"/>
    <b v="0"/>
    <n v="17"/>
    <b v="1"/>
    <s v="music/rock"/>
    <n v="112.99999999999999"/>
    <n v="66.470588235294116"/>
    <x v="4"/>
    <s v="rock"/>
  </r>
  <r>
    <n v="1621"/>
    <x v="1621"/>
    <x v="1619"/>
    <x v="10"/>
    <n v="6060"/>
    <x v="0"/>
    <x v="0"/>
    <s v="USD"/>
    <n v="1338177540"/>
    <n v="1333550015"/>
    <b v="0"/>
    <n v="37"/>
    <b v="1"/>
    <s v="music/rock"/>
    <n v="121.2"/>
    <n v="163.78378378378378"/>
    <x v="4"/>
    <s v="rock"/>
  </r>
  <r>
    <n v="1622"/>
    <x v="1622"/>
    <x v="1620"/>
    <x v="275"/>
    <n v="7019"/>
    <x v="0"/>
    <x v="0"/>
    <s v="USD"/>
    <n v="1418803140"/>
    <n v="1415343874"/>
    <b v="0"/>
    <n v="65"/>
    <b v="1"/>
    <s v="music/rock"/>
    <n v="101.72463768115942"/>
    <n v="107.98461538461538"/>
    <x v="4"/>
    <s v="rock"/>
  </r>
  <r>
    <n v="1623"/>
    <x v="1623"/>
    <x v="1621"/>
    <x v="47"/>
    <n v="758"/>
    <x v="0"/>
    <x v="1"/>
    <s v="GBP"/>
    <n v="1377621089"/>
    <n v="1372437089"/>
    <b v="0"/>
    <n v="18"/>
    <b v="1"/>
    <s v="music/rock"/>
    <n v="101.06666666666666"/>
    <n v="42.111111111111114"/>
    <x v="4"/>
    <s v="rock"/>
  </r>
  <r>
    <n v="1624"/>
    <x v="1624"/>
    <x v="1622"/>
    <x v="28"/>
    <n v="1180"/>
    <x v="0"/>
    <x v="0"/>
    <s v="USD"/>
    <n v="1357721335"/>
    <n v="1354265335"/>
    <b v="0"/>
    <n v="25"/>
    <b v="1"/>
    <s v="music/rock"/>
    <n v="118"/>
    <n v="47.2"/>
    <x v="4"/>
    <s v="rock"/>
  </r>
  <r>
    <n v="1625"/>
    <x v="1625"/>
    <x v="1623"/>
    <x v="51"/>
    <n v="11650"/>
    <x v="0"/>
    <x v="0"/>
    <s v="USD"/>
    <n v="1347382053"/>
    <n v="1344962853"/>
    <b v="0"/>
    <n v="104"/>
    <b v="1"/>
    <s v="music/rock"/>
    <n v="155.33333333333331"/>
    <n v="112.01923076923077"/>
    <x v="4"/>
    <s v="rock"/>
  </r>
  <r>
    <n v="1626"/>
    <x v="1626"/>
    <x v="1624"/>
    <x v="6"/>
    <n v="8095"/>
    <x v="0"/>
    <x v="0"/>
    <s v="USD"/>
    <n v="1385932867"/>
    <n v="1383337267"/>
    <b v="0"/>
    <n v="108"/>
    <b v="1"/>
    <s v="music/rock"/>
    <n v="101.18750000000001"/>
    <n v="74.953703703703709"/>
    <x v="4"/>
    <s v="rock"/>
  </r>
  <r>
    <n v="1627"/>
    <x v="1627"/>
    <x v="1625"/>
    <x v="13"/>
    <n v="2340"/>
    <x v="0"/>
    <x v="0"/>
    <s v="USD"/>
    <n v="1353905940"/>
    <n v="1351011489"/>
    <b v="0"/>
    <n v="38"/>
    <b v="1"/>
    <s v="music/rock"/>
    <n v="117"/>
    <n v="61.578947368421055"/>
    <x v="4"/>
    <s v="rock"/>
  </r>
  <r>
    <n v="1628"/>
    <x v="1628"/>
    <x v="1626"/>
    <x v="23"/>
    <n v="4037"/>
    <x v="0"/>
    <x v="0"/>
    <s v="USD"/>
    <n v="1403026882"/>
    <n v="1400175682"/>
    <b v="0"/>
    <n v="88"/>
    <b v="1"/>
    <s v="music/rock"/>
    <n v="100.925"/>
    <n v="45.875"/>
    <x v="4"/>
    <s v="rock"/>
  </r>
  <r>
    <n v="1629"/>
    <x v="1629"/>
    <x v="1627"/>
    <x v="12"/>
    <n v="6220"/>
    <x v="0"/>
    <x v="0"/>
    <s v="USD"/>
    <n v="1392929333"/>
    <n v="1389041333"/>
    <b v="0"/>
    <n v="82"/>
    <b v="1"/>
    <s v="music/rock"/>
    <n v="103.66666666666666"/>
    <n v="75.853658536585371"/>
    <x v="4"/>
    <s v="rock"/>
  </r>
  <r>
    <n v="1630"/>
    <x v="1630"/>
    <x v="1628"/>
    <x v="23"/>
    <n v="10610"/>
    <x v="0"/>
    <x v="0"/>
    <s v="USD"/>
    <n v="1330671540"/>
    <n v="1328040375"/>
    <b v="0"/>
    <n v="126"/>
    <b v="1"/>
    <s v="music/rock"/>
    <n v="265.25"/>
    <n v="84.206349206349202"/>
    <x v="4"/>
    <s v="rock"/>
  </r>
  <r>
    <n v="1631"/>
    <x v="1631"/>
    <x v="1629"/>
    <x v="3"/>
    <n v="15591"/>
    <x v="0"/>
    <x v="0"/>
    <s v="USD"/>
    <n v="1350074261"/>
    <n v="1347482261"/>
    <b v="0"/>
    <n v="133"/>
    <b v="1"/>
    <s v="music/rock"/>
    <n v="155.91"/>
    <n v="117.22556390977444"/>
    <x v="4"/>
    <s v="rock"/>
  </r>
  <r>
    <n v="1632"/>
    <x v="1632"/>
    <x v="1630"/>
    <x v="23"/>
    <n v="4065"/>
    <x v="0"/>
    <x v="0"/>
    <s v="USD"/>
    <n v="1316851854"/>
    <n v="1311667854"/>
    <b v="0"/>
    <n v="47"/>
    <b v="1"/>
    <s v="music/rock"/>
    <n v="101.62500000000001"/>
    <n v="86.489361702127653"/>
    <x v="4"/>
    <s v="rock"/>
  </r>
  <r>
    <n v="1633"/>
    <x v="1633"/>
    <x v="1631"/>
    <x v="3"/>
    <n v="10000"/>
    <x v="0"/>
    <x v="0"/>
    <s v="USD"/>
    <n v="1326690000"/>
    <n v="1324329156"/>
    <b v="0"/>
    <n v="58"/>
    <b v="1"/>
    <s v="music/rock"/>
    <n v="100"/>
    <n v="172.41379310344828"/>
    <x v="4"/>
    <s v="rock"/>
  </r>
  <r>
    <n v="1634"/>
    <x v="1634"/>
    <x v="1632"/>
    <x v="13"/>
    <n v="2010"/>
    <x v="0"/>
    <x v="0"/>
    <s v="USD"/>
    <n v="1306994340"/>
    <n v="1303706001"/>
    <b v="0"/>
    <n v="32"/>
    <b v="1"/>
    <s v="music/rock"/>
    <n v="100.49999999999999"/>
    <n v="62.8125"/>
    <x v="4"/>
    <s v="rock"/>
  </r>
  <r>
    <n v="1635"/>
    <x v="1635"/>
    <x v="1633"/>
    <x v="13"/>
    <n v="2506"/>
    <x v="0"/>
    <x v="0"/>
    <s v="USD"/>
    <n v="1468270261"/>
    <n v="1463086261"/>
    <b v="0"/>
    <n v="37"/>
    <b v="1"/>
    <s v="music/rock"/>
    <n v="125.29999999999998"/>
    <n v="67.729729729729726"/>
    <x v="4"/>
    <s v="rock"/>
  </r>
  <r>
    <n v="1636"/>
    <x v="1636"/>
    <x v="1634"/>
    <x v="37"/>
    <n v="4660"/>
    <x v="0"/>
    <x v="0"/>
    <s v="USD"/>
    <n v="1307851200"/>
    <n v="1304129088"/>
    <b v="0"/>
    <n v="87"/>
    <b v="1"/>
    <s v="music/rock"/>
    <n v="103.55555555555556"/>
    <n v="53.5632183908046"/>
    <x v="4"/>
    <s v="rock"/>
  </r>
  <r>
    <n v="1637"/>
    <x v="1637"/>
    <x v="1635"/>
    <x v="2"/>
    <n v="519"/>
    <x v="0"/>
    <x v="0"/>
    <s v="USD"/>
    <n v="1262302740"/>
    <n v="1257444140"/>
    <b v="0"/>
    <n v="15"/>
    <b v="1"/>
    <s v="music/rock"/>
    <n v="103.8"/>
    <n v="34.6"/>
    <x v="4"/>
    <s v="rock"/>
  </r>
  <r>
    <n v="1638"/>
    <x v="1638"/>
    <x v="1636"/>
    <x v="28"/>
    <n v="1050"/>
    <x v="0"/>
    <x v="0"/>
    <s v="USD"/>
    <n v="1362086700"/>
    <n v="1358180968"/>
    <b v="0"/>
    <n v="27"/>
    <b v="1"/>
    <s v="music/rock"/>
    <n v="105"/>
    <n v="38.888888888888886"/>
    <x v="4"/>
    <s v="rock"/>
  </r>
  <r>
    <n v="1639"/>
    <x v="1639"/>
    <x v="1637"/>
    <x v="40"/>
    <n v="1800"/>
    <x v="0"/>
    <x v="0"/>
    <s v="USD"/>
    <n v="1330789165"/>
    <n v="1328197165"/>
    <b v="0"/>
    <n v="19"/>
    <b v="1"/>
    <s v="music/rock"/>
    <n v="100"/>
    <n v="94.736842105263165"/>
    <x v="4"/>
    <s v="rock"/>
  </r>
  <r>
    <n v="1640"/>
    <x v="1640"/>
    <x v="1638"/>
    <x v="44"/>
    <n v="679.44"/>
    <x v="0"/>
    <x v="0"/>
    <s v="USD"/>
    <n v="1280800740"/>
    <n v="1279603955"/>
    <b v="0"/>
    <n v="17"/>
    <b v="1"/>
    <s v="music/rock"/>
    <n v="169.86"/>
    <n v="39.967058823529413"/>
    <x v="4"/>
    <s v="rock"/>
  </r>
  <r>
    <n v="1641"/>
    <x v="1641"/>
    <x v="1639"/>
    <x v="30"/>
    <n v="2535"/>
    <x v="0"/>
    <x v="0"/>
    <s v="USD"/>
    <n v="1418998744"/>
    <n v="1416406744"/>
    <b v="0"/>
    <n v="26"/>
    <b v="1"/>
    <s v="music/pop"/>
    <n v="101.4"/>
    <n v="97.5"/>
    <x v="4"/>
    <s v="pop"/>
  </r>
  <r>
    <n v="1642"/>
    <x v="1642"/>
    <x v="1640"/>
    <x v="38"/>
    <n v="1200"/>
    <x v="0"/>
    <x v="0"/>
    <s v="USD"/>
    <n v="1308011727"/>
    <n v="1306283727"/>
    <b v="0"/>
    <n v="28"/>
    <b v="1"/>
    <s v="music/pop"/>
    <n v="100"/>
    <n v="42.857142857142854"/>
    <x v="4"/>
    <s v="pop"/>
  </r>
  <r>
    <n v="1643"/>
    <x v="1643"/>
    <x v="1641"/>
    <x v="10"/>
    <n v="6235"/>
    <x v="0"/>
    <x v="0"/>
    <s v="USD"/>
    <n v="1348516012"/>
    <n v="1345924012"/>
    <b v="0"/>
    <n v="37"/>
    <b v="1"/>
    <s v="music/pop"/>
    <n v="124.70000000000002"/>
    <n v="168.51351351351352"/>
    <x v="4"/>
    <s v="pop"/>
  </r>
  <r>
    <n v="1644"/>
    <x v="1644"/>
    <x v="1642"/>
    <x v="3"/>
    <n v="10950"/>
    <x v="0"/>
    <x v="0"/>
    <s v="USD"/>
    <n v="1353551160"/>
    <n v="1348363560"/>
    <b v="0"/>
    <n v="128"/>
    <b v="1"/>
    <s v="music/pop"/>
    <n v="109.5"/>
    <n v="85.546875"/>
    <x v="4"/>
    <s v="pop"/>
  </r>
  <r>
    <n v="1645"/>
    <x v="1645"/>
    <x v="1643"/>
    <x v="10"/>
    <n v="5540"/>
    <x v="0"/>
    <x v="0"/>
    <s v="USD"/>
    <n v="1379515740"/>
    <n v="1378306140"/>
    <b v="0"/>
    <n v="10"/>
    <b v="1"/>
    <s v="music/pop"/>
    <n v="110.80000000000001"/>
    <n v="554"/>
    <x v="4"/>
    <s v="pop"/>
  </r>
  <r>
    <n v="1646"/>
    <x v="1646"/>
    <x v="1644"/>
    <x v="13"/>
    <n v="2204"/>
    <x v="0"/>
    <x v="1"/>
    <s v="GBP"/>
    <n v="1408039860"/>
    <n v="1405248503"/>
    <b v="0"/>
    <n v="83"/>
    <b v="1"/>
    <s v="music/pop"/>
    <n v="110.2"/>
    <n v="26.554216867469879"/>
    <x v="4"/>
    <s v="pop"/>
  </r>
  <r>
    <n v="1647"/>
    <x v="1647"/>
    <x v="1645"/>
    <x v="10"/>
    <n v="5236"/>
    <x v="0"/>
    <x v="0"/>
    <s v="USD"/>
    <n v="1339235377"/>
    <n v="1336643377"/>
    <b v="0"/>
    <n v="46"/>
    <b v="1"/>
    <s v="music/pop"/>
    <n v="104.71999999999998"/>
    <n v="113.82608695652173"/>
    <x v="4"/>
    <s v="pop"/>
  </r>
  <r>
    <n v="1648"/>
    <x v="1648"/>
    <x v="1646"/>
    <x v="98"/>
    <n v="2881"/>
    <x v="0"/>
    <x v="0"/>
    <s v="USD"/>
    <n v="1300636482"/>
    <n v="1298048082"/>
    <b v="0"/>
    <n v="90"/>
    <b v="1"/>
    <s v="music/pop"/>
    <n v="125.26086956521738"/>
    <n v="32.011111111111113"/>
    <x v="4"/>
    <s v="pop"/>
  </r>
  <r>
    <n v="1649"/>
    <x v="1649"/>
    <x v="1647"/>
    <x v="276"/>
    <n v="3822.33"/>
    <x v="0"/>
    <x v="0"/>
    <s v="USD"/>
    <n v="1400862355"/>
    <n v="1396974355"/>
    <b v="0"/>
    <n v="81"/>
    <b v="1"/>
    <s v="music/pop"/>
    <n v="100.58763157894737"/>
    <n v="47.189259259259259"/>
    <x v="4"/>
    <s v="pop"/>
  </r>
  <r>
    <n v="1650"/>
    <x v="1650"/>
    <x v="1648"/>
    <x v="13"/>
    <n v="2831"/>
    <x v="0"/>
    <x v="0"/>
    <s v="USD"/>
    <n v="1381314437"/>
    <n v="1378722437"/>
    <b v="0"/>
    <n v="32"/>
    <b v="1"/>
    <s v="music/pop"/>
    <n v="141.55000000000001"/>
    <n v="88.46875"/>
    <x v="4"/>
    <s v="pop"/>
  </r>
  <r>
    <n v="1651"/>
    <x v="1651"/>
    <x v="1649"/>
    <x v="13"/>
    <n v="2015"/>
    <x v="0"/>
    <x v="0"/>
    <s v="USD"/>
    <n v="1303801140"/>
    <n v="1300916220"/>
    <b v="0"/>
    <n v="20"/>
    <b v="1"/>
    <s v="music/pop"/>
    <n v="100.75"/>
    <n v="100.75"/>
    <x v="4"/>
    <s v="pop"/>
  </r>
  <r>
    <n v="1652"/>
    <x v="1652"/>
    <x v="1650"/>
    <x v="37"/>
    <n v="4530"/>
    <x v="0"/>
    <x v="0"/>
    <s v="USD"/>
    <n v="1385297393"/>
    <n v="1382701793"/>
    <b v="0"/>
    <n v="70"/>
    <b v="1"/>
    <s v="music/pop"/>
    <n v="100.66666666666666"/>
    <n v="64.714285714285708"/>
    <x v="4"/>
    <s v="pop"/>
  </r>
  <r>
    <n v="1653"/>
    <x v="1653"/>
    <x v="1651"/>
    <x v="10"/>
    <n v="8711.52"/>
    <x v="0"/>
    <x v="0"/>
    <s v="USD"/>
    <n v="1303675296"/>
    <n v="1300996896"/>
    <b v="0"/>
    <n v="168"/>
    <b v="1"/>
    <s v="music/pop"/>
    <n v="174.2304"/>
    <n v="51.854285714285716"/>
    <x v="4"/>
    <s v="pop"/>
  </r>
  <r>
    <n v="1654"/>
    <x v="1654"/>
    <x v="1652"/>
    <x v="184"/>
    <n v="1319"/>
    <x v="0"/>
    <x v="0"/>
    <s v="USD"/>
    <n v="1334784160"/>
    <n v="1332192160"/>
    <b v="0"/>
    <n v="34"/>
    <b v="1"/>
    <s v="music/pop"/>
    <n v="119.90909090909089"/>
    <n v="38.794117647058826"/>
    <x v="4"/>
    <s v="pop"/>
  </r>
  <r>
    <n v="1655"/>
    <x v="1655"/>
    <x v="1653"/>
    <x v="15"/>
    <n v="2143"/>
    <x v="0"/>
    <x v="0"/>
    <s v="USD"/>
    <n v="1333648820"/>
    <n v="1331060420"/>
    <b v="0"/>
    <n v="48"/>
    <b v="1"/>
    <s v="music/pop"/>
    <n v="142.86666666666667"/>
    <n v="44.645833333333336"/>
    <x v="4"/>
    <s v="pop"/>
  </r>
  <r>
    <n v="1656"/>
    <x v="1656"/>
    <x v="1654"/>
    <x v="51"/>
    <n v="7525.12"/>
    <x v="0"/>
    <x v="0"/>
    <s v="USD"/>
    <n v="1355437052"/>
    <n v="1352845052"/>
    <b v="0"/>
    <n v="48"/>
    <b v="1"/>
    <s v="music/pop"/>
    <n v="100.33493333333334"/>
    <n v="156.77333333333334"/>
    <x v="4"/>
    <s v="pop"/>
  </r>
  <r>
    <n v="1657"/>
    <x v="1657"/>
    <x v="1655"/>
    <x v="31"/>
    <n v="26233.45"/>
    <x v="0"/>
    <x v="0"/>
    <s v="USD"/>
    <n v="1337885168"/>
    <n v="1335293168"/>
    <b v="0"/>
    <n v="221"/>
    <b v="1"/>
    <s v="music/pop"/>
    <n v="104.93380000000001"/>
    <n v="118.70339366515837"/>
    <x v="4"/>
    <s v="pop"/>
  </r>
  <r>
    <n v="1658"/>
    <x v="1658"/>
    <x v="1656"/>
    <x v="12"/>
    <n v="7934"/>
    <x v="0"/>
    <x v="0"/>
    <s v="USD"/>
    <n v="1355840400"/>
    <n v="1352524767"/>
    <b v="0"/>
    <n v="107"/>
    <b v="1"/>
    <s v="music/pop"/>
    <n v="132.23333333333335"/>
    <n v="74.149532710280369"/>
    <x v="4"/>
    <s v="pop"/>
  </r>
  <r>
    <n v="1659"/>
    <x v="1659"/>
    <x v="1657"/>
    <x v="2"/>
    <n v="564"/>
    <x v="0"/>
    <x v="1"/>
    <s v="GBP"/>
    <n v="1387281600"/>
    <n v="1384811721"/>
    <b v="0"/>
    <n v="45"/>
    <b v="1"/>
    <s v="music/pop"/>
    <n v="112.79999999999998"/>
    <n v="12.533333333333333"/>
    <x v="4"/>
    <s v="pop"/>
  </r>
  <r>
    <n v="1660"/>
    <x v="1660"/>
    <x v="1658"/>
    <x v="277"/>
    <n v="1003"/>
    <x v="0"/>
    <x v="13"/>
    <s v="EUR"/>
    <n v="1462053540"/>
    <n v="1459355950"/>
    <b v="0"/>
    <n v="36"/>
    <b v="1"/>
    <s v="music/pop"/>
    <n v="1253.75"/>
    <n v="27.861111111111111"/>
    <x v="4"/>
    <s v="pop"/>
  </r>
  <r>
    <n v="1661"/>
    <x v="1661"/>
    <x v="1659"/>
    <x v="278"/>
    <n v="8098"/>
    <x v="0"/>
    <x v="15"/>
    <s v="EUR"/>
    <n v="1453064400"/>
    <n v="1449359831"/>
    <b v="0"/>
    <n v="101"/>
    <b v="1"/>
    <s v="music/pop"/>
    <n v="102.50632911392405"/>
    <n v="80.178217821782184"/>
    <x v="4"/>
    <s v="pop"/>
  </r>
  <r>
    <n v="1662"/>
    <x v="1662"/>
    <x v="1660"/>
    <x v="6"/>
    <n v="8211"/>
    <x v="0"/>
    <x v="0"/>
    <s v="USD"/>
    <n v="1325310336"/>
    <n v="1320122736"/>
    <b v="0"/>
    <n v="62"/>
    <b v="1"/>
    <s v="music/pop"/>
    <n v="102.6375"/>
    <n v="132.43548387096774"/>
    <x v="4"/>
    <s v="pop"/>
  </r>
  <r>
    <n v="1663"/>
    <x v="1663"/>
    <x v="1661"/>
    <x v="28"/>
    <n v="1080"/>
    <x v="0"/>
    <x v="0"/>
    <s v="USD"/>
    <n v="1422750707"/>
    <n v="1420158707"/>
    <b v="0"/>
    <n v="32"/>
    <b v="1"/>
    <s v="music/pop"/>
    <n v="108"/>
    <n v="33.75"/>
    <x v="4"/>
    <s v="pop"/>
  </r>
  <r>
    <n v="1664"/>
    <x v="1664"/>
    <x v="1662"/>
    <x v="30"/>
    <n v="3060.22"/>
    <x v="0"/>
    <x v="0"/>
    <s v="USD"/>
    <n v="1331870340"/>
    <n v="1328033818"/>
    <b v="0"/>
    <n v="89"/>
    <b v="1"/>
    <s v="music/pop"/>
    <n v="122.40879999999999"/>
    <n v="34.384494382022467"/>
    <x v="4"/>
    <s v="pop"/>
  </r>
  <r>
    <n v="1665"/>
    <x v="1665"/>
    <x v="1663"/>
    <x v="8"/>
    <n v="4181"/>
    <x v="0"/>
    <x v="0"/>
    <s v="USD"/>
    <n v="1298343600"/>
    <n v="1295624113"/>
    <b v="0"/>
    <n v="93"/>
    <b v="1"/>
    <s v="music/pop"/>
    <n v="119.45714285714286"/>
    <n v="44.956989247311824"/>
    <x v="4"/>
    <s v="pop"/>
  </r>
  <r>
    <n v="1666"/>
    <x v="1666"/>
    <x v="1664"/>
    <x v="30"/>
    <n v="4022"/>
    <x v="0"/>
    <x v="0"/>
    <s v="USD"/>
    <n v="1364447073"/>
    <n v="1361858673"/>
    <b v="0"/>
    <n v="98"/>
    <b v="1"/>
    <s v="music/pop"/>
    <n v="160.88"/>
    <n v="41.04081632653061"/>
    <x v="4"/>
    <s v="pop"/>
  </r>
  <r>
    <n v="1667"/>
    <x v="1667"/>
    <x v="1665"/>
    <x v="104"/>
    <n v="4313"/>
    <x v="0"/>
    <x v="0"/>
    <s v="USD"/>
    <n v="1394521140"/>
    <n v="1392169298"/>
    <b v="0"/>
    <n v="82"/>
    <b v="1"/>
    <s v="music/pop"/>
    <n v="126.85294117647059"/>
    <n v="52.597560975609753"/>
    <x v="4"/>
    <s v="pop"/>
  </r>
  <r>
    <n v="1668"/>
    <x v="1668"/>
    <x v="1666"/>
    <x v="6"/>
    <n v="8211"/>
    <x v="0"/>
    <x v="0"/>
    <s v="USD"/>
    <n v="1322454939"/>
    <n v="1319859339"/>
    <b v="0"/>
    <n v="116"/>
    <b v="1"/>
    <s v="music/pop"/>
    <n v="102.6375"/>
    <n v="70.784482758620683"/>
    <x v="4"/>
    <s v="pop"/>
  </r>
  <r>
    <n v="1669"/>
    <x v="1669"/>
    <x v="1667"/>
    <x v="13"/>
    <n v="2795"/>
    <x v="0"/>
    <x v="0"/>
    <s v="USD"/>
    <n v="1464729276"/>
    <n v="1459545276"/>
    <b v="0"/>
    <n v="52"/>
    <b v="1"/>
    <s v="music/pop"/>
    <n v="139.75"/>
    <n v="53.75"/>
    <x v="4"/>
    <s v="pop"/>
  </r>
  <r>
    <n v="1670"/>
    <x v="1670"/>
    <x v="1668"/>
    <x v="28"/>
    <n v="1026"/>
    <x v="0"/>
    <x v="0"/>
    <s v="USD"/>
    <n v="1278302400"/>
    <n v="1273961999"/>
    <b v="0"/>
    <n v="23"/>
    <b v="1"/>
    <s v="music/pop"/>
    <n v="102.60000000000001"/>
    <n v="44.608695652173914"/>
    <x v="4"/>
    <s v="pop"/>
  </r>
  <r>
    <n v="1671"/>
    <x v="1671"/>
    <x v="1669"/>
    <x v="13"/>
    <n v="2013.47"/>
    <x v="0"/>
    <x v="0"/>
    <s v="USD"/>
    <n v="1470056614"/>
    <n v="1467464614"/>
    <b v="0"/>
    <n v="77"/>
    <b v="1"/>
    <s v="music/pop"/>
    <n v="100.67349999999999"/>
    <n v="26.148961038961041"/>
    <x v="4"/>
    <s v="pop"/>
  </r>
  <r>
    <n v="1672"/>
    <x v="1672"/>
    <x v="1670"/>
    <x v="180"/>
    <n v="1920"/>
    <x v="0"/>
    <x v="0"/>
    <s v="USD"/>
    <n v="1338824730"/>
    <n v="1336232730"/>
    <b v="0"/>
    <n v="49"/>
    <b v="1"/>
    <s v="music/pop"/>
    <n v="112.94117647058823"/>
    <n v="39.183673469387756"/>
    <x v="4"/>
    <s v="pop"/>
  </r>
  <r>
    <n v="1673"/>
    <x v="1673"/>
    <x v="1671"/>
    <x v="190"/>
    <n v="2690"/>
    <x v="0"/>
    <x v="0"/>
    <s v="USD"/>
    <n v="1425675892"/>
    <n v="1423083892"/>
    <b v="0"/>
    <n v="59"/>
    <b v="1"/>
    <s v="music/pop"/>
    <n v="128.09523809523807"/>
    <n v="45.593220338983052"/>
    <x v="4"/>
    <s v="pop"/>
  </r>
  <r>
    <n v="1674"/>
    <x v="1674"/>
    <x v="1672"/>
    <x v="10"/>
    <n v="10085"/>
    <x v="0"/>
    <x v="0"/>
    <s v="USD"/>
    <n v="1471503540"/>
    <n v="1468852306"/>
    <b v="0"/>
    <n v="113"/>
    <b v="1"/>
    <s v="music/pop"/>
    <n v="201.7"/>
    <n v="89.247787610619469"/>
    <x v="4"/>
    <s v="pop"/>
  </r>
  <r>
    <n v="1675"/>
    <x v="1675"/>
    <x v="1673"/>
    <x v="28"/>
    <n v="1374.16"/>
    <x v="0"/>
    <x v="0"/>
    <s v="USD"/>
    <n v="1318802580"/>
    <n v="1316194540"/>
    <b v="0"/>
    <n v="34"/>
    <b v="1"/>
    <s v="music/pop"/>
    <n v="137.416"/>
    <n v="40.416470588235299"/>
    <x v="4"/>
    <s v="pop"/>
  </r>
  <r>
    <n v="1676"/>
    <x v="1676"/>
    <x v="1674"/>
    <x v="9"/>
    <n v="3460"/>
    <x v="0"/>
    <x v="0"/>
    <s v="USD"/>
    <n v="1334980740"/>
    <n v="1330968347"/>
    <b v="0"/>
    <n v="42"/>
    <b v="1"/>
    <s v="music/pop"/>
    <n v="115.33333333333333"/>
    <n v="82.38095238095238"/>
    <x v="4"/>
    <s v="pop"/>
  </r>
  <r>
    <n v="1677"/>
    <x v="1677"/>
    <x v="1675"/>
    <x v="12"/>
    <n v="6700"/>
    <x v="0"/>
    <x v="3"/>
    <s v="EUR"/>
    <n v="1460786340"/>
    <n v="1455615976"/>
    <b v="0"/>
    <n v="42"/>
    <b v="1"/>
    <s v="music/pop"/>
    <n v="111.66666666666667"/>
    <n v="159.52380952380952"/>
    <x v="4"/>
    <s v="pop"/>
  </r>
  <r>
    <n v="1678"/>
    <x v="1678"/>
    <x v="1676"/>
    <x v="15"/>
    <n v="1776"/>
    <x v="0"/>
    <x v="0"/>
    <s v="USD"/>
    <n v="1391718671"/>
    <n v="1390509071"/>
    <b v="0"/>
    <n v="49"/>
    <b v="1"/>
    <s v="music/pop"/>
    <n v="118.39999999999999"/>
    <n v="36.244897959183675"/>
    <x v="4"/>
    <s v="pop"/>
  </r>
  <r>
    <n v="1679"/>
    <x v="1679"/>
    <x v="1677"/>
    <x v="13"/>
    <n v="3500"/>
    <x v="0"/>
    <x v="0"/>
    <s v="USD"/>
    <n v="1311298745"/>
    <n v="1309311545"/>
    <b v="0"/>
    <n v="56"/>
    <b v="1"/>
    <s v="music/pop"/>
    <n v="175"/>
    <n v="62.5"/>
    <x v="4"/>
    <s v="pop"/>
  </r>
  <r>
    <n v="1680"/>
    <x v="1680"/>
    <x v="1678"/>
    <x v="28"/>
    <n v="1175"/>
    <x v="0"/>
    <x v="0"/>
    <s v="USD"/>
    <n v="1405188667"/>
    <n v="1402596667"/>
    <b v="0"/>
    <n v="25"/>
    <b v="1"/>
    <s v="music/pop"/>
    <n v="117.5"/>
    <n v="47"/>
    <x v="4"/>
    <s v="pop"/>
  </r>
  <r>
    <n v="1681"/>
    <x v="1681"/>
    <x v="1679"/>
    <x v="99"/>
    <n v="65924.38"/>
    <x v="3"/>
    <x v="0"/>
    <s v="USD"/>
    <n v="1490752800"/>
    <n v="1486522484"/>
    <b v="0"/>
    <n v="884"/>
    <b v="0"/>
    <s v="music/faith"/>
    <n v="101.42212307692309"/>
    <n v="74.575090497737563"/>
    <x v="4"/>
    <s v="faith"/>
  </r>
  <r>
    <n v="1682"/>
    <x v="1682"/>
    <x v="1680"/>
    <x v="12"/>
    <n v="0"/>
    <x v="3"/>
    <x v="0"/>
    <s v="USD"/>
    <n v="1492142860"/>
    <n v="1486962460"/>
    <b v="0"/>
    <n v="0"/>
    <b v="0"/>
    <s v="music/faith"/>
    <n v="0"/>
    <n v="0"/>
    <x v="4"/>
    <s v="faith"/>
  </r>
  <r>
    <n v="1683"/>
    <x v="1683"/>
    <x v="1681"/>
    <x v="8"/>
    <n v="760"/>
    <x v="3"/>
    <x v="6"/>
    <s v="EUR"/>
    <n v="1491590738"/>
    <n v="1489517138"/>
    <b v="0"/>
    <n v="10"/>
    <b v="0"/>
    <s v="music/faith"/>
    <n v="21.714285714285715"/>
    <n v="76"/>
    <x v="4"/>
    <s v="faith"/>
  </r>
  <r>
    <n v="1684"/>
    <x v="1684"/>
    <x v="1682"/>
    <x v="6"/>
    <n v="8730"/>
    <x v="3"/>
    <x v="0"/>
    <s v="USD"/>
    <n v="1489775641"/>
    <n v="1487360041"/>
    <b v="0"/>
    <n v="101"/>
    <b v="0"/>
    <s v="music/faith"/>
    <n v="109.125"/>
    <n v="86.43564356435644"/>
    <x v="4"/>
    <s v="faith"/>
  </r>
  <r>
    <n v="1685"/>
    <x v="1685"/>
    <x v="1683"/>
    <x v="18"/>
    <n v="360"/>
    <x v="3"/>
    <x v="0"/>
    <s v="USD"/>
    <n v="1490331623"/>
    <n v="1487743223"/>
    <b v="0"/>
    <n v="15"/>
    <b v="0"/>
    <s v="music/faith"/>
    <n v="102.85714285714285"/>
    <n v="24"/>
    <x v="4"/>
    <s v="faith"/>
  </r>
  <r>
    <n v="1686"/>
    <x v="1686"/>
    <x v="1684"/>
    <x v="10"/>
    <n v="18"/>
    <x v="3"/>
    <x v="5"/>
    <s v="CAD"/>
    <n v="1493320519"/>
    <n v="1488140119"/>
    <b v="0"/>
    <n v="1"/>
    <b v="0"/>
    <s v="music/faith"/>
    <n v="0.36"/>
    <n v="18"/>
    <x v="4"/>
    <s v="faith"/>
  </r>
  <r>
    <n v="1687"/>
    <x v="1687"/>
    <x v="1685"/>
    <x v="3"/>
    <n v="3125"/>
    <x v="3"/>
    <x v="0"/>
    <s v="USD"/>
    <n v="1491855300"/>
    <n v="1488935245"/>
    <b v="0"/>
    <n v="39"/>
    <b v="0"/>
    <s v="music/faith"/>
    <n v="31.25"/>
    <n v="80.128205128205124"/>
    <x v="4"/>
    <s v="faith"/>
  </r>
  <r>
    <n v="1688"/>
    <x v="1688"/>
    <x v="1686"/>
    <x v="23"/>
    <n v="1772"/>
    <x v="3"/>
    <x v="0"/>
    <s v="USD"/>
    <n v="1491738594"/>
    <n v="1489150194"/>
    <b v="0"/>
    <n v="7"/>
    <b v="0"/>
    <s v="music/faith"/>
    <n v="44.3"/>
    <n v="253.14285714285714"/>
    <x v="4"/>
    <s v="faith"/>
  </r>
  <r>
    <n v="1689"/>
    <x v="1689"/>
    <x v="1687"/>
    <x v="262"/>
    <n v="2400"/>
    <x v="3"/>
    <x v="0"/>
    <s v="USD"/>
    <n v="1489700230"/>
    <n v="1487111830"/>
    <b v="0"/>
    <n v="14"/>
    <b v="0"/>
    <s v="music/faith"/>
    <n v="100"/>
    <n v="171.42857142857142"/>
    <x v="4"/>
    <s v="faith"/>
  </r>
  <r>
    <n v="1690"/>
    <x v="1690"/>
    <x v="1688"/>
    <x v="30"/>
    <n v="635"/>
    <x v="3"/>
    <x v="0"/>
    <s v="USD"/>
    <n v="1491470442"/>
    <n v="1488882042"/>
    <b v="0"/>
    <n v="11"/>
    <b v="0"/>
    <s v="music/faith"/>
    <n v="25.4"/>
    <n v="57.727272727272727"/>
    <x v="4"/>
    <s v="faith"/>
  </r>
  <r>
    <n v="1691"/>
    <x v="1691"/>
    <x v="1689"/>
    <x v="11"/>
    <n v="10042"/>
    <x v="3"/>
    <x v="0"/>
    <s v="USD"/>
    <n v="1491181200"/>
    <n v="1488387008"/>
    <b v="0"/>
    <n v="38"/>
    <b v="0"/>
    <s v="music/faith"/>
    <n v="33.473333333333329"/>
    <n v="264.26315789473682"/>
    <x v="4"/>
    <s v="faith"/>
  </r>
  <r>
    <n v="1692"/>
    <x v="1692"/>
    <x v="1690"/>
    <x v="10"/>
    <n v="2390"/>
    <x v="3"/>
    <x v="0"/>
    <s v="USD"/>
    <n v="1490572740"/>
    <n v="1487734667"/>
    <b v="0"/>
    <n v="15"/>
    <b v="0"/>
    <s v="music/faith"/>
    <n v="47.8"/>
    <n v="159.33333333333334"/>
    <x v="4"/>
    <s v="faith"/>
  </r>
  <r>
    <n v="1693"/>
    <x v="1693"/>
    <x v="1691"/>
    <x v="9"/>
    <n v="280"/>
    <x v="3"/>
    <x v="1"/>
    <s v="GBP"/>
    <n v="1491768000"/>
    <n v="1489097112"/>
    <b v="0"/>
    <n v="8"/>
    <b v="0"/>
    <s v="music/faith"/>
    <n v="9.3333333333333339"/>
    <n v="35"/>
    <x v="4"/>
    <s v="faith"/>
  </r>
  <r>
    <n v="1694"/>
    <x v="1694"/>
    <x v="1692"/>
    <x v="3"/>
    <n v="5"/>
    <x v="3"/>
    <x v="0"/>
    <s v="USD"/>
    <n v="1490589360"/>
    <n v="1488038674"/>
    <b v="0"/>
    <n v="1"/>
    <b v="0"/>
    <s v="music/faith"/>
    <n v="0.05"/>
    <n v="5"/>
    <x v="4"/>
    <s v="faith"/>
  </r>
  <r>
    <n v="1695"/>
    <x v="1695"/>
    <x v="1693"/>
    <x v="14"/>
    <n v="1405"/>
    <x v="3"/>
    <x v="0"/>
    <s v="USD"/>
    <n v="1491786000"/>
    <n v="1488847514"/>
    <b v="0"/>
    <n v="23"/>
    <b v="0"/>
    <s v="music/faith"/>
    <n v="11.708333333333334"/>
    <n v="61.086956521739133"/>
    <x v="4"/>
    <s v="faith"/>
  </r>
  <r>
    <n v="1696"/>
    <x v="1696"/>
    <x v="1694"/>
    <x v="82"/>
    <n v="0"/>
    <x v="3"/>
    <x v="0"/>
    <s v="USD"/>
    <n v="1491007211"/>
    <n v="1488418811"/>
    <b v="0"/>
    <n v="0"/>
    <b v="0"/>
    <s v="music/faith"/>
    <n v="0"/>
    <n v="0"/>
    <x v="4"/>
    <s v="faith"/>
  </r>
  <r>
    <n v="1697"/>
    <x v="1697"/>
    <x v="1695"/>
    <x v="78"/>
    <n v="2526"/>
    <x v="3"/>
    <x v="0"/>
    <s v="USD"/>
    <n v="1491781648"/>
    <n v="1489193248"/>
    <b v="0"/>
    <n v="22"/>
    <b v="0"/>
    <s v="music/faith"/>
    <n v="20.208000000000002"/>
    <n v="114.81818181818181"/>
    <x v="4"/>
    <s v="faith"/>
  </r>
  <r>
    <n v="1698"/>
    <x v="1698"/>
    <x v="1696"/>
    <x v="152"/>
    <n v="0"/>
    <x v="3"/>
    <x v="0"/>
    <s v="USD"/>
    <n v="1490499180"/>
    <n v="1488430760"/>
    <b v="0"/>
    <n v="0"/>
    <b v="0"/>
    <s v="music/faith"/>
    <n v="0"/>
    <n v="0"/>
    <x v="4"/>
    <s v="faith"/>
  </r>
  <r>
    <n v="1699"/>
    <x v="1699"/>
    <x v="1697"/>
    <x v="279"/>
    <n v="216"/>
    <x v="3"/>
    <x v="0"/>
    <s v="USD"/>
    <n v="1491943445"/>
    <n v="1489351445"/>
    <b v="0"/>
    <n v="4"/>
    <b v="0"/>
    <s v="music/faith"/>
    <n v="4.2311459353574925"/>
    <n v="54"/>
    <x v="4"/>
    <s v="faith"/>
  </r>
  <r>
    <n v="1700"/>
    <x v="1700"/>
    <x v="1698"/>
    <x v="22"/>
    <n v="5212"/>
    <x v="3"/>
    <x v="0"/>
    <s v="USD"/>
    <n v="1491019200"/>
    <n v="1488418990"/>
    <b v="0"/>
    <n v="79"/>
    <b v="0"/>
    <s v="music/faith"/>
    <n v="26.06"/>
    <n v="65.974683544303801"/>
    <x v="4"/>
    <s v="faith"/>
  </r>
  <r>
    <n v="1701"/>
    <x v="1701"/>
    <x v="1699"/>
    <x v="280"/>
    <n v="10"/>
    <x v="2"/>
    <x v="0"/>
    <s v="USD"/>
    <n v="1421337405"/>
    <n v="1418745405"/>
    <b v="0"/>
    <n v="2"/>
    <b v="0"/>
    <s v="music/faith"/>
    <n v="0.19801980198019803"/>
    <n v="5"/>
    <x v="4"/>
    <s v="faith"/>
  </r>
  <r>
    <n v="1702"/>
    <x v="1702"/>
    <x v="1700"/>
    <x v="281"/>
    <n v="1"/>
    <x v="2"/>
    <x v="0"/>
    <s v="USD"/>
    <n v="1427745150"/>
    <n v="1425156750"/>
    <b v="0"/>
    <n v="1"/>
    <b v="0"/>
    <s v="music/faith"/>
    <n v="6.0606060606060606E-3"/>
    <n v="1"/>
    <x v="4"/>
    <s v="faith"/>
  </r>
  <r>
    <n v="1703"/>
    <x v="1703"/>
    <x v="1701"/>
    <x v="10"/>
    <n v="51"/>
    <x v="2"/>
    <x v="0"/>
    <s v="USD"/>
    <n v="1441003537"/>
    <n v="1435819537"/>
    <b v="0"/>
    <n v="2"/>
    <b v="0"/>
    <s v="music/faith"/>
    <n v="1.02"/>
    <n v="25.5"/>
    <x v="4"/>
    <s v="faith"/>
  </r>
  <r>
    <n v="1704"/>
    <x v="1704"/>
    <x v="1702"/>
    <x v="13"/>
    <n v="1302"/>
    <x v="2"/>
    <x v="0"/>
    <s v="USD"/>
    <n v="1424056873"/>
    <n v="1421464873"/>
    <b v="0"/>
    <n v="11"/>
    <b v="0"/>
    <s v="music/faith"/>
    <n v="65.100000000000009"/>
    <n v="118.36363636363636"/>
    <x v="4"/>
    <s v="faith"/>
  </r>
  <r>
    <n v="1705"/>
    <x v="1705"/>
    <x v="1703"/>
    <x v="13"/>
    <n v="0"/>
    <x v="2"/>
    <x v="0"/>
    <s v="USD"/>
    <n v="1441814400"/>
    <n v="1440807846"/>
    <b v="0"/>
    <n v="0"/>
    <b v="0"/>
    <s v="music/faith"/>
    <n v="0"/>
    <n v="0"/>
    <x v="4"/>
    <s v="faith"/>
  </r>
  <r>
    <n v="1706"/>
    <x v="1706"/>
    <x v="1704"/>
    <x v="62"/>
    <n v="0"/>
    <x v="2"/>
    <x v="12"/>
    <s v="EUR"/>
    <n v="1440314472"/>
    <n v="1435130472"/>
    <b v="0"/>
    <n v="0"/>
    <b v="0"/>
    <s v="music/faith"/>
    <n v="0"/>
    <n v="0"/>
    <x v="4"/>
    <s v="faith"/>
  </r>
  <r>
    <n v="1707"/>
    <x v="1707"/>
    <x v="1705"/>
    <x v="10"/>
    <n v="487"/>
    <x v="2"/>
    <x v="0"/>
    <s v="USD"/>
    <n v="1459181895"/>
    <n v="1456593495"/>
    <b v="0"/>
    <n v="9"/>
    <b v="0"/>
    <s v="music/faith"/>
    <n v="9.74"/>
    <n v="54.111111111111114"/>
    <x v="4"/>
    <s v="faith"/>
  </r>
  <r>
    <n v="1708"/>
    <x v="1708"/>
    <x v="1706"/>
    <x v="39"/>
    <n v="0"/>
    <x v="2"/>
    <x v="0"/>
    <s v="USD"/>
    <n v="1462135706"/>
    <n v="1458679706"/>
    <b v="0"/>
    <n v="0"/>
    <b v="0"/>
    <s v="music/faith"/>
    <n v="0"/>
    <n v="0"/>
    <x v="4"/>
    <s v="faith"/>
  </r>
  <r>
    <n v="1709"/>
    <x v="1709"/>
    <x v="1707"/>
    <x v="257"/>
    <n v="85"/>
    <x v="2"/>
    <x v="0"/>
    <s v="USD"/>
    <n v="1409513940"/>
    <n v="1405949514"/>
    <b v="0"/>
    <n v="4"/>
    <b v="0"/>
    <s v="music/faith"/>
    <n v="4.8571428571428568"/>
    <n v="21.25"/>
    <x v="4"/>
    <s v="faith"/>
  </r>
  <r>
    <n v="1710"/>
    <x v="1710"/>
    <x v="1708"/>
    <x v="10"/>
    <n v="34"/>
    <x v="2"/>
    <x v="12"/>
    <s v="EUR"/>
    <n v="1453122000"/>
    <n v="1449151888"/>
    <b v="0"/>
    <n v="1"/>
    <b v="0"/>
    <s v="music/faith"/>
    <n v="0.67999999999999994"/>
    <n v="34"/>
    <x v="4"/>
    <s v="faith"/>
  </r>
  <r>
    <n v="1711"/>
    <x v="1711"/>
    <x v="1709"/>
    <x v="3"/>
    <n v="1050"/>
    <x v="2"/>
    <x v="0"/>
    <s v="USD"/>
    <n v="1409585434"/>
    <n v="1406907034"/>
    <b v="0"/>
    <n v="2"/>
    <b v="0"/>
    <s v="music/faith"/>
    <n v="10.5"/>
    <n v="525"/>
    <x v="4"/>
    <s v="faith"/>
  </r>
  <r>
    <n v="1712"/>
    <x v="1712"/>
    <x v="1710"/>
    <x v="10"/>
    <n v="0"/>
    <x v="2"/>
    <x v="0"/>
    <s v="USD"/>
    <n v="1435701353"/>
    <n v="1430517353"/>
    <b v="0"/>
    <n v="0"/>
    <b v="0"/>
    <s v="music/faith"/>
    <n v="0"/>
    <n v="0"/>
    <x v="4"/>
    <s v="faith"/>
  </r>
  <r>
    <n v="1713"/>
    <x v="1713"/>
    <x v="1711"/>
    <x v="9"/>
    <n v="50"/>
    <x v="2"/>
    <x v="0"/>
    <s v="USD"/>
    <n v="1412536412"/>
    <n v="1409944412"/>
    <b v="0"/>
    <n v="1"/>
    <b v="0"/>
    <s v="music/faith"/>
    <n v="1.6666666666666667"/>
    <n v="50"/>
    <x v="4"/>
    <s v="faith"/>
  </r>
  <r>
    <n v="1714"/>
    <x v="1714"/>
    <x v="1712"/>
    <x v="31"/>
    <n v="1967"/>
    <x v="2"/>
    <x v="0"/>
    <s v="USD"/>
    <n v="1430517761"/>
    <n v="1427925761"/>
    <b v="0"/>
    <n v="17"/>
    <b v="0"/>
    <s v="music/faith"/>
    <n v="7.8680000000000003"/>
    <n v="115.70588235294117"/>
    <x v="4"/>
    <s v="faith"/>
  </r>
  <r>
    <n v="1715"/>
    <x v="1715"/>
    <x v="1713"/>
    <x v="10"/>
    <n v="11"/>
    <x v="2"/>
    <x v="0"/>
    <s v="USD"/>
    <n v="1427772120"/>
    <n v="1425186785"/>
    <b v="0"/>
    <n v="2"/>
    <b v="0"/>
    <s v="music/faith"/>
    <n v="0.22"/>
    <n v="5.5"/>
    <x v="4"/>
    <s v="faith"/>
  </r>
  <r>
    <n v="1716"/>
    <x v="1716"/>
    <x v="1714"/>
    <x v="13"/>
    <n v="150"/>
    <x v="2"/>
    <x v="0"/>
    <s v="USD"/>
    <n v="1481295099"/>
    <n v="1477835499"/>
    <b v="0"/>
    <n v="3"/>
    <b v="0"/>
    <s v="music/faith"/>
    <n v="7.5"/>
    <n v="50"/>
    <x v="4"/>
    <s v="faith"/>
  </r>
  <r>
    <n v="1717"/>
    <x v="1717"/>
    <x v="1715"/>
    <x v="282"/>
    <n v="1395"/>
    <x v="2"/>
    <x v="0"/>
    <s v="USD"/>
    <n v="1461211200"/>
    <n v="1459467238"/>
    <b v="0"/>
    <n v="41"/>
    <b v="0"/>
    <s v="music/faith"/>
    <n v="42.725880551301685"/>
    <n v="34.024390243902438"/>
    <x v="4"/>
    <s v="faith"/>
  </r>
  <r>
    <n v="1718"/>
    <x v="1718"/>
    <x v="1716"/>
    <x v="19"/>
    <n v="75"/>
    <x v="2"/>
    <x v="0"/>
    <s v="USD"/>
    <n v="1463201940"/>
    <n v="1459435149"/>
    <b v="0"/>
    <n v="2"/>
    <b v="0"/>
    <s v="music/faith"/>
    <n v="0.2142857142857143"/>
    <n v="37.5"/>
    <x v="4"/>
    <s v="faith"/>
  </r>
  <r>
    <n v="1719"/>
    <x v="1719"/>
    <x v="1717"/>
    <x v="23"/>
    <n v="35"/>
    <x v="2"/>
    <x v="0"/>
    <s v="USD"/>
    <n v="1410958191"/>
    <n v="1408366191"/>
    <b v="0"/>
    <n v="3"/>
    <b v="0"/>
    <s v="music/faith"/>
    <n v="0.87500000000000011"/>
    <n v="11.666666666666666"/>
    <x v="4"/>
    <s v="faith"/>
  </r>
  <r>
    <n v="1720"/>
    <x v="1720"/>
    <x v="1718"/>
    <x v="23"/>
    <n v="225"/>
    <x v="2"/>
    <x v="0"/>
    <s v="USD"/>
    <n v="1415562471"/>
    <n v="1412966871"/>
    <b v="0"/>
    <n v="8"/>
    <b v="0"/>
    <s v="music/faith"/>
    <n v="5.625"/>
    <n v="28.125"/>
    <x v="4"/>
    <s v="faith"/>
  </r>
  <r>
    <n v="1721"/>
    <x v="1721"/>
    <x v="1719"/>
    <x v="10"/>
    <n v="0"/>
    <x v="2"/>
    <x v="0"/>
    <s v="USD"/>
    <n v="1449831863"/>
    <n v="1447239863"/>
    <b v="0"/>
    <n v="0"/>
    <b v="0"/>
    <s v="music/faith"/>
    <n v="0"/>
    <n v="0"/>
    <x v="4"/>
    <s v="faith"/>
  </r>
  <r>
    <n v="1722"/>
    <x v="1722"/>
    <x v="1720"/>
    <x v="283"/>
    <n v="1"/>
    <x v="2"/>
    <x v="0"/>
    <s v="USD"/>
    <n v="1459642200"/>
    <n v="1456441429"/>
    <b v="0"/>
    <n v="1"/>
    <b v="0"/>
    <s v="music/faith"/>
    <n v="3.4722222222222224E-2"/>
    <n v="1"/>
    <x v="4"/>
    <s v="faith"/>
  </r>
  <r>
    <n v="1723"/>
    <x v="1723"/>
    <x v="1721"/>
    <x v="3"/>
    <n v="650"/>
    <x v="2"/>
    <x v="0"/>
    <s v="USD"/>
    <n v="1435730400"/>
    <n v="1430855315"/>
    <b v="0"/>
    <n v="3"/>
    <b v="0"/>
    <s v="music/faith"/>
    <n v="6.5"/>
    <n v="216.66666666666666"/>
    <x v="4"/>
    <s v="faith"/>
  </r>
  <r>
    <n v="1724"/>
    <x v="1724"/>
    <x v="1722"/>
    <x v="12"/>
    <n v="35"/>
    <x v="2"/>
    <x v="0"/>
    <s v="USD"/>
    <n v="1414707762"/>
    <n v="1412115762"/>
    <b v="0"/>
    <n v="4"/>
    <b v="0"/>
    <s v="music/faith"/>
    <n v="0.58333333333333337"/>
    <n v="8.75"/>
    <x v="4"/>
    <s v="faith"/>
  </r>
  <r>
    <n v="1725"/>
    <x v="1725"/>
    <x v="1723"/>
    <x v="62"/>
    <n v="560"/>
    <x v="2"/>
    <x v="0"/>
    <s v="USD"/>
    <n v="1408922049"/>
    <n v="1406330049"/>
    <b v="0"/>
    <n v="9"/>
    <b v="0"/>
    <s v="music/faith"/>
    <n v="10.181818181818182"/>
    <n v="62.222222222222221"/>
    <x v="4"/>
    <s v="faith"/>
  </r>
  <r>
    <n v="1726"/>
    <x v="1726"/>
    <x v="1724"/>
    <x v="115"/>
    <n v="2196"/>
    <x v="2"/>
    <x v="0"/>
    <s v="USD"/>
    <n v="1403906664"/>
    <n v="1401401064"/>
    <b v="0"/>
    <n v="16"/>
    <b v="0"/>
    <s v="music/faith"/>
    <n v="33.784615384615385"/>
    <n v="137.25"/>
    <x v="4"/>
    <s v="faith"/>
  </r>
  <r>
    <n v="1727"/>
    <x v="1727"/>
    <x v="1725"/>
    <x v="9"/>
    <n v="1"/>
    <x v="2"/>
    <x v="1"/>
    <s v="GBP"/>
    <n v="1428231600"/>
    <n v="1423520177"/>
    <b v="0"/>
    <n v="1"/>
    <b v="0"/>
    <s v="music/faith"/>
    <n v="3.3333333333333333E-2"/>
    <n v="1"/>
    <x v="4"/>
    <s v="faith"/>
  </r>
  <r>
    <n v="1728"/>
    <x v="1728"/>
    <x v="1726"/>
    <x v="21"/>
    <n v="855"/>
    <x v="2"/>
    <x v="0"/>
    <s v="USD"/>
    <n v="1445439674"/>
    <n v="1442847674"/>
    <b v="0"/>
    <n v="7"/>
    <b v="0"/>
    <s v="music/faith"/>
    <n v="68.400000000000006"/>
    <n v="122.14285714285714"/>
    <x v="4"/>
    <s v="faith"/>
  </r>
  <r>
    <n v="1729"/>
    <x v="1729"/>
    <x v="1727"/>
    <x v="3"/>
    <n v="0"/>
    <x v="2"/>
    <x v="0"/>
    <s v="USD"/>
    <n v="1465521306"/>
    <n v="1460337306"/>
    <b v="0"/>
    <n v="0"/>
    <b v="0"/>
    <s v="music/faith"/>
    <n v="0"/>
    <n v="0"/>
    <x v="4"/>
    <s v="faith"/>
  </r>
  <r>
    <n v="1730"/>
    <x v="1730"/>
    <x v="1728"/>
    <x v="9"/>
    <n v="0"/>
    <x v="2"/>
    <x v="0"/>
    <s v="USD"/>
    <n v="1445738783"/>
    <n v="1443146783"/>
    <b v="0"/>
    <n v="0"/>
    <b v="0"/>
    <s v="music/faith"/>
    <n v="0"/>
    <n v="0"/>
    <x v="4"/>
    <s v="faith"/>
  </r>
  <r>
    <n v="1731"/>
    <x v="1731"/>
    <x v="1729"/>
    <x v="28"/>
    <n v="0"/>
    <x v="2"/>
    <x v="0"/>
    <s v="USD"/>
    <n v="1434034800"/>
    <n v="1432849552"/>
    <b v="0"/>
    <n v="0"/>
    <b v="0"/>
    <s v="music/faith"/>
    <n v="0"/>
    <n v="0"/>
    <x v="4"/>
    <s v="faith"/>
  </r>
  <r>
    <n v="1732"/>
    <x v="1732"/>
    <x v="1730"/>
    <x v="23"/>
    <n v="0"/>
    <x v="2"/>
    <x v="0"/>
    <s v="USD"/>
    <n v="1452920400"/>
    <n v="1447777481"/>
    <b v="0"/>
    <n v="0"/>
    <b v="0"/>
    <s v="music/faith"/>
    <n v="0"/>
    <n v="0"/>
    <x v="4"/>
    <s v="faith"/>
  </r>
  <r>
    <n v="1733"/>
    <x v="1733"/>
    <x v="1731"/>
    <x v="3"/>
    <n v="0"/>
    <x v="2"/>
    <x v="0"/>
    <s v="USD"/>
    <n v="1473802200"/>
    <n v="1472746374"/>
    <b v="0"/>
    <n v="0"/>
    <b v="0"/>
    <s v="music/faith"/>
    <n v="0"/>
    <n v="0"/>
    <x v="4"/>
    <s v="faith"/>
  </r>
  <r>
    <n v="1734"/>
    <x v="1734"/>
    <x v="1732"/>
    <x v="37"/>
    <n v="1"/>
    <x v="2"/>
    <x v="0"/>
    <s v="USD"/>
    <n v="1431046356"/>
    <n v="1428454356"/>
    <b v="0"/>
    <n v="1"/>
    <b v="0"/>
    <s v="music/faith"/>
    <n v="2.2222222222222223E-2"/>
    <n v="1"/>
    <x v="4"/>
    <s v="faith"/>
  </r>
  <r>
    <n v="1735"/>
    <x v="1735"/>
    <x v="1733"/>
    <x v="28"/>
    <n v="110"/>
    <x v="2"/>
    <x v="0"/>
    <s v="USD"/>
    <n v="1470598345"/>
    <n v="1468006345"/>
    <b v="0"/>
    <n v="2"/>
    <b v="0"/>
    <s v="music/faith"/>
    <n v="11"/>
    <n v="55"/>
    <x v="4"/>
    <s v="faith"/>
  </r>
  <r>
    <n v="1736"/>
    <x v="1736"/>
    <x v="1734"/>
    <x v="9"/>
    <n v="22"/>
    <x v="2"/>
    <x v="0"/>
    <s v="USD"/>
    <n v="1447018833"/>
    <n v="1444423233"/>
    <b v="0"/>
    <n v="1"/>
    <b v="0"/>
    <s v="music/faith"/>
    <n v="0.73333333333333328"/>
    <n v="22"/>
    <x v="4"/>
    <s v="faith"/>
  </r>
  <r>
    <n v="1737"/>
    <x v="1737"/>
    <x v="1735"/>
    <x v="23"/>
    <n v="850"/>
    <x v="2"/>
    <x v="0"/>
    <s v="USD"/>
    <n v="1437432392"/>
    <n v="1434840392"/>
    <b v="0"/>
    <n v="15"/>
    <b v="0"/>
    <s v="music/faith"/>
    <n v="21.25"/>
    <n v="56.666666666666664"/>
    <x v="4"/>
    <s v="faith"/>
  </r>
  <r>
    <n v="1738"/>
    <x v="1738"/>
    <x v="1736"/>
    <x v="10"/>
    <n v="20"/>
    <x v="2"/>
    <x v="0"/>
    <s v="USD"/>
    <n v="1412283542"/>
    <n v="1409691542"/>
    <b v="0"/>
    <n v="1"/>
    <b v="0"/>
    <s v="music/faith"/>
    <n v="0.4"/>
    <n v="20"/>
    <x v="4"/>
    <s v="faith"/>
  </r>
  <r>
    <n v="1739"/>
    <x v="1739"/>
    <x v="1737"/>
    <x v="28"/>
    <n v="1"/>
    <x v="2"/>
    <x v="0"/>
    <s v="USD"/>
    <n v="1462391932"/>
    <n v="1457297932"/>
    <b v="0"/>
    <n v="1"/>
    <b v="0"/>
    <s v="music/faith"/>
    <n v="0.1"/>
    <n v="1"/>
    <x v="4"/>
    <s v="faith"/>
  </r>
  <r>
    <n v="1740"/>
    <x v="1740"/>
    <x v="1738"/>
    <x v="9"/>
    <n v="0"/>
    <x v="2"/>
    <x v="0"/>
    <s v="USD"/>
    <n v="1437075422"/>
    <n v="1434483422"/>
    <b v="0"/>
    <n v="0"/>
    <b v="0"/>
    <s v="music/faith"/>
    <n v="0"/>
    <n v="0"/>
    <x v="4"/>
    <s v="faith"/>
  </r>
  <r>
    <n v="1741"/>
    <x v="1741"/>
    <x v="1739"/>
    <x v="38"/>
    <n v="1330"/>
    <x v="0"/>
    <x v="1"/>
    <s v="GBP"/>
    <n v="1433948671"/>
    <n v="1430060671"/>
    <b v="0"/>
    <n v="52"/>
    <b v="1"/>
    <s v="photography/photobooks"/>
    <n v="110.83333333333334"/>
    <n v="25.576923076923077"/>
    <x v="8"/>
    <s v="photobooks"/>
  </r>
  <r>
    <n v="1742"/>
    <x v="1742"/>
    <x v="1740"/>
    <x v="13"/>
    <n v="2175"/>
    <x v="0"/>
    <x v="0"/>
    <s v="USD"/>
    <n v="1483822800"/>
    <n v="1481058170"/>
    <b v="0"/>
    <n v="34"/>
    <b v="1"/>
    <s v="photography/photobooks"/>
    <n v="108.74999999999999"/>
    <n v="63.970588235294116"/>
    <x v="8"/>
    <s v="photobooks"/>
  </r>
  <r>
    <n v="1743"/>
    <x v="1743"/>
    <x v="1741"/>
    <x v="12"/>
    <n v="6025"/>
    <x v="0"/>
    <x v="0"/>
    <s v="USD"/>
    <n v="1472270340"/>
    <n v="1470348775"/>
    <b v="0"/>
    <n v="67"/>
    <b v="1"/>
    <s v="photography/photobooks"/>
    <n v="100.41666666666667"/>
    <n v="89.925373134328353"/>
    <x v="8"/>
    <s v="photobooks"/>
  </r>
  <r>
    <n v="1744"/>
    <x v="1744"/>
    <x v="1742"/>
    <x v="62"/>
    <n v="6515"/>
    <x v="0"/>
    <x v="1"/>
    <s v="GBP"/>
    <n v="1425821477"/>
    <n v="1421937077"/>
    <b v="0"/>
    <n v="70"/>
    <b v="1"/>
    <s v="photography/photobooks"/>
    <n v="118.45454545454545"/>
    <n v="93.071428571428569"/>
    <x v="8"/>
    <s v="photobooks"/>
  </r>
  <r>
    <n v="1745"/>
    <x v="1745"/>
    <x v="1743"/>
    <x v="39"/>
    <n v="7981"/>
    <x v="0"/>
    <x v="0"/>
    <s v="USD"/>
    <n v="1482372000"/>
    <n v="1479276838"/>
    <b v="0"/>
    <n v="89"/>
    <b v="1"/>
    <s v="photography/photobooks"/>
    <n v="114.01428571428571"/>
    <n v="89.674157303370791"/>
    <x v="8"/>
    <s v="photobooks"/>
  </r>
  <r>
    <n v="1746"/>
    <x v="1746"/>
    <x v="1744"/>
    <x v="36"/>
    <n v="22215"/>
    <x v="0"/>
    <x v="0"/>
    <s v="USD"/>
    <n v="1479952800"/>
    <n v="1477368867"/>
    <b v="0"/>
    <n v="107"/>
    <b v="1"/>
    <s v="photography/photobooks"/>
    <n v="148.10000000000002"/>
    <n v="207.61682242990653"/>
    <x v="8"/>
    <s v="photobooks"/>
  </r>
  <r>
    <n v="1747"/>
    <x v="1747"/>
    <x v="1745"/>
    <x v="7"/>
    <n v="9446"/>
    <x v="0"/>
    <x v="1"/>
    <s v="GBP"/>
    <n v="1447426800"/>
    <n v="1444904830"/>
    <b v="0"/>
    <n v="159"/>
    <b v="1"/>
    <s v="photography/photobooks"/>
    <n v="104.95555555555556"/>
    <n v="59.408805031446541"/>
    <x v="8"/>
    <s v="photobooks"/>
  </r>
  <r>
    <n v="1748"/>
    <x v="1748"/>
    <x v="1746"/>
    <x v="63"/>
    <n v="64974"/>
    <x v="0"/>
    <x v="5"/>
    <s v="CAD"/>
    <n v="1441234143"/>
    <n v="1438642143"/>
    <b v="0"/>
    <n v="181"/>
    <b v="1"/>
    <s v="photography/photobooks"/>
    <n v="129.94800000000001"/>
    <n v="358.97237569060775"/>
    <x v="8"/>
    <s v="photobooks"/>
  </r>
  <r>
    <n v="1749"/>
    <x v="1749"/>
    <x v="1747"/>
    <x v="284"/>
    <n v="12410.5"/>
    <x v="0"/>
    <x v="19"/>
    <s v="EUR"/>
    <n v="1488394800"/>
    <n v="1485213921"/>
    <b v="0"/>
    <n v="131"/>
    <b v="1"/>
    <s v="photography/photobooks"/>
    <n v="123.48756218905473"/>
    <n v="94.736641221374043"/>
    <x v="8"/>
    <s v="photobooks"/>
  </r>
  <r>
    <n v="1750"/>
    <x v="1750"/>
    <x v="1748"/>
    <x v="10"/>
    <n v="10081"/>
    <x v="0"/>
    <x v="0"/>
    <s v="USD"/>
    <n v="1461096304"/>
    <n v="1458936304"/>
    <b v="0"/>
    <n v="125"/>
    <b v="1"/>
    <s v="photography/photobooks"/>
    <n v="201.62"/>
    <n v="80.647999999999996"/>
    <x v="8"/>
    <s v="photobooks"/>
  </r>
  <r>
    <n v="1751"/>
    <x v="1751"/>
    <x v="1749"/>
    <x v="3"/>
    <n v="10290"/>
    <x v="0"/>
    <x v="0"/>
    <s v="USD"/>
    <n v="1426787123"/>
    <n v="1424198723"/>
    <b v="0"/>
    <n v="61"/>
    <b v="1"/>
    <s v="photography/photobooks"/>
    <n v="102.89999999999999"/>
    <n v="168.68852459016392"/>
    <x v="8"/>
    <s v="photobooks"/>
  </r>
  <r>
    <n v="1752"/>
    <x v="1752"/>
    <x v="1750"/>
    <x v="38"/>
    <n v="3122"/>
    <x v="0"/>
    <x v="1"/>
    <s v="GBP"/>
    <n v="1476425082"/>
    <n v="1473833082"/>
    <b v="0"/>
    <n v="90"/>
    <b v="1"/>
    <s v="photography/photobooks"/>
    <n v="260.16666666666663"/>
    <n v="34.68888888888889"/>
    <x v="8"/>
    <s v="photobooks"/>
  </r>
  <r>
    <n v="1753"/>
    <x v="1753"/>
    <x v="1751"/>
    <x v="36"/>
    <n v="16200"/>
    <x v="0"/>
    <x v="8"/>
    <s v="DKK"/>
    <n v="1458579568"/>
    <n v="1455991168"/>
    <b v="0"/>
    <n v="35"/>
    <b v="1"/>
    <s v="photography/photobooks"/>
    <n v="108"/>
    <n v="462.85714285714283"/>
    <x v="8"/>
    <s v="photobooks"/>
  </r>
  <r>
    <n v="1754"/>
    <x v="1754"/>
    <x v="1752"/>
    <x v="0"/>
    <n v="9395"/>
    <x v="0"/>
    <x v="5"/>
    <s v="CAD"/>
    <n v="1428091353"/>
    <n v="1425502953"/>
    <b v="0"/>
    <n v="90"/>
    <b v="1"/>
    <s v="photography/photobooks"/>
    <n v="110.52941176470587"/>
    <n v="104.38888888888889"/>
    <x v="8"/>
    <s v="photobooks"/>
  </r>
  <r>
    <n v="1755"/>
    <x v="1755"/>
    <x v="1753"/>
    <x v="251"/>
    <n v="30"/>
    <x v="0"/>
    <x v="0"/>
    <s v="USD"/>
    <n v="1444071361"/>
    <n v="1441479361"/>
    <b v="0"/>
    <n v="4"/>
    <b v="1"/>
    <s v="photography/photobooks"/>
    <n v="120"/>
    <n v="7.5"/>
    <x v="8"/>
    <s v="photobooks"/>
  </r>
  <r>
    <n v="1756"/>
    <x v="1756"/>
    <x v="1754"/>
    <x v="62"/>
    <n v="5655.6"/>
    <x v="0"/>
    <x v="0"/>
    <s v="USD"/>
    <n v="1472443269"/>
    <n v="1468987269"/>
    <b v="0"/>
    <n v="120"/>
    <b v="1"/>
    <s v="photography/photobooks"/>
    <n v="102.82909090909091"/>
    <n v="47.13"/>
    <x v="8"/>
    <s v="photobooks"/>
  </r>
  <r>
    <n v="1757"/>
    <x v="1757"/>
    <x v="1755"/>
    <x v="10"/>
    <n v="5800"/>
    <x v="0"/>
    <x v="0"/>
    <s v="USD"/>
    <n v="1485631740"/>
    <n v="1483041083"/>
    <b v="0"/>
    <n v="14"/>
    <b v="1"/>
    <s v="photography/photobooks"/>
    <n v="115.99999999999999"/>
    <n v="414.28571428571428"/>
    <x v="8"/>
    <s v="photobooks"/>
  </r>
  <r>
    <n v="1758"/>
    <x v="1758"/>
    <x v="1756"/>
    <x v="28"/>
    <n v="1147"/>
    <x v="0"/>
    <x v="0"/>
    <s v="USD"/>
    <n v="1468536992"/>
    <n v="1463352992"/>
    <b v="0"/>
    <n v="27"/>
    <b v="1"/>
    <s v="photography/photobooks"/>
    <n v="114.7"/>
    <n v="42.481481481481481"/>
    <x v="8"/>
    <s v="photobooks"/>
  </r>
  <r>
    <n v="1759"/>
    <x v="1759"/>
    <x v="1757"/>
    <x v="10"/>
    <n v="5330"/>
    <x v="0"/>
    <x v="0"/>
    <s v="USD"/>
    <n v="1427309629"/>
    <n v="1425585229"/>
    <b v="0"/>
    <n v="49"/>
    <b v="1"/>
    <s v="photography/photobooks"/>
    <n v="106.60000000000001"/>
    <n v="108.77551020408163"/>
    <x v="8"/>
    <s v="photobooks"/>
  </r>
  <r>
    <n v="1760"/>
    <x v="1760"/>
    <x v="1758"/>
    <x v="10"/>
    <n v="8272"/>
    <x v="0"/>
    <x v="0"/>
    <s v="USD"/>
    <n v="1456416513"/>
    <n v="1454688513"/>
    <b v="0"/>
    <n v="102"/>
    <b v="1"/>
    <s v="photography/photobooks"/>
    <n v="165.44"/>
    <n v="81.098039215686271"/>
    <x v="8"/>
    <s v="photobooks"/>
  </r>
  <r>
    <n v="1761"/>
    <x v="1761"/>
    <x v="1759"/>
    <x v="213"/>
    <n v="155"/>
    <x v="0"/>
    <x v="1"/>
    <s v="GBP"/>
    <n v="1442065060"/>
    <n v="1437745060"/>
    <b v="0"/>
    <n v="3"/>
    <b v="1"/>
    <s v="photography/photobooks"/>
    <n v="155"/>
    <n v="51.666666666666664"/>
    <x v="8"/>
    <s v="photobooks"/>
  </r>
  <r>
    <n v="1762"/>
    <x v="1762"/>
    <x v="1760"/>
    <x v="213"/>
    <n v="885"/>
    <x v="0"/>
    <x v="0"/>
    <s v="USD"/>
    <n v="1457739245"/>
    <n v="1455147245"/>
    <b v="0"/>
    <n v="25"/>
    <b v="1"/>
    <s v="photography/photobooks"/>
    <n v="885"/>
    <n v="35.4"/>
    <x v="8"/>
    <s v="photobooks"/>
  </r>
  <r>
    <n v="1763"/>
    <x v="1763"/>
    <x v="1761"/>
    <x v="14"/>
    <n v="12229"/>
    <x v="0"/>
    <x v="0"/>
    <s v="USD"/>
    <n v="1477255840"/>
    <n v="1474663840"/>
    <b v="0"/>
    <n v="118"/>
    <b v="1"/>
    <s v="photography/photobooks"/>
    <n v="101.90833333333333"/>
    <n v="103.63559322033899"/>
    <x v="8"/>
    <s v="photobooks"/>
  </r>
  <r>
    <n v="1764"/>
    <x v="1764"/>
    <x v="1762"/>
    <x v="34"/>
    <n v="2156"/>
    <x v="2"/>
    <x v="1"/>
    <s v="GBP"/>
    <n v="1407065979"/>
    <n v="1404560379"/>
    <b v="1"/>
    <n v="39"/>
    <b v="0"/>
    <s v="photography/photobooks"/>
    <n v="19.600000000000001"/>
    <n v="55.282051282051285"/>
    <x v="8"/>
    <s v="photobooks"/>
  </r>
  <r>
    <n v="1765"/>
    <x v="1765"/>
    <x v="1763"/>
    <x v="78"/>
    <n v="7433.48"/>
    <x v="2"/>
    <x v="0"/>
    <s v="USD"/>
    <n v="1407972712"/>
    <n v="1405380712"/>
    <b v="1"/>
    <n v="103"/>
    <b v="0"/>
    <s v="photography/photobooks"/>
    <n v="59.467839999999995"/>
    <n v="72.16970873786407"/>
    <x v="8"/>
    <s v="photobooks"/>
  </r>
  <r>
    <n v="1766"/>
    <x v="1766"/>
    <x v="1764"/>
    <x v="15"/>
    <n v="0"/>
    <x v="2"/>
    <x v="2"/>
    <s v="AUD"/>
    <n v="1408999088"/>
    <n v="1407184688"/>
    <b v="1"/>
    <n v="0"/>
    <b v="0"/>
    <s v="photography/photobooks"/>
    <n v="0"/>
    <n v="0"/>
    <x v="8"/>
    <s v="photobooks"/>
  </r>
  <r>
    <n v="1767"/>
    <x v="1767"/>
    <x v="1765"/>
    <x v="10"/>
    <n v="2286"/>
    <x v="2"/>
    <x v="0"/>
    <s v="USD"/>
    <n v="1407080884"/>
    <n v="1404488884"/>
    <b v="1"/>
    <n v="39"/>
    <b v="0"/>
    <s v="photography/photobooks"/>
    <n v="45.72"/>
    <n v="58.615384615384613"/>
    <x v="8"/>
    <s v="photobooks"/>
  </r>
  <r>
    <n v="1768"/>
    <x v="1768"/>
    <x v="1766"/>
    <x v="10"/>
    <n v="187"/>
    <x v="2"/>
    <x v="0"/>
    <s v="USD"/>
    <n v="1411824444"/>
    <n v="1406640444"/>
    <b v="1"/>
    <n v="15"/>
    <b v="0"/>
    <s v="photography/photobooks"/>
    <n v="3.74"/>
    <n v="12.466666666666667"/>
    <x v="8"/>
    <s v="photobooks"/>
  </r>
  <r>
    <n v="1769"/>
    <x v="1769"/>
    <x v="1767"/>
    <x v="79"/>
    <n v="1081"/>
    <x v="2"/>
    <x v="0"/>
    <s v="USD"/>
    <n v="1421177959"/>
    <n v="1418585959"/>
    <b v="1"/>
    <n v="22"/>
    <b v="0"/>
    <s v="photography/photobooks"/>
    <n v="2.7025000000000001"/>
    <n v="49.136363636363633"/>
    <x v="8"/>
    <s v="photobooks"/>
  </r>
  <r>
    <n v="1770"/>
    <x v="1770"/>
    <x v="1768"/>
    <x v="142"/>
    <n v="13846"/>
    <x v="2"/>
    <x v="0"/>
    <s v="USD"/>
    <n v="1413312194"/>
    <n v="1410288194"/>
    <b v="1"/>
    <n v="92"/>
    <b v="0"/>
    <s v="photography/photobooks"/>
    <n v="56.51428571428572"/>
    <n v="150.5"/>
    <x v="8"/>
    <s v="photobooks"/>
  </r>
  <r>
    <n v="1771"/>
    <x v="1771"/>
    <x v="1769"/>
    <x v="285"/>
    <n v="895"/>
    <x v="2"/>
    <x v="1"/>
    <s v="GBP"/>
    <n v="1414107040"/>
    <n v="1411515040"/>
    <b v="1"/>
    <n v="25"/>
    <b v="0"/>
    <s v="photography/photobooks"/>
    <n v="21.30952380952381"/>
    <n v="35.799999999999997"/>
    <x v="8"/>
    <s v="photobooks"/>
  </r>
  <r>
    <n v="1772"/>
    <x v="1772"/>
    <x v="1770"/>
    <x v="62"/>
    <n v="858"/>
    <x v="2"/>
    <x v="1"/>
    <s v="GBP"/>
    <n v="1404666836"/>
    <n v="1399482836"/>
    <b v="1"/>
    <n v="19"/>
    <b v="0"/>
    <s v="photography/photobooks"/>
    <n v="15.6"/>
    <n v="45.157894736842103"/>
    <x v="8"/>
    <s v="photobooks"/>
  </r>
  <r>
    <n v="1773"/>
    <x v="1773"/>
    <x v="1771"/>
    <x v="11"/>
    <n v="1877"/>
    <x v="2"/>
    <x v="0"/>
    <s v="USD"/>
    <n v="1421691298"/>
    <n v="1417803298"/>
    <b v="1"/>
    <n v="19"/>
    <b v="0"/>
    <s v="photography/photobooks"/>
    <n v="6.2566666666666677"/>
    <n v="98.78947368421052"/>
    <x v="8"/>
    <s v="photobooks"/>
  </r>
  <r>
    <n v="1774"/>
    <x v="1774"/>
    <x v="1772"/>
    <x v="30"/>
    <n v="1148"/>
    <x v="2"/>
    <x v="0"/>
    <s v="USD"/>
    <n v="1417273140"/>
    <n v="1413609292"/>
    <b v="1"/>
    <n v="13"/>
    <b v="0"/>
    <s v="photography/photobooks"/>
    <n v="45.92"/>
    <n v="88.307692307692307"/>
    <x v="8"/>
    <s v="photobooks"/>
  </r>
  <r>
    <n v="1775"/>
    <x v="1775"/>
    <x v="1773"/>
    <x v="286"/>
    <n v="21158"/>
    <x v="2"/>
    <x v="0"/>
    <s v="USD"/>
    <n v="1414193160"/>
    <n v="1410305160"/>
    <b v="1"/>
    <n v="124"/>
    <b v="0"/>
    <s v="photography/photobooks"/>
    <n v="65.101538461538468"/>
    <n v="170.62903225806451"/>
    <x v="8"/>
    <s v="photobooks"/>
  </r>
  <r>
    <n v="1776"/>
    <x v="1776"/>
    <x v="1774"/>
    <x v="10"/>
    <n v="335"/>
    <x v="2"/>
    <x v="1"/>
    <s v="GBP"/>
    <n v="1414623471"/>
    <n v="1411513071"/>
    <b v="1"/>
    <n v="4"/>
    <b v="0"/>
    <s v="photography/photobooks"/>
    <n v="6.7"/>
    <n v="83.75"/>
    <x v="8"/>
    <s v="photobooks"/>
  </r>
  <r>
    <n v="1777"/>
    <x v="1777"/>
    <x v="1775"/>
    <x v="225"/>
    <n v="651"/>
    <x v="2"/>
    <x v="9"/>
    <s v="EUR"/>
    <n v="1424421253"/>
    <n v="1421829253"/>
    <b v="1"/>
    <n v="10"/>
    <b v="0"/>
    <s v="photography/photobooks"/>
    <n v="13.5625"/>
    <n v="65.099999999999994"/>
    <x v="8"/>
    <s v="photobooks"/>
  </r>
  <r>
    <n v="1778"/>
    <x v="1778"/>
    <x v="1776"/>
    <x v="63"/>
    <n v="995"/>
    <x v="2"/>
    <x v="0"/>
    <s v="USD"/>
    <n v="1427485395"/>
    <n v="1423600995"/>
    <b v="1"/>
    <n v="15"/>
    <b v="0"/>
    <s v="photography/photobooks"/>
    <n v="1.9900000000000002"/>
    <n v="66.333333333333329"/>
    <x v="8"/>
    <s v="photobooks"/>
  </r>
  <r>
    <n v="1779"/>
    <x v="1779"/>
    <x v="1777"/>
    <x v="34"/>
    <n v="3986"/>
    <x v="2"/>
    <x v="0"/>
    <s v="USD"/>
    <n v="1472834180"/>
    <n v="1470242180"/>
    <b v="1"/>
    <n v="38"/>
    <b v="0"/>
    <s v="photography/photobooks"/>
    <n v="36.236363636363642"/>
    <n v="104.89473684210526"/>
    <x v="8"/>
    <s v="photobooks"/>
  </r>
  <r>
    <n v="1780"/>
    <x v="1780"/>
    <x v="1778"/>
    <x v="11"/>
    <n v="11923"/>
    <x v="2"/>
    <x v="0"/>
    <s v="USD"/>
    <n v="1467469510"/>
    <n v="1462285510"/>
    <b v="1"/>
    <n v="152"/>
    <b v="0"/>
    <s v="photography/photobooks"/>
    <n v="39.743333333333339"/>
    <n v="78.440789473684205"/>
    <x v="8"/>
    <s v="photobooks"/>
  </r>
  <r>
    <n v="1781"/>
    <x v="1781"/>
    <x v="1779"/>
    <x v="62"/>
    <n v="1417"/>
    <x v="2"/>
    <x v="0"/>
    <s v="USD"/>
    <n v="1473950945"/>
    <n v="1471272545"/>
    <b v="1"/>
    <n v="24"/>
    <b v="0"/>
    <s v="photography/photobooks"/>
    <n v="25.763636363636365"/>
    <n v="59.041666666666664"/>
    <x v="8"/>
    <s v="photobooks"/>
  </r>
  <r>
    <n v="1782"/>
    <x v="1782"/>
    <x v="1780"/>
    <x v="19"/>
    <n v="5422"/>
    <x v="2"/>
    <x v="0"/>
    <s v="USD"/>
    <n v="1456062489"/>
    <n v="1453211289"/>
    <b v="1"/>
    <n v="76"/>
    <b v="0"/>
    <s v="photography/photobooks"/>
    <n v="15.491428571428573"/>
    <n v="71.34210526315789"/>
    <x v="8"/>
    <s v="photobooks"/>
  </r>
  <r>
    <n v="1783"/>
    <x v="1783"/>
    <x v="1781"/>
    <x v="79"/>
    <n v="9477"/>
    <x v="2"/>
    <x v="0"/>
    <s v="USD"/>
    <n v="1432248478"/>
    <n v="1429656478"/>
    <b v="1"/>
    <n v="185"/>
    <b v="0"/>
    <s v="photography/photobooks"/>
    <n v="23.692499999999999"/>
    <n v="51.227027027027027"/>
    <x v="8"/>
    <s v="photobooks"/>
  </r>
  <r>
    <n v="1784"/>
    <x v="1784"/>
    <x v="1782"/>
    <x v="10"/>
    <n v="1988"/>
    <x v="2"/>
    <x v="0"/>
    <s v="USD"/>
    <n v="1422674700"/>
    <n v="1419954240"/>
    <b v="1"/>
    <n v="33"/>
    <b v="0"/>
    <s v="photography/photobooks"/>
    <n v="39.76"/>
    <n v="60.242424242424242"/>
    <x v="8"/>
    <s v="photobooks"/>
  </r>
  <r>
    <n v="1785"/>
    <x v="1785"/>
    <x v="1783"/>
    <x v="95"/>
    <n v="4853"/>
    <x v="2"/>
    <x v="0"/>
    <s v="USD"/>
    <n v="1413417600"/>
    <n v="1410750855"/>
    <b v="1"/>
    <n v="108"/>
    <b v="0"/>
    <s v="photography/photobooks"/>
    <n v="20.220833333333331"/>
    <n v="44.935185185185183"/>
    <x v="8"/>
    <s v="photobooks"/>
  </r>
  <r>
    <n v="1786"/>
    <x v="1786"/>
    <x v="1784"/>
    <x v="168"/>
    <n v="905"/>
    <x v="2"/>
    <x v="9"/>
    <s v="EUR"/>
    <n v="1418649177"/>
    <n v="1416057177"/>
    <b v="1"/>
    <n v="29"/>
    <b v="0"/>
    <s v="photography/photobooks"/>
    <n v="47.631578947368418"/>
    <n v="31.206896551724139"/>
    <x v="8"/>
    <s v="photobooks"/>
  </r>
  <r>
    <n v="1787"/>
    <x v="1787"/>
    <x v="1785"/>
    <x v="3"/>
    <n v="1533"/>
    <x v="2"/>
    <x v="0"/>
    <s v="USD"/>
    <n v="1428158637"/>
    <n v="1425570237"/>
    <b v="1"/>
    <n v="24"/>
    <b v="0"/>
    <s v="photography/photobooks"/>
    <n v="15.329999999999998"/>
    <n v="63.875"/>
    <x v="8"/>
    <s v="photobooks"/>
  </r>
  <r>
    <n v="1788"/>
    <x v="1788"/>
    <x v="1786"/>
    <x v="62"/>
    <n v="76"/>
    <x v="2"/>
    <x v="1"/>
    <s v="GBP"/>
    <n v="1414795542"/>
    <n v="1412203542"/>
    <b v="1"/>
    <n v="4"/>
    <b v="0"/>
    <s v="photography/photobooks"/>
    <n v="1.3818181818181818"/>
    <n v="19"/>
    <x v="8"/>
    <s v="photobooks"/>
  </r>
  <r>
    <n v="1789"/>
    <x v="1789"/>
    <x v="1787"/>
    <x v="6"/>
    <n v="40"/>
    <x v="2"/>
    <x v="0"/>
    <s v="USD"/>
    <n v="1421042403"/>
    <n v="1415858403"/>
    <b v="1"/>
    <n v="4"/>
    <b v="0"/>
    <s v="photography/photobooks"/>
    <n v="0.5"/>
    <n v="10"/>
    <x v="8"/>
    <s v="photobooks"/>
  </r>
  <r>
    <n v="1790"/>
    <x v="1790"/>
    <x v="1788"/>
    <x v="287"/>
    <n v="1636"/>
    <x v="2"/>
    <x v="0"/>
    <s v="USD"/>
    <n v="1423152678"/>
    <n v="1420560678"/>
    <b v="1"/>
    <n v="15"/>
    <b v="0"/>
    <s v="photography/photobooks"/>
    <n v="4.957575757575758"/>
    <n v="109.06666666666666"/>
    <x v="8"/>
    <s v="photobooks"/>
  </r>
  <r>
    <n v="1791"/>
    <x v="1791"/>
    <x v="1789"/>
    <x v="9"/>
    <n v="107"/>
    <x v="2"/>
    <x v="1"/>
    <s v="GBP"/>
    <n v="1422553565"/>
    <n v="1417369565"/>
    <b v="1"/>
    <n v="4"/>
    <b v="0"/>
    <s v="photography/photobooks"/>
    <n v="3.5666666666666664"/>
    <n v="26.75"/>
    <x v="8"/>
    <s v="photobooks"/>
  </r>
  <r>
    <n v="1792"/>
    <x v="1792"/>
    <x v="1790"/>
    <x v="31"/>
    <n v="15281"/>
    <x v="2"/>
    <x v="0"/>
    <s v="USD"/>
    <n v="1439189940"/>
    <n v="1435970682"/>
    <b v="1"/>
    <n v="139"/>
    <b v="0"/>
    <s v="photography/photobooks"/>
    <n v="61.124000000000002"/>
    <n v="109.93525179856115"/>
    <x v="8"/>
    <s v="photobooks"/>
  </r>
  <r>
    <n v="1793"/>
    <x v="1793"/>
    <x v="1791"/>
    <x v="9"/>
    <n v="40"/>
    <x v="2"/>
    <x v="2"/>
    <s v="AUD"/>
    <n v="1417127040"/>
    <n v="1414531440"/>
    <b v="1"/>
    <n v="2"/>
    <b v="0"/>
    <s v="photography/photobooks"/>
    <n v="1.3333333333333335"/>
    <n v="20"/>
    <x v="8"/>
    <s v="photobooks"/>
  </r>
  <r>
    <n v="1794"/>
    <x v="1794"/>
    <x v="1792"/>
    <x v="7"/>
    <n v="997"/>
    <x v="2"/>
    <x v="0"/>
    <s v="USD"/>
    <n v="1423660422"/>
    <n v="1420636422"/>
    <b v="1"/>
    <n v="18"/>
    <b v="0"/>
    <s v="photography/photobooks"/>
    <n v="11.077777777777778"/>
    <n v="55.388888888888886"/>
    <x v="8"/>
    <s v="photobooks"/>
  </r>
  <r>
    <n v="1795"/>
    <x v="1795"/>
    <x v="1793"/>
    <x v="89"/>
    <n v="10846"/>
    <x v="2"/>
    <x v="12"/>
    <s v="EUR"/>
    <n v="1476460800"/>
    <n v="1473922541"/>
    <b v="1"/>
    <n v="81"/>
    <b v="0"/>
    <s v="photography/photobooks"/>
    <n v="38.735714285714288"/>
    <n v="133.90123456790124"/>
    <x v="8"/>
    <s v="photobooks"/>
  </r>
  <r>
    <n v="1796"/>
    <x v="1796"/>
    <x v="1794"/>
    <x v="266"/>
    <n v="4190"/>
    <x v="2"/>
    <x v="1"/>
    <s v="GBP"/>
    <n v="1469356366"/>
    <n v="1464172366"/>
    <b v="1"/>
    <n v="86"/>
    <b v="0"/>
    <s v="photography/photobooks"/>
    <n v="22.05263157894737"/>
    <n v="48.720930232558139"/>
    <x v="8"/>
    <s v="photobooks"/>
  </r>
  <r>
    <n v="1797"/>
    <x v="1797"/>
    <x v="1795"/>
    <x v="3"/>
    <n v="6755"/>
    <x v="2"/>
    <x v="0"/>
    <s v="USD"/>
    <n v="1481809189"/>
    <n v="1479217189"/>
    <b v="1"/>
    <n v="140"/>
    <b v="0"/>
    <s v="photography/photobooks"/>
    <n v="67.55"/>
    <n v="48.25"/>
    <x v="8"/>
    <s v="photobooks"/>
  </r>
  <r>
    <n v="1798"/>
    <x v="1798"/>
    <x v="1796"/>
    <x v="194"/>
    <n v="2182"/>
    <x v="2"/>
    <x v="0"/>
    <s v="USD"/>
    <n v="1454572233"/>
    <n v="1449388233"/>
    <b v="1"/>
    <n v="37"/>
    <b v="0"/>
    <s v="photography/photobooks"/>
    <n v="13.637499999999999"/>
    <n v="58.972972972972975"/>
    <x v="8"/>
    <s v="photobooks"/>
  </r>
  <r>
    <n v="1799"/>
    <x v="1799"/>
    <x v="1797"/>
    <x v="23"/>
    <n v="69.83"/>
    <x v="2"/>
    <x v="1"/>
    <s v="GBP"/>
    <n v="1415740408"/>
    <n v="1414008808"/>
    <b v="1"/>
    <n v="6"/>
    <b v="0"/>
    <s v="photography/photobooks"/>
    <n v="1.7457500000000001"/>
    <n v="11.638333333333334"/>
    <x v="8"/>
    <s v="photobooks"/>
  </r>
  <r>
    <n v="1800"/>
    <x v="1800"/>
    <x v="1798"/>
    <x v="288"/>
    <n v="9460"/>
    <x v="2"/>
    <x v="1"/>
    <s v="GBP"/>
    <n v="1476109970"/>
    <n v="1473517970"/>
    <b v="1"/>
    <n v="113"/>
    <b v="0"/>
    <s v="photography/photobooks"/>
    <n v="20.44963251188932"/>
    <n v="83.716814159292042"/>
    <x v="8"/>
    <s v="photobooks"/>
  </r>
  <r>
    <n v="1801"/>
    <x v="1801"/>
    <x v="1799"/>
    <x v="73"/>
    <n v="2355"/>
    <x v="2"/>
    <x v="1"/>
    <s v="GBP"/>
    <n v="1450181400"/>
    <n v="1447429868"/>
    <b v="1"/>
    <n v="37"/>
    <b v="0"/>
    <s v="photography/photobooks"/>
    <n v="13.852941176470587"/>
    <n v="63.648648648648646"/>
    <x v="8"/>
    <s v="photobooks"/>
  </r>
  <r>
    <n v="1802"/>
    <x v="1802"/>
    <x v="1800"/>
    <x v="8"/>
    <n v="1697"/>
    <x v="2"/>
    <x v="12"/>
    <s v="EUR"/>
    <n v="1435442340"/>
    <n v="1433416830"/>
    <b v="1"/>
    <n v="18"/>
    <b v="0"/>
    <s v="photography/photobooks"/>
    <n v="48.485714285714288"/>
    <n v="94.277777777777771"/>
    <x v="8"/>
    <s v="photobooks"/>
  </r>
  <r>
    <n v="1803"/>
    <x v="1803"/>
    <x v="1801"/>
    <x v="178"/>
    <n v="5390"/>
    <x v="2"/>
    <x v="0"/>
    <s v="USD"/>
    <n v="1423878182"/>
    <n v="1421199782"/>
    <b v="1"/>
    <n v="75"/>
    <b v="0"/>
    <s v="photography/photobooks"/>
    <n v="30.8"/>
    <n v="71.86666666666666"/>
    <x v="8"/>
    <s v="photobooks"/>
  </r>
  <r>
    <n v="1804"/>
    <x v="1804"/>
    <x v="1802"/>
    <x v="289"/>
    <n v="5452"/>
    <x v="2"/>
    <x v="0"/>
    <s v="USD"/>
    <n v="1447521404"/>
    <n v="1444061804"/>
    <b v="1"/>
    <n v="52"/>
    <b v="0"/>
    <s v="photography/photobooks"/>
    <n v="35.174193548387095"/>
    <n v="104.84615384615384"/>
    <x v="8"/>
    <s v="photobooks"/>
  </r>
  <r>
    <n v="1805"/>
    <x v="1805"/>
    <x v="1803"/>
    <x v="290"/>
    <n v="8191"/>
    <x v="2"/>
    <x v="12"/>
    <s v="EUR"/>
    <n v="1443808800"/>
    <n v="1441048658"/>
    <b v="1"/>
    <n v="122"/>
    <b v="0"/>
    <s v="photography/photobooks"/>
    <n v="36.404444444444444"/>
    <n v="67.139344262295083"/>
    <x v="8"/>
    <s v="photobooks"/>
  </r>
  <r>
    <n v="1806"/>
    <x v="1806"/>
    <x v="1804"/>
    <x v="22"/>
    <n v="591"/>
    <x v="2"/>
    <x v="1"/>
    <s v="GBP"/>
    <n v="1412090349"/>
    <n v="1409066349"/>
    <b v="1"/>
    <n v="8"/>
    <b v="0"/>
    <s v="photography/photobooks"/>
    <n v="2.9550000000000001"/>
    <n v="73.875"/>
    <x v="8"/>
    <s v="photobooks"/>
  </r>
  <r>
    <n v="1807"/>
    <x v="1807"/>
    <x v="1805"/>
    <x v="10"/>
    <n v="553"/>
    <x v="2"/>
    <x v="0"/>
    <s v="USD"/>
    <n v="1411868313"/>
    <n v="1409276313"/>
    <b v="1"/>
    <n v="8"/>
    <b v="0"/>
    <s v="photography/photobooks"/>
    <n v="11.06"/>
    <n v="69.125"/>
    <x v="8"/>
    <s v="photobooks"/>
  </r>
  <r>
    <n v="1808"/>
    <x v="1808"/>
    <x v="1806"/>
    <x v="89"/>
    <n v="11594"/>
    <x v="2"/>
    <x v="0"/>
    <s v="USD"/>
    <n v="1486830030"/>
    <n v="1483806030"/>
    <b v="1"/>
    <n v="96"/>
    <b v="0"/>
    <s v="photography/photobooks"/>
    <n v="41.407142857142858"/>
    <n v="120.77083333333333"/>
    <x v="8"/>
    <s v="photobooks"/>
  </r>
  <r>
    <n v="1809"/>
    <x v="1809"/>
    <x v="1807"/>
    <x v="8"/>
    <n v="380"/>
    <x v="2"/>
    <x v="5"/>
    <s v="CAD"/>
    <n v="1425246439"/>
    <n v="1422222439"/>
    <b v="1"/>
    <n v="9"/>
    <b v="0"/>
    <s v="photography/photobooks"/>
    <n v="10.857142857142858"/>
    <n v="42.222222222222221"/>
    <x v="8"/>
    <s v="photobooks"/>
  </r>
  <r>
    <n v="1810"/>
    <x v="1810"/>
    <x v="1808"/>
    <x v="52"/>
    <n v="15"/>
    <x v="2"/>
    <x v="0"/>
    <s v="USD"/>
    <n v="1408657826"/>
    <n v="1407621026"/>
    <b v="0"/>
    <n v="2"/>
    <b v="0"/>
    <s v="photography/photobooks"/>
    <n v="3.3333333333333335"/>
    <n v="7.5"/>
    <x v="8"/>
    <s v="photobooks"/>
  </r>
  <r>
    <n v="1811"/>
    <x v="1811"/>
    <x v="1809"/>
    <x v="214"/>
    <n v="40"/>
    <x v="2"/>
    <x v="0"/>
    <s v="USD"/>
    <n v="1414123200"/>
    <n v="1408962270"/>
    <b v="0"/>
    <n v="26"/>
    <b v="0"/>
    <s v="photography/photobooks"/>
    <n v="7.407407407407407E-2"/>
    <n v="1.5384615384615385"/>
    <x v="8"/>
    <s v="photobooks"/>
  </r>
  <r>
    <n v="1812"/>
    <x v="1812"/>
    <x v="1810"/>
    <x v="115"/>
    <n v="865"/>
    <x v="2"/>
    <x v="1"/>
    <s v="GBP"/>
    <n v="1467531536"/>
    <n v="1464939536"/>
    <b v="0"/>
    <n v="23"/>
    <b v="0"/>
    <s v="photography/photobooks"/>
    <n v="13.307692307692307"/>
    <n v="37.608695652173914"/>
    <x v="8"/>
    <s v="photobooks"/>
  </r>
  <r>
    <n v="1813"/>
    <x v="1813"/>
    <x v="1811"/>
    <x v="222"/>
    <n v="0"/>
    <x v="2"/>
    <x v="1"/>
    <s v="GBP"/>
    <n v="1407532812"/>
    <n v="1404940812"/>
    <b v="0"/>
    <n v="0"/>
    <b v="0"/>
    <s v="photography/photobooks"/>
    <n v="0"/>
    <n v="0"/>
    <x v="8"/>
    <s v="photobooks"/>
  </r>
  <r>
    <n v="1814"/>
    <x v="1814"/>
    <x v="1812"/>
    <x v="14"/>
    <n v="5902"/>
    <x v="2"/>
    <x v="1"/>
    <s v="GBP"/>
    <n v="1425108736"/>
    <n v="1422516736"/>
    <b v="0"/>
    <n v="140"/>
    <b v="0"/>
    <s v="photography/photobooks"/>
    <n v="49.183333333333337"/>
    <n v="42.157142857142858"/>
    <x v="8"/>
    <s v="photobooks"/>
  </r>
  <r>
    <n v="1815"/>
    <x v="1815"/>
    <x v="1813"/>
    <x v="9"/>
    <n v="0"/>
    <x v="2"/>
    <x v="0"/>
    <s v="USD"/>
    <n v="1435787137"/>
    <n v="1434577537"/>
    <b v="0"/>
    <n v="0"/>
    <b v="0"/>
    <s v="photography/photobooks"/>
    <n v="0"/>
    <n v="0"/>
    <x v="8"/>
    <s v="photobooks"/>
  </r>
  <r>
    <n v="1816"/>
    <x v="1816"/>
    <x v="1814"/>
    <x v="31"/>
    <n v="509"/>
    <x v="2"/>
    <x v="16"/>
    <s v="CHF"/>
    <n v="1469473200"/>
    <n v="1467061303"/>
    <b v="0"/>
    <n v="6"/>
    <b v="0"/>
    <s v="photography/photobooks"/>
    <n v="2.036"/>
    <n v="84.833333333333329"/>
    <x v="8"/>
    <s v="photobooks"/>
  </r>
  <r>
    <n v="1817"/>
    <x v="1817"/>
    <x v="1815"/>
    <x v="102"/>
    <n v="9419"/>
    <x v="2"/>
    <x v="0"/>
    <s v="USD"/>
    <n v="1485759540"/>
    <n v="1480607607"/>
    <b v="0"/>
    <n v="100"/>
    <b v="0"/>
    <s v="photography/photobooks"/>
    <n v="52.327777777777776"/>
    <n v="94.19"/>
    <x v="8"/>
    <s v="photobooks"/>
  </r>
  <r>
    <n v="1818"/>
    <x v="1818"/>
    <x v="1816"/>
    <x v="36"/>
    <n v="0"/>
    <x v="2"/>
    <x v="0"/>
    <s v="USD"/>
    <n v="1428035850"/>
    <n v="1425447450"/>
    <b v="0"/>
    <n v="0"/>
    <b v="0"/>
    <s v="photography/photobooks"/>
    <n v="0"/>
    <n v="0"/>
    <x v="8"/>
    <s v="photobooks"/>
  </r>
  <r>
    <n v="1819"/>
    <x v="1819"/>
    <x v="1817"/>
    <x v="38"/>
    <n v="25"/>
    <x v="2"/>
    <x v="0"/>
    <s v="USD"/>
    <n v="1406743396"/>
    <n v="1404151396"/>
    <b v="0"/>
    <n v="4"/>
    <b v="0"/>
    <s v="photography/photobooks"/>
    <n v="2.083333333333333"/>
    <n v="6.25"/>
    <x v="8"/>
    <s v="photobooks"/>
  </r>
  <r>
    <n v="1820"/>
    <x v="1820"/>
    <x v="1818"/>
    <x v="91"/>
    <n v="1707"/>
    <x v="2"/>
    <x v="0"/>
    <s v="USD"/>
    <n v="1427850090"/>
    <n v="1425261690"/>
    <b v="0"/>
    <n v="8"/>
    <b v="0"/>
    <s v="photography/photobooks"/>
    <n v="6.565384615384616"/>
    <n v="213.375"/>
    <x v="8"/>
    <s v="photobooks"/>
  </r>
  <r>
    <n v="1821"/>
    <x v="1821"/>
    <x v="1819"/>
    <x v="30"/>
    <n v="3372.25"/>
    <x v="0"/>
    <x v="0"/>
    <s v="USD"/>
    <n v="1330760367"/>
    <n v="1326872367"/>
    <b v="0"/>
    <n v="57"/>
    <b v="1"/>
    <s v="music/rock"/>
    <n v="134.88999999999999"/>
    <n v="59.162280701754383"/>
    <x v="4"/>
    <s v="rock"/>
  </r>
  <r>
    <n v="1822"/>
    <x v="1822"/>
    <x v="1820"/>
    <x v="43"/>
    <n v="300"/>
    <x v="0"/>
    <x v="5"/>
    <s v="CAD"/>
    <n v="1391194860"/>
    <n v="1388084862"/>
    <b v="0"/>
    <n v="11"/>
    <b v="1"/>
    <s v="music/rock"/>
    <n v="100"/>
    <n v="27.272727272727273"/>
    <x v="4"/>
    <s v="rock"/>
  </r>
  <r>
    <n v="1823"/>
    <x v="1823"/>
    <x v="1821"/>
    <x v="176"/>
    <n v="811"/>
    <x v="0"/>
    <x v="0"/>
    <s v="USD"/>
    <n v="1351095976"/>
    <n v="1348503976"/>
    <b v="0"/>
    <n v="33"/>
    <b v="1"/>
    <s v="music/rock"/>
    <n v="115.85714285714286"/>
    <n v="24.575757575757574"/>
    <x v="4"/>
    <s v="rock"/>
  </r>
  <r>
    <n v="1824"/>
    <x v="1824"/>
    <x v="1822"/>
    <x v="9"/>
    <n v="3002"/>
    <x v="0"/>
    <x v="0"/>
    <s v="USD"/>
    <n v="1389146880"/>
    <n v="1387403967"/>
    <b v="0"/>
    <n v="40"/>
    <b v="1"/>
    <s v="music/rock"/>
    <n v="100.06666666666666"/>
    <n v="75.05"/>
    <x v="4"/>
    <s v="rock"/>
  </r>
  <r>
    <n v="1825"/>
    <x v="1825"/>
    <x v="1823"/>
    <x v="13"/>
    <n v="2101"/>
    <x v="0"/>
    <x v="0"/>
    <s v="USD"/>
    <n v="1373572903"/>
    <n v="1371585703"/>
    <b v="0"/>
    <n v="50"/>
    <b v="1"/>
    <s v="music/rock"/>
    <n v="105.05"/>
    <n v="42.02"/>
    <x v="4"/>
    <s v="rock"/>
  </r>
  <r>
    <n v="1826"/>
    <x v="1826"/>
    <x v="1824"/>
    <x v="13"/>
    <n v="2020"/>
    <x v="0"/>
    <x v="0"/>
    <s v="USD"/>
    <n v="1392675017"/>
    <n v="1390083017"/>
    <b v="0"/>
    <n v="38"/>
    <b v="1"/>
    <s v="music/rock"/>
    <n v="101"/>
    <n v="53.157894736842103"/>
    <x v="4"/>
    <s v="rock"/>
  </r>
  <r>
    <n v="1827"/>
    <x v="1827"/>
    <x v="1825"/>
    <x v="6"/>
    <n v="8053"/>
    <x v="0"/>
    <x v="0"/>
    <s v="USD"/>
    <n v="1299138561"/>
    <n v="1294818561"/>
    <b v="0"/>
    <n v="96"/>
    <b v="1"/>
    <s v="music/rock"/>
    <n v="100.66250000000001"/>
    <n v="83.885416666666671"/>
    <x v="4"/>
    <s v="rock"/>
  </r>
  <r>
    <n v="1828"/>
    <x v="1828"/>
    <x v="1826"/>
    <x v="22"/>
    <n v="20032"/>
    <x v="0"/>
    <x v="0"/>
    <s v="USD"/>
    <n v="1399672800"/>
    <n v="1396906530"/>
    <b v="0"/>
    <n v="48"/>
    <b v="1"/>
    <s v="music/rock"/>
    <n v="100.16000000000001"/>
    <n v="417.33333333333331"/>
    <x v="4"/>
    <s v="rock"/>
  </r>
  <r>
    <n v="1829"/>
    <x v="1829"/>
    <x v="1827"/>
    <x v="15"/>
    <n v="2500.25"/>
    <x v="0"/>
    <x v="0"/>
    <s v="USD"/>
    <n v="1295647200"/>
    <n v="1291428371"/>
    <b v="0"/>
    <n v="33"/>
    <b v="1"/>
    <s v="music/rock"/>
    <n v="166.68333333333334"/>
    <n v="75.765151515151516"/>
    <x v="4"/>
    <s v="rock"/>
  </r>
  <r>
    <n v="1830"/>
    <x v="1830"/>
    <x v="1828"/>
    <x v="36"/>
    <n v="15230"/>
    <x v="0"/>
    <x v="0"/>
    <s v="USD"/>
    <n v="1393259107"/>
    <n v="1390667107"/>
    <b v="0"/>
    <n v="226"/>
    <b v="1"/>
    <s v="music/rock"/>
    <n v="101.53333333333335"/>
    <n v="67.389380530973455"/>
    <x v="4"/>
    <s v="rock"/>
  </r>
  <r>
    <n v="1831"/>
    <x v="1831"/>
    <x v="1829"/>
    <x v="28"/>
    <n v="1030"/>
    <x v="0"/>
    <x v="0"/>
    <s v="USD"/>
    <n v="1336866863"/>
    <n v="1335570863"/>
    <b v="0"/>
    <n v="14"/>
    <b v="1"/>
    <s v="music/rock"/>
    <n v="103"/>
    <n v="73.571428571428569"/>
    <x v="4"/>
    <s v="rock"/>
  </r>
  <r>
    <n v="1832"/>
    <x v="1832"/>
    <x v="1830"/>
    <x v="18"/>
    <n v="500"/>
    <x v="0"/>
    <x v="0"/>
    <s v="USD"/>
    <n v="1299243427"/>
    <n v="1296651427"/>
    <b v="0"/>
    <n v="20"/>
    <b v="1"/>
    <s v="music/rock"/>
    <n v="142.85714285714286"/>
    <n v="25"/>
    <x v="4"/>
    <s v="rock"/>
  </r>
  <r>
    <n v="1833"/>
    <x v="1833"/>
    <x v="1831"/>
    <x v="44"/>
    <n v="1050"/>
    <x v="0"/>
    <x v="0"/>
    <s v="USD"/>
    <n v="1362211140"/>
    <n v="1359421403"/>
    <b v="0"/>
    <n v="25"/>
    <b v="1"/>
    <s v="music/rock"/>
    <n v="262.5"/>
    <n v="42"/>
    <x v="4"/>
    <s v="rock"/>
  </r>
  <r>
    <n v="1834"/>
    <x v="1834"/>
    <x v="1832"/>
    <x v="3"/>
    <n v="11805"/>
    <x v="0"/>
    <x v="0"/>
    <s v="USD"/>
    <n v="1422140895"/>
    <n v="1418684895"/>
    <b v="0"/>
    <n v="90"/>
    <b v="1"/>
    <s v="music/rock"/>
    <n v="118.05000000000001"/>
    <n v="131.16666666666666"/>
    <x v="4"/>
    <s v="rock"/>
  </r>
  <r>
    <n v="1835"/>
    <x v="1835"/>
    <x v="1833"/>
    <x v="2"/>
    <n v="520"/>
    <x v="0"/>
    <x v="1"/>
    <s v="GBP"/>
    <n v="1459439471"/>
    <n v="1456851071"/>
    <b v="0"/>
    <n v="11"/>
    <b v="1"/>
    <s v="music/rock"/>
    <n v="104"/>
    <n v="47.272727272727273"/>
    <x v="4"/>
    <s v="rock"/>
  </r>
  <r>
    <n v="1836"/>
    <x v="1836"/>
    <x v="1834"/>
    <x v="10"/>
    <n v="10017"/>
    <x v="0"/>
    <x v="0"/>
    <s v="USD"/>
    <n v="1361129129"/>
    <n v="1359660329"/>
    <b v="0"/>
    <n v="55"/>
    <b v="1"/>
    <s v="music/rock"/>
    <n v="200.34"/>
    <n v="182.12727272727273"/>
    <x v="4"/>
    <s v="rock"/>
  </r>
  <r>
    <n v="1837"/>
    <x v="1837"/>
    <x v="1835"/>
    <x v="20"/>
    <n v="1841"/>
    <x v="0"/>
    <x v="0"/>
    <s v="USD"/>
    <n v="1332029335"/>
    <n v="1326848935"/>
    <b v="0"/>
    <n v="30"/>
    <b v="1"/>
    <s v="music/rock"/>
    <n v="306.83333333333331"/>
    <n v="61.366666666666667"/>
    <x v="4"/>
    <s v="rock"/>
  </r>
  <r>
    <n v="1838"/>
    <x v="1838"/>
    <x v="1836"/>
    <x v="28"/>
    <n v="1001.49"/>
    <x v="0"/>
    <x v="0"/>
    <s v="USD"/>
    <n v="1317438000"/>
    <n v="1314989557"/>
    <b v="0"/>
    <n v="28"/>
    <b v="1"/>
    <s v="music/rock"/>
    <n v="100.149"/>
    <n v="35.767499999999998"/>
    <x v="4"/>
    <s v="rock"/>
  </r>
  <r>
    <n v="1839"/>
    <x v="1839"/>
    <x v="1837"/>
    <x v="28"/>
    <n v="2053"/>
    <x v="0"/>
    <x v="0"/>
    <s v="USD"/>
    <n v="1475342382"/>
    <n v="1472750382"/>
    <b v="0"/>
    <n v="45"/>
    <b v="1"/>
    <s v="music/rock"/>
    <n v="205.29999999999998"/>
    <n v="45.62222222222222"/>
    <x v="4"/>
    <s v="rock"/>
  </r>
  <r>
    <n v="1840"/>
    <x v="1840"/>
    <x v="1838"/>
    <x v="42"/>
    <n v="980"/>
    <x v="0"/>
    <x v="0"/>
    <s v="USD"/>
    <n v="1367902740"/>
    <n v="1366251510"/>
    <b v="0"/>
    <n v="13"/>
    <b v="1"/>
    <s v="music/rock"/>
    <n v="108.88888888888889"/>
    <n v="75.384615384615387"/>
    <x v="4"/>
    <s v="rock"/>
  </r>
  <r>
    <n v="1841"/>
    <x v="1841"/>
    <x v="1839"/>
    <x v="13"/>
    <n v="2035"/>
    <x v="0"/>
    <x v="0"/>
    <s v="USD"/>
    <n v="1400561940"/>
    <n v="1397679445"/>
    <b v="0"/>
    <n v="40"/>
    <b v="1"/>
    <s v="music/rock"/>
    <n v="101.75"/>
    <n v="50.875"/>
    <x v="4"/>
    <s v="rock"/>
  </r>
  <r>
    <n v="1842"/>
    <x v="1842"/>
    <x v="1840"/>
    <x v="13"/>
    <n v="2505"/>
    <x v="0"/>
    <x v="0"/>
    <s v="USD"/>
    <n v="1425275940"/>
    <n v="1422371381"/>
    <b v="0"/>
    <n v="21"/>
    <b v="1"/>
    <s v="music/rock"/>
    <n v="125.25"/>
    <n v="119.28571428571429"/>
    <x v="4"/>
    <s v="rock"/>
  </r>
  <r>
    <n v="1843"/>
    <x v="1843"/>
    <x v="1841"/>
    <x v="3"/>
    <n v="12400.61"/>
    <x v="0"/>
    <x v="0"/>
    <s v="USD"/>
    <n v="1298245954"/>
    <n v="1295653954"/>
    <b v="0"/>
    <n v="134"/>
    <b v="1"/>
    <s v="music/rock"/>
    <n v="124.0061"/>
    <n v="92.541865671641801"/>
    <x v="4"/>
    <s v="rock"/>
  </r>
  <r>
    <n v="1844"/>
    <x v="1844"/>
    <x v="1842"/>
    <x v="15"/>
    <n v="1521"/>
    <x v="0"/>
    <x v="0"/>
    <s v="USD"/>
    <n v="1307761200"/>
    <n v="1304464914"/>
    <b v="0"/>
    <n v="20"/>
    <b v="1"/>
    <s v="music/rock"/>
    <n v="101.4"/>
    <n v="76.05"/>
    <x v="4"/>
    <s v="rock"/>
  </r>
  <r>
    <n v="1845"/>
    <x v="1845"/>
    <x v="1843"/>
    <x v="28"/>
    <n v="1000"/>
    <x v="0"/>
    <x v="0"/>
    <s v="USD"/>
    <n v="1466139300"/>
    <n v="1464854398"/>
    <b v="0"/>
    <n v="19"/>
    <b v="1"/>
    <s v="music/rock"/>
    <n v="100"/>
    <n v="52.631578947368418"/>
    <x v="4"/>
    <s v="rock"/>
  </r>
  <r>
    <n v="1846"/>
    <x v="1846"/>
    <x v="1844"/>
    <x v="36"/>
    <n v="20689"/>
    <x v="0"/>
    <x v="0"/>
    <s v="USD"/>
    <n v="1355585777"/>
    <n v="1352993777"/>
    <b v="0"/>
    <n v="209"/>
    <b v="1"/>
    <s v="music/rock"/>
    <n v="137.92666666666668"/>
    <n v="98.990430622009569"/>
    <x v="4"/>
    <s v="rock"/>
  </r>
  <r>
    <n v="1847"/>
    <x v="1847"/>
    <x v="1845"/>
    <x v="30"/>
    <n v="3022"/>
    <x v="0"/>
    <x v="0"/>
    <s v="USD"/>
    <n v="1429594832"/>
    <n v="1427780432"/>
    <b v="0"/>
    <n v="38"/>
    <b v="1"/>
    <s v="music/rock"/>
    <n v="120.88000000000001"/>
    <n v="79.526315789473685"/>
    <x v="4"/>
    <s v="rock"/>
  </r>
  <r>
    <n v="1848"/>
    <x v="1848"/>
    <x v="1846"/>
    <x v="9"/>
    <n v="3221"/>
    <x v="0"/>
    <x v="0"/>
    <s v="USD"/>
    <n v="1312095540"/>
    <n v="1306608888"/>
    <b v="0"/>
    <n v="24"/>
    <b v="1"/>
    <s v="music/rock"/>
    <n v="107.36666666666667"/>
    <n v="134.20833333333334"/>
    <x v="4"/>
    <s v="rock"/>
  </r>
  <r>
    <n v="1849"/>
    <x v="1849"/>
    <x v="1847"/>
    <x v="43"/>
    <n v="301"/>
    <x v="0"/>
    <x v="0"/>
    <s v="USD"/>
    <n v="1350505059"/>
    <n v="1347913059"/>
    <b v="0"/>
    <n v="8"/>
    <b v="1"/>
    <s v="music/rock"/>
    <n v="100.33333333333334"/>
    <n v="37.625"/>
    <x v="4"/>
    <s v="rock"/>
  </r>
  <r>
    <n v="1850"/>
    <x v="1850"/>
    <x v="1848"/>
    <x v="7"/>
    <n v="9137"/>
    <x v="0"/>
    <x v="0"/>
    <s v="USD"/>
    <n v="1405033300"/>
    <n v="1402441300"/>
    <b v="0"/>
    <n v="179"/>
    <b v="1"/>
    <s v="music/rock"/>
    <n v="101.52222222222223"/>
    <n v="51.044692737430168"/>
    <x v="4"/>
    <s v="rock"/>
  </r>
  <r>
    <n v="1851"/>
    <x v="1851"/>
    <x v="1849"/>
    <x v="46"/>
    <n v="1301"/>
    <x v="0"/>
    <x v="0"/>
    <s v="USD"/>
    <n v="1406509200"/>
    <n v="1404769538"/>
    <b v="0"/>
    <n v="26"/>
    <b v="1"/>
    <s v="music/rock"/>
    <n v="100.07692307692308"/>
    <n v="50.03846153846154"/>
    <x v="4"/>
    <s v="rock"/>
  </r>
  <r>
    <n v="1852"/>
    <x v="1852"/>
    <x v="1850"/>
    <x v="36"/>
    <n v="17545"/>
    <x v="0"/>
    <x v="0"/>
    <s v="USD"/>
    <n v="1429920000"/>
    <n v="1426703452"/>
    <b v="0"/>
    <n v="131"/>
    <b v="1"/>
    <s v="music/rock"/>
    <n v="116.96666666666667"/>
    <n v="133.93129770992365"/>
    <x v="4"/>
    <s v="rock"/>
  </r>
  <r>
    <n v="1853"/>
    <x v="1853"/>
    <x v="1851"/>
    <x v="134"/>
    <n v="815"/>
    <x v="0"/>
    <x v="0"/>
    <s v="USD"/>
    <n v="1352860017"/>
    <n v="1348536417"/>
    <b v="0"/>
    <n v="14"/>
    <b v="1"/>
    <s v="music/rock"/>
    <n v="101.875"/>
    <n v="58.214285714285715"/>
    <x v="4"/>
    <s v="rock"/>
  </r>
  <r>
    <n v="1854"/>
    <x v="1854"/>
    <x v="1852"/>
    <x v="36"/>
    <n v="15318.55"/>
    <x v="0"/>
    <x v="0"/>
    <s v="USD"/>
    <n v="1369355437"/>
    <n v="1366763437"/>
    <b v="0"/>
    <n v="174"/>
    <b v="1"/>
    <s v="music/rock"/>
    <n v="102.12366666666665"/>
    <n v="88.037643678160919"/>
    <x v="4"/>
    <s v="rock"/>
  </r>
  <r>
    <n v="1855"/>
    <x v="1855"/>
    <x v="1853"/>
    <x v="222"/>
    <n v="13480.16"/>
    <x v="0"/>
    <x v="5"/>
    <s v="CAD"/>
    <n v="1389012940"/>
    <n v="1385124940"/>
    <b v="0"/>
    <n v="191"/>
    <b v="1"/>
    <s v="music/rock"/>
    <n v="154.05897142857143"/>
    <n v="70.576753926701571"/>
    <x v="4"/>
    <s v="rock"/>
  </r>
  <r>
    <n v="1856"/>
    <x v="1856"/>
    <x v="1854"/>
    <x v="13"/>
    <n v="2025"/>
    <x v="0"/>
    <x v="0"/>
    <s v="USD"/>
    <n v="1405715472"/>
    <n v="1403901072"/>
    <b v="0"/>
    <n v="38"/>
    <b v="1"/>
    <s v="music/rock"/>
    <n v="101.25"/>
    <n v="53.289473684210527"/>
    <x v="4"/>
    <s v="rock"/>
  </r>
  <r>
    <n v="1857"/>
    <x v="1857"/>
    <x v="1855"/>
    <x v="9"/>
    <n v="3000"/>
    <x v="0"/>
    <x v="0"/>
    <s v="USD"/>
    <n v="1410546413"/>
    <n v="1407954413"/>
    <b v="0"/>
    <n v="22"/>
    <b v="1"/>
    <s v="music/rock"/>
    <n v="100"/>
    <n v="136.36363636363637"/>
    <x v="4"/>
    <s v="rock"/>
  </r>
  <r>
    <n v="1858"/>
    <x v="1858"/>
    <x v="1856"/>
    <x v="291"/>
    <n v="6041.55"/>
    <x v="0"/>
    <x v="0"/>
    <s v="USD"/>
    <n v="1324014521"/>
    <n v="1318826921"/>
    <b v="0"/>
    <n v="149"/>
    <b v="1"/>
    <s v="music/rock"/>
    <n v="108.74800874800874"/>
    <n v="40.547315436241611"/>
    <x v="4"/>
    <s v="rock"/>
  </r>
  <r>
    <n v="1859"/>
    <x v="1859"/>
    <x v="1857"/>
    <x v="9"/>
    <n v="3955"/>
    <x v="0"/>
    <x v="0"/>
    <s v="USD"/>
    <n v="1316716129"/>
    <n v="1314124129"/>
    <b v="0"/>
    <n v="56"/>
    <b v="1"/>
    <s v="music/rock"/>
    <n v="131.83333333333334"/>
    <n v="70.625"/>
    <x v="4"/>
    <s v="rock"/>
  </r>
  <r>
    <n v="1860"/>
    <x v="1860"/>
    <x v="1858"/>
    <x v="47"/>
    <n v="1001"/>
    <x v="0"/>
    <x v="0"/>
    <s v="USD"/>
    <n v="1391706084"/>
    <n v="1389891684"/>
    <b v="0"/>
    <n v="19"/>
    <b v="1"/>
    <s v="music/rock"/>
    <n v="133.46666666666667"/>
    <n v="52.684210526315788"/>
    <x v="4"/>
    <s v="rock"/>
  </r>
  <r>
    <n v="1861"/>
    <x v="1861"/>
    <x v="1859"/>
    <x v="65"/>
    <n v="0"/>
    <x v="2"/>
    <x v="1"/>
    <s v="GBP"/>
    <n v="1422256341"/>
    <n v="1419664341"/>
    <b v="0"/>
    <n v="0"/>
    <b v="0"/>
    <s v="games/mobile games"/>
    <n v="0"/>
    <n v="0"/>
    <x v="6"/>
    <s v="mobile games"/>
  </r>
  <r>
    <n v="1862"/>
    <x v="1862"/>
    <x v="1860"/>
    <x v="102"/>
    <n v="1455"/>
    <x v="2"/>
    <x v="0"/>
    <s v="USD"/>
    <n v="1488958200"/>
    <n v="1484912974"/>
    <b v="0"/>
    <n v="16"/>
    <b v="0"/>
    <s v="games/mobile games"/>
    <n v="8.0833333333333321"/>
    <n v="90.9375"/>
    <x v="6"/>
    <s v="mobile games"/>
  </r>
  <r>
    <n v="1863"/>
    <x v="1863"/>
    <x v="1861"/>
    <x v="30"/>
    <n v="10"/>
    <x v="2"/>
    <x v="0"/>
    <s v="USD"/>
    <n v="1402600085"/>
    <n v="1400008085"/>
    <b v="0"/>
    <n v="2"/>
    <b v="0"/>
    <s v="games/mobile games"/>
    <n v="0.4"/>
    <n v="5"/>
    <x v="6"/>
    <s v="mobile games"/>
  </r>
  <r>
    <n v="1864"/>
    <x v="1864"/>
    <x v="1862"/>
    <x v="115"/>
    <n v="2788"/>
    <x v="2"/>
    <x v="0"/>
    <s v="USD"/>
    <n v="1399223500"/>
    <n v="1396631500"/>
    <b v="0"/>
    <n v="48"/>
    <b v="0"/>
    <s v="games/mobile games"/>
    <n v="42.892307692307689"/>
    <n v="58.083333333333336"/>
    <x v="6"/>
    <s v="mobile games"/>
  </r>
  <r>
    <n v="1865"/>
    <x v="1865"/>
    <x v="1863"/>
    <x v="74"/>
    <n v="4"/>
    <x v="2"/>
    <x v="1"/>
    <s v="GBP"/>
    <n v="1478425747"/>
    <n v="1475398147"/>
    <b v="0"/>
    <n v="2"/>
    <b v="0"/>
    <s v="games/mobile games"/>
    <n v="3.6363636363636364E-3"/>
    <n v="2"/>
    <x v="6"/>
    <s v="mobile games"/>
  </r>
  <r>
    <n v="1866"/>
    <x v="1866"/>
    <x v="1864"/>
    <x v="31"/>
    <n v="125"/>
    <x v="2"/>
    <x v="0"/>
    <s v="USD"/>
    <n v="1488340800"/>
    <n v="1483768497"/>
    <b v="0"/>
    <n v="2"/>
    <b v="0"/>
    <s v="games/mobile games"/>
    <n v="0.5"/>
    <n v="62.5"/>
    <x v="6"/>
    <s v="mobile games"/>
  </r>
  <r>
    <n v="1867"/>
    <x v="1867"/>
    <x v="1865"/>
    <x v="22"/>
    <n v="10"/>
    <x v="2"/>
    <x v="0"/>
    <s v="USD"/>
    <n v="1478383912"/>
    <n v="1475791912"/>
    <b v="0"/>
    <n v="1"/>
    <b v="0"/>
    <s v="games/mobile games"/>
    <n v="0.05"/>
    <n v="10"/>
    <x v="6"/>
    <s v="mobile games"/>
  </r>
  <r>
    <n v="1868"/>
    <x v="1868"/>
    <x v="1866"/>
    <x v="31"/>
    <n v="1217"/>
    <x v="2"/>
    <x v="0"/>
    <s v="USD"/>
    <n v="1450166340"/>
    <n v="1448044925"/>
    <b v="0"/>
    <n v="17"/>
    <b v="0"/>
    <s v="games/mobile games"/>
    <n v="4.8680000000000003"/>
    <n v="71.588235294117652"/>
    <x v="6"/>
    <s v="mobile games"/>
  </r>
  <r>
    <n v="1869"/>
    <x v="1869"/>
    <x v="1867"/>
    <x v="3"/>
    <n v="0"/>
    <x v="2"/>
    <x v="0"/>
    <s v="USD"/>
    <n v="1483488249"/>
    <n v="1480896249"/>
    <b v="0"/>
    <n v="0"/>
    <b v="0"/>
    <s v="games/mobile games"/>
    <n v="0"/>
    <n v="0"/>
    <x v="6"/>
    <s v="mobile games"/>
  </r>
  <r>
    <n v="1870"/>
    <x v="1870"/>
    <x v="1868"/>
    <x v="8"/>
    <n v="361"/>
    <x v="2"/>
    <x v="0"/>
    <s v="USD"/>
    <n v="1454213820"/>
    <n v="1451723535"/>
    <b v="0"/>
    <n v="11"/>
    <b v="0"/>
    <s v="games/mobile games"/>
    <n v="10.314285714285715"/>
    <n v="32.81818181818182"/>
    <x v="6"/>
    <s v="mobile games"/>
  </r>
  <r>
    <n v="1871"/>
    <x v="1871"/>
    <x v="1869"/>
    <x v="115"/>
    <n v="4666"/>
    <x v="2"/>
    <x v="0"/>
    <s v="USD"/>
    <n v="1416512901"/>
    <n v="1413053301"/>
    <b v="0"/>
    <n v="95"/>
    <b v="0"/>
    <s v="games/mobile games"/>
    <n v="71.784615384615378"/>
    <n v="49.11578947368421"/>
    <x v="6"/>
    <s v="mobile games"/>
  </r>
  <r>
    <n v="1872"/>
    <x v="1872"/>
    <x v="1870"/>
    <x v="22"/>
    <n v="212"/>
    <x v="2"/>
    <x v="0"/>
    <s v="USD"/>
    <n v="1435633602"/>
    <n v="1433041602"/>
    <b v="0"/>
    <n v="13"/>
    <b v="0"/>
    <s v="games/mobile games"/>
    <n v="1.06"/>
    <n v="16.307692307692307"/>
    <x v="6"/>
    <s v="mobile games"/>
  </r>
  <r>
    <n v="1873"/>
    <x v="1873"/>
    <x v="1871"/>
    <x v="6"/>
    <n v="36"/>
    <x v="2"/>
    <x v="5"/>
    <s v="CAD"/>
    <n v="1436373900"/>
    <n v="1433861210"/>
    <b v="0"/>
    <n v="2"/>
    <b v="0"/>
    <s v="games/mobile games"/>
    <n v="0.44999999999999996"/>
    <n v="18"/>
    <x v="6"/>
    <s v="mobile games"/>
  </r>
  <r>
    <n v="1874"/>
    <x v="1874"/>
    <x v="1872"/>
    <x v="292"/>
    <n v="26"/>
    <x v="2"/>
    <x v="0"/>
    <s v="USD"/>
    <n v="1467155733"/>
    <n v="1465427733"/>
    <b v="0"/>
    <n v="2"/>
    <b v="0"/>
    <s v="games/mobile games"/>
    <n v="1.6250000000000001E-2"/>
    <n v="13"/>
    <x v="6"/>
    <s v="mobile games"/>
  </r>
  <r>
    <n v="1875"/>
    <x v="1875"/>
    <x v="1873"/>
    <x v="3"/>
    <n v="51"/>
    <x v="2"/>
    <x v="0"/>
    <s v="USD"/>
    <n v="1470519308"/>
    <n v="1465335308"/>
    <b v="0"/>
    <n v="3"/>
    <b v="0"/>
    <s v="games/mobile games"/>
    <n v="0.51"/>
    <n v="17"/>
    <x v="6"/>
    <s v="mobile games"/>
  </r>
  <r>
    <n v="1876"/>
    <x v="1876"/>
    <x v="1874"/>
    <x v="293"/>
    <n v="0"/>
    <x v="2"/>
    <x v="2"/>
    <s v="AUD"/>
    <n v="1402901405"/>
    <n v="1400309405"/>
    <b v="0"/>
    <n v="0"/>
    <b v="0"/>
    <s v="games/mobile games"/>
    <n v="0"/>
    <n v="0"/>
    <x v="6"/>
    <s v="mobile games"/>
  </r>
  <r>
    <n v="1877"/>
    <x v="1877"/>
    <x v="1875"/>
    <x v="294"/>
    <n v="0"/>
    <x v="2"/>
    <x v="0"/>
    <s v="USD"/>
    <n v="1425170525"/>
    <n v="1422664925"/>
    <b v="0"/>
    <n v="0"/>
    <b v="0"/>
    <s v="games/mobile games"/>
    <n v="0"/>
    <n v="0"/>
    <x v="6"/>
    <s v="mobile games"/>
  </r>
  <r>
    <n v="1878"/>
    <x v="1878"/>
    <x v="1876"/>
    <x v="6"/>
    <n v="0"/>
    <x v="2"/>
    <x v="2"/>
    <s v="AUD"/>
    <n v="1402618355"/>
    <n v="1400026355"/>
    <b v="0"/>
    <n v="0"/>
    <b v="0"/>
    <s v="games/mobile games"/>
    <n v="0"/>
    <n v="0"/>
    <x v="6"/>
    <s v="mobile games"/>
  </r>
  <r>
    <n v="1879"/>
    <x v="1879"/>
    <x v="1877"/>
    <x v="10"/>
    <n v="6"/>
    <x v="2"/>
    <x v="3"/>
    <s v="EUR"/>
    <n v="1457966129"/>
    <n v="1455377729"/>
    <b v="0"/>
    <n v="2"/>
    <b v="0"/>
    <s v="games/mobile games"/>
    <n v="0.12"/>
    <n v="3"/>
    <x v="6"/>
    <s v="mobile games"/>
  </r>
  <r>
    <n v="1880"/>
    <x v="1880"/>
    <x v="1878"/>
    <x v="10"/>
    <n v="1004"/>
    <x v="2"/>
    <x v="1"/>
    <s v="GBP"/>
    <n v="1459341380"/>
    <n v="1456839380"/>
    <b v="0"/>
    <n v="24"/>
    <b v="0"/>
    <s v="games/mobile games"/>
    <n v="20.080000000000002"/>
    <n v="41.833333333333336"/>
    <x v="6"/>
    <s v="mobile games"/>
  </r>
  <r>
    <n v="1881"/>
    <x v="1881"/>
    <x v="1879"/>
    <x v="13"/>
    <n v="3453.69"/>
    <x v="0"/>
    <x v="0"/>
    <s v="USD"/>
    <n v="1425955189"/>
    <n v="1423366789"/>
    <b v="0"/>
    <n v="70"/>
    <b v="1"/>
    <s v="music/indie rock"/>
    <n v="172.68449999999999"/>
    <n v="49.338428571428572"/>
    <x v="4"/>
    <s v="indie rock"/>
  </r>
  <r>
    <n v="1882"/>
    <x v="1882"/>
    <x v="1880"/>
    <x v="295"/>
    <n v="3380"/>
    <x v="0"/>
    <x v="0"/>
    <s v="USD"/>
    <n v="1341964080"/>
    <n v="1339109212"/>
    <b v="0"/>
    <n v="81"/>
    <b v="1"/>
    <s v="music/indie rock"/>
    <n v="100.8955223880597"/>
    <n v="41.728395061728392"/>
    <x v="4"/>
    <s v="indie rock"/>
  </r>
  <r>
    <n v="1883"/>
    <x v="1883"/>
    <x v="1881"/>
    <x v="117"/>
    <n v="1047"/>
    <x v="0"/>
    <x v="0"/>
    <s v="USD"/>
    <n v="1333921508"/>
    <n v="1331333108"/>
    <b v="0"/>
    <n v="32"/>
    <b v="1"/>
    <s v="music/indie rock"/>
    <n v="104.8048048048048"/>
    <n v="32.71875"/>
    <x v="4"/>
    <s v="indie rock"/>
  </r>
  <r>
    <n v="1884"/>
    <x v="1884"/>
    <x v="1882"/>
    <x v="28"/>
    <n v="1351"/>
    <x v="0"/>
    <x v="0"/>
    <s v="USD"/>
    <n v="1354017600"/>
    <n v="1350967535"/>
    <b v="0"/>
    <n v="26"/>
    <b v="1"/>
    <s v="music/indie rock"/>
    <n v="135.1"/>
    <n v="51.96153846153846"/>
    <x v="4"/>
    <s v="indie rock"/>
  </r>
  <r>
    <n v="1885"/>
    <x v="1885"/>
    <x v="1883"/>
    <x v="296"/>
    <n v="5322"/>
    <x v="0"/>
    <x v="0"/>
    <s v="USD"/>
    <n v="1344636000"/>
    <n v="1341800110"/>
    <b v="0"/>
    <n v="105"/>
    <b v="1"/>
    <s v="music/indie rock"/>
    <n v="116.32786885245903"/>
    <n v="50.685714285714283"/>
    <x v="4"/>
    <s v="indie rock"/>
  </r>
  <r>
    <n v="1886"/>
    <x v="1886"/>
    <x v="1884"/>
    <x v="38"/>
    <n v="1225"/>
    <x v="0"/>
    <x v="0"/>
    <s v="USD"/>
    <n v="1415832338"/>
    <n v="1413236738"/>
    <b v="0"/>
    <n v="29"/>
    <b v="1"/>
    <s v="music/indie rock"/>
    <n v="102.08333333333333"/>
    <n v="42.241379310344826"/>
    <x v="4"/>
    <s v="indie rock"/>
  </r>
  <r>
    <n v="1887"/>
    <x v="1887"/>
    <x v="1885"/>
    <x v="9"/>
    <n v="3335"/>
    <x v="0"/>
    <x v="3"/>
    <s v="EUR"/>
    <n v="1449178200"/>
    <n v="1447614732"/>
    <b v="0"/>
    <n v="8"/>
    <b v="1"/>
    <s v="music/indie rock"/>
    <n v="111.16666666666666"/>
    <n v="416.875"/>
    <x v="4"/>
    <s v="indie rock"/>
  </r>
  <r>
    <n v="1888"/>
    <x v="1888"/>
    <x v="1886"/>
    <x v="30"/>
    <n v="4152"/>
    <x v="0"/>
    <x v="0"/>
    <s v="USD"/>
    <n v="1275368340"/>
    <n v="1272692732"/>
    <b v="0"/>
    <n v="89"/>
    <b v="1"/>
    <s v="music/indie rock"/>
    <n v="166.08"/>
    <n v="46.651685393258425"/>
    <x v="4"/>
    <s v="indie rock"/>
  </r>
  <r>
    <n v="1889"/>
    <x v="1889"/>
    <x v="1887"/>
    <x v="13"/>
    <n v="2132"/>
    <x v="0"/>
    <x v="0"/>
    <s v="USD"/>
    <n v="1363024946"/>
    <n v="1359140546"/>
    <b v="0"/>
    <n v="44"/>
    <b v="1"/>
    <s v="music/indie rock"/>
    <n v="106.60000000000001"/>
    <n v="48.454545454545453"/>
    <x v="4"/>
    <s v="indie rock"/>
  </r>
  <r>
    <n v="1890"/>
    <x v="1890"/>
    <x v="1888"/>
    <x v="14"/>
    <n v="17350.13"/>
    <x v="0"/>
    <x v="0"/>
    <s v="USD"/>
    <n v="1355597528"/>
    <n v="1353005528"/>
    <b v="0"/>
    <n v="246"/>
    <b v="1"/>
    <s v="music/indie rock"/>
    <n v="144.58441666666667"/>
    <n v="70.5289837398374"/>
    <x v="4"/>
    <s v="indie rock"/>
  </r>
  <r>
    <n v="1891"/>
    <x v="1891"/>
    <x v="1889"/>
    <x v="3"/>
    <n v="10555"/>
    <x v="0"/>
    <x v="0"/>
    <s v="USD"/>
    <n v="1279778400"/>
    <n v="1275851354"/>
    <b v="0"/>
    <n v="120"/>
    <b v="1"/>
    <s v="music/indie rock"/>
    <n v="105.55000000000001"/>
    <n v="87.958333333333329"/>
    <x v="4"/>
    <s v="indie rock"/>
  </r>
  <r>
    <n v="1892"/>
    <x v="1892"/>
    <x v="1890"/>
    <x v="2"/>
    <n v="683"/>
    <x v="0"/>
    <x v="0"/>
    <s v="USD"/>
    <n v="1307459881"/>
    <n v="1304867881"/>
    <b v="0"/>
    <n v="26"/>
    <b v="1"/>
    <s v="music/indie rock"/>
    <n v="136.60000000000002"/>
    <n v="26.26923076923077"/>
    <x v="4"/>
    <s v="indie rock"/>
  </r>
  <r>
    <n v="1893"/>
    <x v="1893"/>
    <x v="1891"/>
    <x v="30"/>
    <n v="2600"/>
    <x v="0"/>
    <x v="0"/>
    <s v="USD"/>
    <n v="1302926340"/>
    <n v="1301524585"/>
    <b v="0"/>
    <n v="45"/>
    <b v="1"/>
    <s v="music/indie rock"/>
    <n v="104"/>
    <n v="57.777777777777779"/>
    <x v="4"/>
    <s v="indie rock"/>
  </r>
  <r>
    <n v="1894"/>
    <x v="1894"/>
    <x v="1892"/>
    <x v="28"/>
    <n v="1145"/>
    <x v="0"/>
    <x v="0"/>
    <s v="USD"/>
    <n v="1329082983"/>
    <n v="1326404583"/>
    <b v="0"/>
    <n v="20"/>
    <b v="1"/>
    <s v="music/indie rock"/>
    <n v="114.5"/>
    <n v="57.25"/>
    <x v="4"/>
    <s v="indie rock"/>
  </r>
  <r>
    <n v="1895"/>
    <x v="1895"/>
    <x v="1893"/>
    <x v="297"/>
    <n v="9228"/>
    <x v="0"/>
    <x v="0"/>
    <s v="USD"/>
    <n v="1445363722"/>
    <n v="1442771722"/>
    <b v="0"/>
    <n v="47"/>
    <b v="1"/>
    <s v="music/indie rock"/>
    <n v="101.71957671957672"/>
    <n v="196.34042553191489"/>
    <x v="4"/>
    <s v="indie rock"/>
  </r>
  <r>
    <n v="1896"/>
    <x v="1896"/>
    <x v="1894"/>
    <x v="298"/>
    <n v="559"/>
    <x v="0"/>
    <x v="0"/>
    <s v="USD"/>
    <n v="1334250165"/>
    <n v="1331658165"/>
    <b v="0"/>
    <n v="13"/>
    <b v="1"/>
    <s v="music/indie rock"/>
    <n v="123.94678492239468"/>
    <n v="43"/>
    <x v="4"/>
    <s v="indie rock"/>
  </r>
  <r>
    <n v="1897"/>
    <x v="1897"/>
    <x v="1895"/>
    <x v="299"/>
    <n v="6506"/>
    <x v="0"/>
    <x v="0"/>
    <s v="USD"/>
    <n v="1393966800"/>
    <n v="1392040806"/>
    <b v="0"/>
    <n v="183"/>
    <b v="1"/>
    <s v="music/indie rock"/>
    <n v="102.45669291338582"/>
    <n v="35.551912568306008"/>
    <x v="4"/>
    <s v="indie rock"/>
  </r>
  <r>
    <n v="1898"/>
    <x v="1898"/>
    <x v="1896"/>
    <x v="28"/>
    <n v="1445"/>
    <x v="0"/>
    <x v="0"/>
    <s v="USD"/>
    <n v="1454349600"/>
    <n v="1451277473"/>
    <b v="0"/>
    <n v="21"/>
    <b v="1"/>
    <s v="music/indie rock"/>
    <n v="144.5"/>
    <n v="68.80952380952381"/>
    <x v="4"/>
    <s v="indie rock"/>
  </r>
  <r>
    <n v="1899"/>
    <x v="1899"/>
    <x v="1897"/>
    <x v="42"/>
    <n v="1200"/>
    <x v="0"/>
    <x v="0"/>
    <s v="USD"/>
    <n v="1427319366"/>
    <n v="1424730966"/>
    <b v="0"/>
    <n v="42"/>
    <b v="1"/>
    <s v="music/indie rock"/>
    <n v="133.33333333333331"/>
    <n v="28.571428571428573"/>
    <x v="4"/>
    <s v="indie rock"/>
  </r>
  <r>
    <n v="1900"/>
    <x v="1900"/>
    <x v="1898"/>
    <x v="30"/>
    <n v="2734.11"/>
    <x v="0"/>
    <x v="0"/>
    <s v="USD"/>
    <n v="1349517540"/>
    <n v="1347137731"/>
    <b v="0"/>
    <n v="54"/>
    <b v="1"/>
    <s v="music/indie rock"/>
    <n v="109.3644"/>
    <n v="50.631666666666668"/>
    <x v="4"/>
    <s v="indie rock"/>
  </r>
  <r>
    <n v="1901"/>
    <x v="1901"/>
    <x v="1899"/>
    <x v="300"/>
    <n v="2670"/>
    <x v="2"/>
    <x v="1"/>
    <s v="GBP"/>
    <n v="1432299600"/>
    <n v="1429707729"/>
    <b v="0"/>
    <n v="25"/>
    <b v="0"/>
    <s v="technology/gadgets"/>
    <n v="2.6969696969696968"/>
    <n v="106.8"/>
    <x v="2"/>
    <s v="gadgets"/>
  </r>
  <r>
    <n v="1902"/>
    <x v="1902"/>
    <x v="1900"/>
    <x v="28"/>
    <n v="12"/>
    <x v="2"/>
    <x v="9"/>
    <s v="EUR"/>
    <n v="1425495447"/>
    <n v="1422903447"/>
    <b v="0"/>
    <n v="3"/>
    <b v="0"/>
    <s v="technology/gadgets"/>
    <n v="1.2"/>
    <n v="4"/>
    <x v="2"/>
    <s v="gadgets"/>
  </r>
  <r>
    <n v="1903"/>
    <x v="1903"/>
    <x v="1901"/>
    <x v="9"/>
    <n v="1398"/>
    <x v="2"/>
    <x v="0"/>
    <s v="USD"/>
    <n v="1485541791"/>
    <n v="1480357791"/>
    <b v="0"/>
    <n v="41"/>
    <b v="0"/>
    <s v="technology/gadgets"/>
    <n v="46.6"/>
    <n v="34.097560975609753"/>
    <x v="2"/>
    <s v="gadgets"/>
  </r>
  <r>
    <n v="1904"/>
    <x v="1904"/>
    <x v="1902"/>
    <x v="63"/>
    <n v="50"/>
    <x v="2"/>
    <x v="0"/>
    <s v="USD"/>
    <n v="1451752021"/>
    <n v="1447864021"/>
    <b v="0"/>
    <n v="2"/>
    <b v="0"/>
    <s v="technology/gadgets"/>
    <n v="0.1"/>
    <n v="25"/>
    <x v="2"/>
    <s v="gadgets"/>
  </r>
  <r>
    <n v="1905"/>
    <x v="1905"/>
    <x v="1903"/>
    <x v="31"/>
    <n v="42"/>
    <x v="2"/>
    <x v="0"/>
    <s v="USD"/>
    <n v="1410127994"/>
    <n v="1407535994"/>
    <b v="0"/>
    <n v="4"/>
    <b v="0"/>
    <s v="technology/gadgets"/>
    <n v="0.16800000000000001"/>
    <n v="10.5"/>
    <x v="2"/>
    <s v="gadgets"/>
  </r>
  <r>
    <n v="1906"/>
    <x v="1906"/>
    <x v="1904"/>
    <x v="63"/>
    <n v="21380"/>
    <x v="2"/>
    <x v="0"/>
    <s v="USD"/>
    <n v="1466697983"/>
    <n v="1464105983"/>
    <b v="0"/>
    <n v="99"/>
    <b v="0"/>
    <s v="technology/gadgets"/>
    <n v="42.76"/>
    <n v="215.95959595959596"/>
    <x v="2"/>
    <s v="gadgets"/>
  </r>
  <r>
    <n v="1907"/>
    <x v="1907"/>
    <x v="1905"/>
    <x v="11"/>
    <n v="85"/>
    <x v="2"/>
    <x v="0"/>
    <s v="USD"/>
    <n v="1400853925"/>
    <n v="1399557925"/>
    <b v="0"/>
    <n v="4"/>
    <b v="0"/>
    <s v="technology/gadgets"/>
    <n v="0.28333333333333333"/>
    <n v="21.25"/>
    <x v="2"/>
    <s v="gadgets"/>
  </r>
  <r>
    <n v="1908"/>
    <x v="1908"/>
    <x v="1906"/>
    <x v="31"/>
    <n v="433"/>
    <x v="2"/>
    <x v="0"/>
    <s v="USD"/>
    <n v="1483048900"/>
    <n v="1480456900"/>
    <b v="0"/>
    <n v="4"/>
    <b v="0"/>
    <s v="technology/gadgets"/>
    <n v="1.7319999999999998"/>
    <n v="108.25"/>
    <x v="2"/>
    <s v="gadgets"/>
  </r>
  <r>
    <n v="1909"/>
    <x v="1909"/>
    <x v="1907"/>
    <x v="19"/>
    <n v="4939"/>
    <x v="2"/>
    <x v="0"/>
    <s v="USD"/>
    <n v="1414059479"/>
    <n v="1411467479"/>
    <b v="0"/>
    <n v="38"/>
    <b v="0"/>
    <s v="technology/gadgets"/>
    <n v="14.111428571428572"/>
    <n v="129.97368421052633"/>
    <x v="2"/>
    <s v="gadgets"/>
  </r>
  <r>
    <n v="1910"/>
    <x v="1910"/>
    <x v="1908"/>
    <x v="94"/>
    <n v="33486"/>
    <x v="2"/>
    <x v="9"/>
    <s v="EUR"/>
    <n v="1446331500"/>
    <n v="1442531217"/>
    <b v="0"/>
    <n v="285"/>
    <b v="0"/>
    <s v="technology/gadgets"/>
    <n v="39.395294117647055"/>
    <n v="117.49473684210527"/>
    <x v="2"/>
    <s v="gadgets"/>
  </r>
  <r>
    <n v="1911"/>
    <x v="1911"/>
    <x v="1909"/>
    <x v="301"/>
    <n v="10"/>
    <x v="2"/>
    <x v="4"/>
    <s v="NZD"/>
    <n v="1407545334"/>
    <n v="1404953334"/>
    <b v="0"/>
    <n v="1"/>
    <b v="0"/>
    <s v="technology/gadgets"/>
    <n v="2.3529411764705882E-2"/>
    <n v="10"/>
    <x v="2"/>
    <s v="gadgets"/>
  </r>
  <r>
    <n v="1912"/>
    <x v="1912"/>
    <x v="1910"/>
    <x v="10"/>
    <n v="2965"/>
    <x v="2"/>
    <x v="0"/>
    <s v="USD"/>
    <n v="1433395560"/>
    <n v="1430803560"/>
    <b v="0"/>
    <n v="42"/>
    <b v="0"/>
    <s v="technology/gadgets"/>
    <n v="59.3"/>
    <n v="70.595238095238102"/>
    <x v="2"/>
    <s v="gadgets"/>
  </r>
  <r>
    <n v="1913"/>
    <x v="1913"/>
    <x v="1911"/>
    <x v="240"/>
    <n v="637"/>
    <x v="2"/>
    <x v="1"/>
    <s v="GBP"/>
    <n v="1412770578"/>
    <n v="1410178578"/>
    <b v="0"/>
    <n v="26"/>
    <b v="0"/>
    <s v="technology/gadgets"/>
    <n v="1.3270833333333334"/>
    <n v="24.5"/>
    <x v="2"/>
    <s v="gadgets"/>
  </r>
  <r>
    <n v="1914"/>
    <x v="1914"/>
    <x v="1912"/>
    <x v="302"/>
    <n v="60"/>
    <x v="2"/>
    <x v="0"/>
    <s v="USD"/>
    <n v="1414814340"/>
    <n v="1413519073"/>
    <b v="0"/>
    <n v="2"/>
    <b v="0"/>
    <s v="technology/gadgets"/>
    <n v="9.0090090090090094"/>
    <n v="30"/>
    <x v="2"/>
    <s v="gadgets"/>
  </r>
  <r>
    <n v="1915"/>
    <x v="1915"/>
    <x v="1913"/>
    <x v="2"/>
    <n v="8"/>
    <x v="2"/>
    <x v="0"/>
    <s v="USD"/>
    <n v="1409620222"/>
    <n v="1407892222"/>
    <b v="0"/>
    <n v="4"/>
    <b v="0"/>
    <s v="technology/gadgets"/>
    <n v="1.6"/>
    <n v="2"/>
    <x v="2"/>
    <s v="gadgets"/>
  </r>
  <r>
    <n v="1916"/>
    <x v="1916"/>
    <x v="1914"/>
    <x v="22"/>
    <n v="102"/>
    <x v="2"/>
    <x v="0"/>
    <s v="USD"/>
    <n v="1478542375"/>
    <n v="1476378775"/>
    <b v="0"/>
    <n v="6"/>
    <b v="0"/>
    <s v="technology/gadgets"/>
    <n v="0.51"/>
    <n v="17"/>
    <x v="2"/>
    <s v="gadgets"/>
  </r>
  <r>
    <n v="1917"/>
    <x v="1917"/>
    <x v="1915"/>
    <x v="303"/>
    <n v="205025"/>
    <x v="2"/>
    <x v="7"/>
    <s v="HKD"/>
    <n v="1486708133"/>
    <n v="1484116133"/>
    <b v="0"/>
    <n v="70"/>
    <b v="0"/>
    <s v="technology/gadgets"/>
    <n v="52.570512820512818"/>
    <n v="2928.9285714285716"/>
    <x v="2"/>
    <s v="gadgets"/>
  </r>
  <r>
    <n v="1918"/>
    <x v="1918"/>
    <x v="1916"/>
    <x v="31"/>
    <n v="260"/>
    <x v="2"/>
    <x v="0"/>
    <s v="USD"/>
    <n v="1407869851"/>
    <n v="1404845851"/>
    <b v="0"/>
    <n v="9"/>
    <b v="0"/>
    <s v="technology/gadgets"/>
    <n v="1.04"/>
    <n v="28.888888888888889"/>
    <x v="2"/>
    <s v="gadgets"/>
  </r>
  <r>
    <n v="1919"/>
    <x v="1919"/>
    <x v="1917"/>
    <x v="2"/>
    <n v="237"/>
    <x v="2"/>
    <x v="0"/>
    <s v="USD"/>
    <n v="1432069249"/>
    <n v="1429477249"/>
    <b v="0"/>
    <n v="8"/>
    <b v="0"/>
    <s v="technology/gadgets"/>
    <n v="47.4"/>
    <n v="29.625"/>
    <x v="2"/>
    <s v="gadgets"/>
  </r>
  <r>
    <n v="1920"/>
    <x v="1920"/>
    <x v="1918"/>
    <x v="3"/>
    <n v="4303"/>
    <x v="2"/>
    <x v="1"/>
    <s v="GBP"/>
    <n v="1445468400"/>
    <n v="1443042061"/>
    <b v="0"/>
    <n v="105"/>
    <b v="0"/>
    <s v="technology/gadgets"/>
    <n v="43.03"/>
    <n v="40.980952380952381"/>
    <x v="2"/>
    <s v="gadgets"/>
  </r>
  <r>
    <n v="1921"/>
    <x v="1921"/>
    <x v="1919"/>
    <x v="15"/>
    <n v="2052"/>
    <x v="0"/>
    <x v="0"/>
    <s v="USD"/>
    <n v="1342243143"/>
    <n v="1339651143"/>
    <b v="0"/>
    <n v="38"/>
    <b v="1"/>
    <s v="music/indie rock"/>
    <n v="136.80000000000001"/>
    <n v="54"/>
    <x v="4"/>
    <s v="indie rock"/>
  </r>
  <r>
    <n v="1922"/>
    <x v="1922"/>
    <x v="1920"/>
    <x v="13"/>
    <n v="2311"/>
    <x v="0"/>
    <x v="0"/>
    <s v="USD"/>
    <n v="1386828507"/>
    <n v="1384236507"/>
    <b v="0"/>
    <n v="64"/>
    <b v="1"/>
    <s v="music/indie rock"/>
    <n v="115.55"/>
    <n v="36.109375"/>
    <x v="4"/>
    <s v="indie rock"/>
  </r>
  <r>
    <n v="1923"/>
    <x v="1923"/>
    <x v="1921"/>
    <x v="304"/>
    <n v="301"/>
    <x v="0"/>
    <x v="0"/>
    <s v="USD"/>
    <n v="1317099540"/>
    <n v="1313612532"/>
    <b v="0"/>
    <n v="13"/>
    <b v="1"/>
    <s v="music/indie rock"/>
    <n v="240.79999999999998"/>
    <n v="23.153846153846153"/>
    <x v="4"/>
    <s v="indie rock"/>
  </r>
  <r>
    <n v="1924"/>
    <x v="1924"/>
    <x v="1922"/>
    <x v="9"/>
    <n v="3432"/>
    <x v="0"/>
    <x v="0"/>
    <s v="USD"/>
    <n v="1389814380"/>
    <n v="1387390555"/>
    <b v="0"/>
    <n v="33"/>
    <b v="1"/>
    <s v="music/indie rock"/>
    <n v="114.39999999999999"/>
    <n v="104"/>
    <x v="4"/>
    <s v="indie rock"/>
  </r>
  <r>
    <n v="1925"/>
    <x v="1925"/>
    <x v="1923"/>
    <x v="15"/>
    <n v="1655"/>
    <x v="0"/>
    <x v="0"/>
    <s v="USD"/>
    <n v="1381449600"/>
    <n v="1379540288"/>
    <b v="0"/>
    <n v="52"/>
    <b v="1"/>
    <s v="music/indie rock"/>
    <n v="110.33333333333333"/>
    <n v="31.826923076923077"/>
    <x v="4"/>
    <s v="indie rock"/>
  </r>
  <r>
    <n v="1926"/>
    <x v="1926"/>
    <x v="1924"/>
    <x v="15"/>
    <n v="2930.69"/>
    <x v="0"/>
    <x v="0"/>
    <s v="USD"/>
    <n v="1288657560"/>
    <n v="1286319256"/>
    <b v="0"/>
    <n v="107"/>
    <b v="1"/>
    <s v="music/indie rock"/>
    <n v="195.37933333333334"/>
    <n v="27.3896261682243"/>
    <x v="4"/>
    <s v="indie rock"/>
  </r>
  <r>
    <n v="1927"/>
    <x v="1927"/>
    <x v="1925"/>
    <x v="20"/>
    <n v="620"/>
    <x v="0"/>
    <x v="0"/>
    <s v="USD"/>
    <n v="1331182740"/>
    <n v="1329856839"/>
    <b v="0"/>
    <n v="11"/>
    <b v="1"/>
    <s v="music/indie rock"/>
    <n v="103.33333333333334"/>
    <n v="56.363636363636367"/>
    <x v="4"/>
    <s v="indie rock"/>
  </r>
  <r>
    <n v="1928"/>
    <x v="1928"/>
    <x v="1926"/>
    <x v="305"/>
    <n v="2630"/>
    <x v="0"/>
    <x v="0"/>
    <s v="USD"/>
    <n v="1367940794"/>
    <n v="1365348794"/>
    <b v="0"/>
    <n v="34"/>
    <b v="1"/>
    <s v="music/indie rock"/>
    <n v="103.1372549019608"/>
    <n v="77.352941176470594"/>
    <x v="4"/>
    <s v="indie rock"/>
  </r>
  <r>
    <n v="1929"/>
    <x v="1929"/>
    <x v="1927"/>
    <x v="50"/>
    <n v="3210"/>
    <x v="0"/>
    <x v="0"/>
    <s v="USD"/>
    <n v="1309825866"/>
    <n v="1306197066"/>
    <b v="0"/>
    <n v="75"/>
    <b v="1"/>
    <s v="music/indie rock"/>
    <n v="100.3125"/>
    <n v="42.8"/>
    <x v="4"/>
    <s v="indie rock"/>
  </r>
  <r>
    <n v="1930"/>
    <x v="1930"/>
    <x v="1928"/>
    <x v="28"/>
    <n v="1270"/>
    <x v="0"/>
    <x v="0"/>
    <s v="USD"/>
    <n v="1373203482"/>
    <n v="1368019482"/>
    <b v="0"/>
    <n v="26"/>
    <b v="1"/>
    <s v="music/indie rock"/>
    <n v="127"/>
    <n v="48.846153846153847"/>
    <x v="4"/>
    <s v="indie rock"/>
  </r>
  <r>
    <n v="1931"/>
    <x v="1931"/>
    <x v="1929"/>
    <x v="13"/>
    <n v="2412.02"/>
    <x v="0"/>
    <x v="0"/>
    <s v="USD"/>
    <n v="1337657400"/>
    <n v="1336512309"/>
    <b v="0"/>
    <n v="50"/>
    <b v="1"/>
    <s v="music/indie rock"/>
    <n v="120.601"/>
    <n v="48.240400000000001"/>
    <x v="4"/>
    <s v="indie rock"/>
  </r>
  <r>
    <n v="1932"/>
    <x v="1932"/>
    <x v="1930"/>
    <x v="26"/>
    <n v="5617"/>
    <x v="0"/>
    <x v="0"/>
    <s v="USD"/>
    <n v="1327433173"/>
    <n v="1325618773"/>
    <b v="0"/>
    <n v="80"/>
    <b v="1"/>
    <s v="music/indie rock"/>
    <n v="106.99047619047619"/>
    <n v="70.212500000000006"/>
    <x v="4"/>
    <s v="indie rock"/>
  </r>
  <r>
    <n v="1933"/>
    <x v="1933"/>
    <x v="1931"/>
    <x v="12"/>
    <n v="10346"/>
    <x v="0"/>
    <x v="0"/>
    <s v="USD"/>
    <n v="1411787307"/>
    <n v="1409195307"/>
    <b v="0"/>
    <n v="110"/>
    <b v="1"/>
    <s v="music/indie rock"/>
    <n v="172.43333333333334"/>
    <n v="94.054545454545448"/>
    <x v="4"/>
    <s v="indie rock"/>
  </r>
  <r>
    <n v="1934"/>
    <x v="1934"/>
    <x v="1932"/>
    <x v="10"/>
    <n v="6181"/>
    <x v="0"/>
    <x v="0"/>
    <s v="USD"/>
    <n v="1324789200"/>
    <n v="1321649321"/>
    <b v="0"/>
    <n v="77"/>
    <b v="1"/>
    <s v="music/indie rock"/>
    <n v="123.61999999999999"/>
    <n v="80.272727272727266"/>
    <x v="4"/>
    <s v="indie rock"/>
  </r>
  <r>
    <n v="1935"/>
    <x v="1935"/>
    <x v="1933"/>
    <x v="30"/>
    <n v="2710"/>
    <x v="0"/>
    <x v="0"/>
    <s v="USD"/>
    <n v="1403326740"/>
    <n v="1400106171"/>
    <b v="0"/>
    <n v="50"/>
    <b v="1"/>
    <s v="music/indie rock"/>
    <n v="108.4"/>
    <n v="54.2"/>
    <x v="4"/>
    <s v="indie rock"/>
  </r>
  <r>
    <n v="1936"/>
    <x v="1936"/>
    <x v="1934"/>
    <x v="51"/>
    <n v="8739.01"/>
    <x v="0"/>
    <x v="0"/>
    <s v="USD"/>
    <n v="1323151140"/>
    <n v="1320528070"/>
    <b v="0"/>
    <n v="145"/>
    <b v="1"/>
    <s v="music/indie rock"/>
    <n v="116.52013333333333"/>
    <n v="60.26903448275862"/>
    <x v="4"/>
    <s v="indie rock"/>
  </r>
  <r>
    <n v="1937"/>
    <x v="1937"/>
    <x v="1935"/>
    <x v="20"/>
    <n v="1123.47"/>
    <x v="0"/>
    <x v="0"/>
    <s v="USD"/>
    <n v="1339732740"/>
    <n v="1338346281"/>
    <b v="0"/>
    <n v="29"/>
    <b v="1"/>
    <s v="music/indie rock"/>
    <n v="187.245"/>
    <n v="38.740344827586206"/>
    <x v="4"/>
    <s v="indie rock"/>
  </r>
  <r>
    <n v="1938"/>
    <x v="1938"/>
    <x v="1936"/>
    <x v="36"/>
    <n v="17390"/>
    <x v="0"/>
    <x v="0"/>
    <s v="USD"/>
    <n v="1372741200"/>
    <n v="1370067231"/>
    <b v="0"/>
    <n v="114"/>
    <b v="1"/>
    <s v="music/indie rock"/>
    <n v="115.93333333333334"/>
    <n v="152.54385964912279"/>
    <x v="4"/>
    <s v="indie rock"/>
  </r>
  <r>
    <n v="1939"/>
    <x v="1939"/>
    <x v="1937"/>
    <x v="3"/>
    <n v="11070"/>
    <x v="0"/>
    <x v="0"/>
    <s v="USD"/>
    <n v="1362955108"/>
    <n v="1360366708"/>
    <b v="0"/>
    <n v="96"/>
    <b v="1"/>
    <s v="music/indie rock"/>
    <n v="110.7"/>
    <n v="115.3125"/>
    <x v="4"/>
    <s v="indie rock"/>
  </r>
  <r>
    <n v="1940"/>
    <x v="1940"/>
    <x v="1938"/>
    <x v="81"/>
    <n v="1111"/>
    <x v="0"/>
    <x v="0"/>
    <s v="USD"/>
    <n v="1308110340"/>
    <n v="1304770233"/>
    <b v="0"/>
    <n v="31"/>
    <b v="1"/>
    <s v="music/indie rock"/>
    <n v="170.92307692307693"/>
    <n v="35.838709677419352"/>
    <x v="4"/>
    <s v="indie rock"/>
  </r>
  <r>
    <n v="1941"/>
    <x v="1941"/>
    <x v="1939"/>
    <x v="65"/>
    <n v="315295.89"/>
    <x v="0"/>
    <x v="0"/>
    <s v="USD"/>
    <n v="1400137131"/>
    <n v="1397545131"/>
    <b v="1"/>
    <n v="4883"/>
    <b v="1"/>
    <s v="technology/hardware"/>
    <n v="126.11835600000001"/>
    <n v="64.570118779438872"/>
    <x v="2"/>
    <s v="hardware"/>
  </r>
  <r>
    <n v="1942"/>
    <x v="1942"/>
    <x v="1940"/>
    <x v="12"/>
    <n v="8306.42"/>
    <x v="0"/>
    <x v="0"/>
    <s v="USD"/>
    <n v="1309809140"/>
    <n v="1302033140"/>
    <b v="1"/>
    <n v="95"/>
    <b v="1"/>
    <s v="technology/hardware"/>
    <n v="138.44033333333334"/>
    <n v="87.436000000000007"/>
    <x v="2"/>
    <s v="hardware"/>
  </r>
  <r>
    <n v="1943"/>
    <x v="1943"/>
    <x v="1941"/>
    <x v="3"/>
    <n v="170525"/>
    <x v="0"/>
    <x v="0"/>
    <s v="USD"/>
    <n v="1470896916"/>
    <n v="1467008916"/>
    <b v="1"/>
    <n v="2478"/>
    <b v="1"/>
    <s v="technology/hardware"/>
    <n v="1705.2499999999998"/>
    <n v="68.815577078288939"/>
    <x v="2"/>
    <s v="hardware"/>
  </r>
  <r>
    <n v="1944"/>
    <x v="1944"/>
    <x v="1942"/>
    <x v="79"/>
    <n v="315222.2"/>
    <x v="0"/>
    <x v="0"/>
    <s v="USD"/>
    <n v="1398952890"/>
    <n v="1396360890"/>
    <b v="1"/>
    <n v="1789"/>
    <b v="1"/>
    <s v="technology/hardware"/>
    <n v="788.05550000000005"/>
    <n v="176.200223588597"/>
    <x v="2"/>
    <s v="hardware"/>
  </r>
  <r>
    <n v="1945"/>
    <x v="1945"/>
    <x v="1943"/>
    <x v="57"/>
    <n v="348018"/>
    <x v="0"/>
    <x v="3"/>
    <s v="EUR"/>
    <n v="1436680958"/>
    <n v="1433224958"/>
    <b v="1"/>
    <n v="680"/>
    <b v="1"/>
    <s v="technology/hardware"/>
    <n v="348.01799999999997"/>
    <n v="511.79117647058825"/>
    <x v="2"/>
    <s v="hardware"/>
  </r>
  <r>
    <n v="1946"/>
    <x v="1946"/>
    <x v="1944"/>
    <x v="51"/>
    <n v="11231"/>
    <x v="0"/>
    <x v="0"/>
    <s v="USD"/>
    <n v="1397961361"/>
    <n v="1392780961"/>
    <b v="1"/>
    <n v="70"/>
    <b v="1"/>
    <s v="technology/hardware"/>
    <n v="149.74666666666667"/>
    <n v="160.44285714285715"/>
    <x v="2"/>
    <s v="hardware"/>
  </r>
  <r>
    <n v="1947"/>
    <x v="1947"/>
    <x v="1945"/>
    <x v="134"/>
    <n v="805.07"/>
    <x v="0"/>
    <x v="0"/>
    <s v="USD"/>
    <n v="1258955940"/>
    <n v="1255730520"/>
    <b v="1"/>
    <n v="23"/>
    <b v="1"/>
    <s v="technology/hardware"/>
    <n v="100.63375000000001"/>
    <n v="35.003043478260871"/>
    <x v="2"/>
    <s v="hardware"/>
  </r>
  <r>
    <n v="1948"/>
    <x v="1948"/>
    <x v="1946"/>
    <x v="57"/>
    <n v="800211"/>
    <x v="0"/>
    <x v="0"/>
    <s v="USD"/>
    <n v="1465232520"/>
    <n v="1460557809"/>
    <b v="1"/>
    <n v="4245"/>
    <b v="1"/>
    <s v="technology/hardware"/>
    <n v="800.21100000000001"/>
    <n v="188.50671378091872"/>
    <x v="2"/>
    <s v="hardware"/>
  </r>
  <r>
    <n v="1949"/>
    <x v="1949"/>
    <x v="1947"/>
    <x v="63"/>
    <n v="53001.3"/>
    <x v="0"/>
    <x v="1"/>
    <s v="GBP"/>
    <n v="1404986951"/>
    <n v="1402394951"/>
    <b v="1"/>
    <n v="943"/>
    <b v="1"/>
    <s v="technology/hardware"/>
    <n v="106.00260000000002"/>
    <n v="56.204984093319197"/>
    <x v="2"/>
    <s v="hardware"/>
  </r>
  <r>
    <n v="1950"/>
    <x v="1950"/>
    <x v="1948"/>
    <x v="240"/>
    <n v="96248.960000000006"/>
    <x v="0"/>
    <x v="0"/>
    <s v="USD"/>
    <n v="1303446073"/>
    <n v="1300767673"/>
    <b v="1"/>
    <n v="1876"/>
    <b v="1"/>
    <s v="technology/hardware"/>
    <n v="200.51866666666669"/>
    <n v="51.3054157782516"/>
    <x v="2"/>
    <s v="hardware"/>
  </r>
  <r>
    <n v="1951"/>
    <x v="1951"/>
    <x v="1949"/>
    <x v="63"/>
    <n v="106222"/>
    <x v="0"/>
    <x v="0"/>
    <s v="USD"/>
    <n v="1478516737"/>
    <n v="1475921137"/>
    <b v="1"/>
    <n v="834"/>
    <b v="1"/>
    <s v="technology/hardware"/>
    <n v="212.44399999999999"/>
    <n v="127.36450839328538"/>
    <x v="2"/>
    <s v="hardware"/>
  </r>
  <r>
    <n v="1952"/>
    <x v="1952"/>
    <x v="1950"/>
    <x v="19"/>
    <n v="69465.33"/>
    <x v="0"/>
    <x v="5"/>
    <s v="CAD"/>
    <n v="1381934015"/>
    <n v="1378737215"/>
    <b v="1"/>
    <n v="682"/>
    <b v="1"/>
    <s v="technology/hardware"/>
    <n v="198.47237142857145"/>
    <n v="101.85532258064516"/>
    <x v="2"/>
    <s v="hardware"/>
  </r>
  <r>
    <n v="1953"/>
    <x v="1953"/>
    <x v="1951"/>
    <x v="36"/>
    <n v="33892"/>
    <x v="0"/>
    <x v="0"/>
    <s v="USD"/>
    <n v="1330657200"/>
    <n v="1328158065"/>
    <b v="1"/>
    <n v="147"/>
    <b v="1"/>
    <s v="technology/hardware"/>
    <n v="225.94666666666666"/>
    <n v="230.55782312925169"/>
    <x v="2"/>
    <s v="hardware"/>
  </r>
  <r>
    <n v="1954"/>
    <x v="1954"/>
    <x v="1952"/>
    <x v="63"/>
    <n v="349474"/>
    <x v="0"/>
    <x v="0"/>
    <s v="USD"/>
    <n v="1457758800"/>
    <n v="1453730176"/>
    <b v="1"/>
    <n v="415"/>
    <b v="1"/>
    <s v="technology/hardware"/>
    <n v="698.94800000000009"/>
    <n v="842.10602409638557"/>
    <x v="2"/>
    <s v="hardware"/>
  </r>
  <r>
    <n v="1955"/>
    <x v="1955"/>
    <x v="1953"/>
    <x v="247"/>
    <n v="167410.01999999999"/>
    <x v="0"/>
    <x v="0"/>
    <s v="USD"/>
    <n v="1337799600"/>
    <n v="1334989881"/>
    <b v="1"/>
    <n v="290"/>
    <b v="1"/>
    <s v="technology/hardware"/>
    <n v="398.59528571428569"/>
    <n v="577.27593103448271"/>
    <x v="2"/>
    <s v="hardware"/>
  </r>
  <r>
    <n v="1956"/>
    <x v="1956"/>
    <x v="1954"/>
    <x v="127"/>
    <n v="176420"/>
    <x v="0"/>
    <x v="0"/>
    <s v="USD"/>
    <n v="1429391405"/>
    <n v="1425507005"/>
    <b v="1"/>
    <n v="365"/>
    <b v="1"/>
    <s v="technology/hardware"/>
    <n v="294.0333333333333"/>
    <n v="483.34246575342468"/>
    <x v="2"/>
    <s v="hardware"/>
  </r>
  <r>
    <n v="1957"/>
    <x v="1957"/>
    <x v="1955"/>
    <x v="11"/>
    <n v="50251.41"/>
    <x v="0"/>
    <x v="0"/>
    <s v="USD"/>
    <n v="1351304513"/>
    <n v="1348712513"/>
    <b v="1"/>
    <n v="660"/>
    <b v="1"/>
    <s v="technology/hardware"/>
    <n v="167.50470000000001"/>
    <n v="76.138500000000008"/>
    <x v="2"/>
    <s v="hardware"/>
  </r>
  <r>
    <n v="1958"/>
    <x v="1958"/>
    <x v="1956"/>
    <x v="39"/>
    <n v="100490.02"/>
    <x v="0"/>
    <x v="0"/>
    <s v="USD"/>
    <n v="1364078561"/>
    <n v="1361490161"/>
    <b v="1"/>
    <n v="1356"/>
    <b v="1"/>
    <s v="technology/hardware"/>
    <n v="1435.5717142857143"/>
    <n v="74.107684365781708"/>
    <x v="2"/>
    <s v="hardware"/>
  </r>
  <r>
    <n v="1959"/>
    <x v="1959"/>
    <x v="1957"/>
    <x v="3"/>
    <n v="15673.44"/>
    <x v="0"/>
    <x v="0"/>
    <s v="USD"/>
    <n v="1412121600"/>
    <n v="1408565860"/>
    <b v="1"/>
    <n v="424"/>
    <b v="1"/>
    <s v="technology/hardware"/>
    <n v="156.73439999999999"/>
    <n v="36.965660377358489"/>
    <x v="2"/>
    <s v="hardware"/>
  </r>
  <r>
    <n v="1960"/>
    <x v="1960"/>
    <x v="1958"/>
    <x v="54"/>
    <n v="82532"/>
    <x v="0"/>
    <x v="11"/>
    <s v="SEK"/>
    <n v="1419151341"/>
    <n v="1416559341"/>
    <b v="1"/>
    <n v="33"/>
    <b v="1"/>
    <s v="technology/hardware"/>
    <n v="117.90285714285716"/>
    <n v="2500.969696969697"/>
    <x v="2"/>
    <s v="hardware"/>
  </r>
  <r>
    <n v="1961"/>
    <x v="1961"/>
    <x v="1959"/>
    <x v="3"/>
    <n v="110538.12"/>
    <x v="0"/>
    <x v="0"/>
    <s v="USD"/>
    <n v="1349495940"/>
    <n v="1346042417"/>
    <b v="1"/>
    <n v="1633"/>
    <b v="1"/>
    <s v="technology/hardware"/>
    <n v="1105.3811999999998"/>
    <n v="67.690214329454989"/>
    <x v="2"/>
    <s v="hardware"/>
  </r>
  <r>
    <n v="1962"/>
    <x v="1962"/>
    <x v="1960"/>
    <x v="3"/>
    <n v="19292.5"/>
    <x v="0"/>
    <x v="0"/>
    <s v="USD"/>
    <n v="1400006636"/>
    <n v="1397414636"/>
    <b v="1"/>
    <n v="306"/>
    <b v="1"/>
    <s v="technology/hardware"/>
    <n v="192.92499999999998"/>
    <n v="63.04738562091503"/>
    <x v="2"/>
    <s v="hardware"/>
  </r>
  <r>
    <n v="1963"/>
    <x v="1963"/>
    <x v="1961"/>
    <x v="266"/>
    <n v="24108"/>
    <x v="0"/>
    <x v="1"/>
    <s v="GBP"/>
    <n v="1410862734"/>
    <n v="1407838734"/>
    <b v="1"/>
    <n v="205"/>
    <b v="1"/>
    <s v="technology/hardware"/>
    <n v="126.8842105263158"/>
    <n v="117.6"/>
    <x v="2"/>
    <s v="hardware"/>
  </r>
  <r>
    <n v="1964"/>
    <x v="1964"/>
    <x v="1962"/>
    <x v="306"/>
    <n v="231543.12"/>
    <x v="0"/>
    <x v="13"/>
    <s v="EUR"/>
    <n v="1461306772"/>
    <n v="1458714772"/>
    <b v="1"/>
    <n v="1281"/>
    <b v="1"/>
    <s v="technology/hardware"/>
    <n v="259.57748878923763"/>
    <n v="180.75185011709601"/>
    <x v="2"/>
    <s v="hardware"/>
  </r>
  <r>
    <n v="1965"/>
    <x v="1965"/>
    <x v="1963"/>
    <x v="10"/>
    <n v="13114"/>
    <x v="0"/>
    <x v="0"/>
    <s v="USD"/>
    <n v="1326330000"/>
    <n v="1324433310"/>
    <b v="1"/>
    <n v="103"/>
    <b v="1"/>
    <s v="technology/hardware"/>
    <n v="262.27999999999997"/>
    <n v="127.32038834951456"/>
    <x v="2"/>
    <s v="hardware"/>
  </r>
  <r>
    <n v="1966"/>
    <x v="1966"/>
    <x v="1964"/>
    <x v="57"/>
    <n v="206743.09"/>
    <x v="0"/>
    <x v="0"/>
    <s v="USD"/>
    <n v="1408021098"/>
    <n v="1405429098"/>
    <b v="1"/>
    <n v="1513"/>
    <b v="1"/>
    <s v="technology/hardware"/>
    <n v="206.74309000000002"/>
    <n v="136.6444745538665"/>
    <x v="2"/>
    <s v="hardware"/>
  </r>
  <r>
    <n v="1967"/>
    <x v="1967"/>
    <x v="1965"/>
    <x v="22"/>
    <n v="74026"/>
    <x v="0"/>
    <x v="0"/>
    <s v="USD"/>
    <n v="1398959729"/>
    <n v="1396367729"/>
    <b v="1"/>
    <n v="405"/>
    <b v="1"/>
    <s v="technology/hardware"/>
    <n v="370.13"/>
    <n v="182.78024691358024"/>
    <x v="2"/>
    <s v="hardware"/>
  </r>
  <r>
    <n v="1968"/>
    <x v="1968"/>
    <x v="1966"/>
    <x v="63"/>
    <n v="142483"/>
    <x v="0"/>
    <x v="0"/>
    <s v="USD"/>
    <n v="1480777515"/>
    <n v="1478095515"/>
    <b v="1"/>
    <n v="510"/>
    <b v="1"/>
    <s v="technology/hardware"/>
    <n v="284.96600000000001"/>
    <n v="279.37843137254902"/>
    <x v="2"/>
    <s v="hardware"/>
  </r>
  <r>
    <n v="1969"/>
    <x v="1969"/>
    <x v="1967"/>
    <x v="22"/>
    <n v="115816"/>
    <x v="0"/>
    <x v="1"/>
    <s v="GBP"/>
    <n v="1470423668"/>
    <n v="1467831668"/>
    <b v="1"/>
    <n v="1887"/>
    <b v="1"/>
    <s v="technology/hardware"/>
    <n v="579.08000000000004"/>
    <n v="61.375728669846318"/>
    <x v="2"/>
    <s v="hardware"/>
  </r>
  <r>
    <n v="1970"/>
    <x v="1970"/>
    <x v="1968"/>
    <x v="10"/>
    <n v="56590"/>
    <x v="0"/>
    <x v="0"/>
    <s v="USD"/>
    <n v="1366429101"/>
    <n v="1361248701"/>
    <b v="1"/>
    <n v="701"/>
    <b v="1"/>
    <s v="technology/hardware"/>
    <n v="1131.8"/>
    <n v="80.727532097004286"/>
    <x v="2"/>
    <s v="hardware"/>
  </r>
  <r>
    <n v="1971"/>
    <x v="1971"/>
    <x v="1969"/>
    <x v="307"/>
    <n v="1052110.8700000001"/>
    <x v="0"/>
    <x v="0"/>
    <s v="USD"/>
    <n v="1384488000"/>
    <n v="1381752061"/>
    <b v="1"/>
    <n v="3863"/>
    <b v="1"/>
    <s v="technology/hardware"/>
    <n v="263.02771750000005"/>
    <n v="272.35590732591254"/>
    <x v="2"/>
    <s v="hardware"/>
  </r>
  <r>
    <n v="1972"/>
    <x v="1972"/>
    <x v="1970"/>
    <x v="30"/>
    <n v="16862"/>
    <x v="0"/>
    <x v="0"/>
    <s v="USD"/>
    <n v="1353201444"/>
    <n v="1350605844"/>
    <b v="1"/>
    <n v="238"/>
    <b v="1"/>
    <s v="technology/hardware"/>
    <n v="674.48"/>
    <n v="70.848739495798313"/>
    <x v="2"/>
    <s v="hardware"/>
  </r>
  <r>
    <n v="1973"/>
    <x v="1973"/>
    <x v="1971"/>
    <x v="308"/>
    <n v="508525.01"/>
    <x v="0"/>
    <x v="0"/>
    <s v="USD"/>
    <n v="1470466800"/>
    <n v="1467134464"/>
    <b v="1"/>
    <n v="2051"/>
    <b v="1"/>
    <s v="technology/hardware"/>
    <n v="256.83081313131316"/>
    <n v="247.94003412969283"/>
    <x v="2"/>
    <s v="hardware"/>
  </r>
  <r>
    <n v="1974"/>
    <x v="1974"/>
    <x v="1972"/>
    <x v="22"/>
    <n v="75099.199999999997"/>
    <x v="0"/>
    <x v="1"/>
    <s v="GBP"/>
    <n v="1376899269"/>
    <n v="1371715269"/>
    <b v="1"/>
    <n v="402"/>
    <b v="1"/>
    <s v="technology/hardware"/>
    <n v="375.49599999999998"/>
    <n v="186.81393034825871"/>
    <x v="2"/>
    <s v="hardware"/>
  </r>
  <r>
    <n v="1975"/>
    <x v="1975"/>
    <x v="1973"/>
    <x v="194"/>
    <n v="33393.339999999997"/>
    <x v="0"/>
    <x v="0"/>
    <s v="USD"/>
    <n v="1362938851"/>
    <n v="1360346851"/>
    <b v="1"/>
    <n v="253"/>
    <b v="1"/>
    <s v="technology/hardware"/>
    <n v="208.70837499999996"/>
    <n v="131.98948616600788"/>
    <x v="2"/>
    <s v="hardware"/>
  </r>
  <r>
    <n v="1976"/>
    <x v="1976"/>
    <x v="1974"/>
    <x v="23"/>
    <n v="13864"/>
    <x v="0"/>
    <x v="1"/>
    <s v="GBP"/>
    <n v="1373751325"/>
    <n v="1371159325"/>
    <b v="1"/>
    <n v="473"/>
    <b v="1"/>
    <s v="technology/hardware"/>
    <n v="346.6"/>
    <n v="29.310782241014799"/>
    <x v="2"/>
    <s v="hardware"/>
  </r>
  <r>
    <n v="1977"/>
    <x v="1977"/>
    <x v="1975"/>
    <x v="63"/>
    <n v="201165"/>
    <x v="0"/>
    <x v="0"/>
    <s v="USD"/>
    <n v="1450511940"/>
    <n v="1446527540"/>
    <b v="1"/>
    <n v="821"/>
    <b v="1"/>
    <s v="technology/hardware"/>
    <n v="402.33"/>
    <n v="245.02436053593178"/>
    <x v="2"/>
    <s v="hardware"/>
  </r>
  <r>
    <n v="1978"/>
    <x v="1978"/>
    <x v="1976"/>
    <x v="63"/>
    <n v="513422.57"/>
    <x v="0"/>
    <x v="0"/>
    <s v="USD"/>
    <n v="1339484400"/>
    <n v="1336627492"/>
    <b v="1"/>
    <n v="388"/>
    <b v="1"/>
    <s v="technology/hardware"/>
    <n v="1026.8451399999999"/>
    <n v="1323.2540463917526"/>
    <x v="2"/>
    <s v="hardware"/>
  </r>
  <r>
    <n v="1979"/>
    <x v="1979"/>
    <x v="1977"/>
    <x v="61"/>
    <n v="229802.31"/>
    <x v="0"/>
    <x v="0"/>
    <s v="USD"/>
    <n v="1447909140"/>
    <n v="1444734146"/>
    <b v="1"/>
    <n v="813"/>
    <b v="1"/>
    <s v="technology/hardware"/>
    <n v="114.901155"/>
    <n v="282.65966789667897"/>
    <x v="2"/>
    <s v="hardware"/>
  </r>
  <r>
    <n v="1980"/>
    <x v="1980"/>
    <x v="1978"/>
    <x v="63"/>
    <n v="177412.01"/>
    <x v="0"/>
    <x v="12"/>
    <s v="EUR"/>
    <n v="1459684862"/>
    <n v="1456232462"/>
    <b v="1"/>
    <n v="1945"/>
    <b v="1"/>
    <s v="technology/hardware"/>
    <n v="354.82402000000002"/>
    <n v="91.214401028277635"/>
    <x v="2"/>
    <s v="hardware"/>
  </r>
  <r>
    <n v="1981"/>
    <x v="1981"/>
    <x v="1979"/>
    <x v="51"/>
    <n v="381"/>
    <x v="2"/>
    <x v="5"/>
    <s v="CAD"/>
    <n v="1404926665"/>
    <n v="1402334665"/>
    <b v="0"/>
    <n v="12"/>
    <b v="0"/>
    <s v="photography/people"/>
    <n v="5.08"/>
    <n v="31.75"/>
    <x v="8"/>
    <s v="people"/>
  </r>
  <r>
    <n v="1982"/>
    <x v="1982"/>
    <x v="1980"/>
    <x v="237"/>
    <n v="0"/>
    <x v="2"/>
    <x v="7"/>
    <s v="HKD"/>
    <n v="1480863887"/>
    <n v="1478268287"/>
    <b v="0"/>
    <n v="0"/>
    <b v="0"/>
    <s v="photography/people"/>
    <n v="0"/>
    <n v="0"/>
    <x v="8"/>
    <s v="people"/>
  </r>
  <r>
    <n v="1983"/>
    <x v="1983"/>
    <x v="1981"/>
    <x v="287"/>
    <n v="1419"/>
    <x v="2"/>
    <x v="0"/>
    <s v="USD"/>
    <n v="1472799600"/>
    <n v="1470874618"/>
    <b v="0"/>
    <n v="16"/>
    <b v="0"/>
    <s v="photography/people"/>
    <n v="4.3"/>
    <n v="88.6875"/>
    <x v="8"/>
    <s v="people"/>
  </r>
  <r>
    <n v="1984"/>
    <x v="1984"/>
    <x v="1982"/>
    <x v="36"/>
    <n v="3172"/>
    <x v="2"/>
    <x v="0"/>
    <s v="USD"/>
    <n v="1417377481"/>
    <n v="1412189881"/>
    <b v="0"/>
    <n v="7"/>
    <b v="0"/>
    <s v="photography/people"/>
    <n v="21.146666666666665"/>
    <n v="453.14285714285717"/>
    <x v="8"/>
    <s v="people"/>
  </r>
  <r>
    <n v="1985"/>
    <x v="1985"/>
    <x v="1983"/>
    <x v="183"/>
    <n v="51"/>
    <x v="2"/>
    <x v="1"/>
    <s v="GBP"/>
    <n v="1470178800"/>
    <n v="1467650771"/>
    <b v="0"/>
    <n v="4"/>
    <b v="0"/>
    <s v="photography/people"/>
    <n v="3.1875"/>
    <n v="12.75"/>
    <x v="8"/>
    <s v="people"/>
  </r>
  <r>
    <n v="1986"/>
    <x v="1986"/>
    <x v="1984"/>
    <x v="13"/>
    <n v="1"/>
    <x v="2"/>
    <x v="1"/>
    <s v="GBP"/>
    <n v="1457947483"/>
    <n v="1455359083"/>
    <b v="0"/>
    <n v="1"/>
    <b v="0"/>
    <s v="photography/people"/>
    <n v="0.05"/>
    <n v="1"/>
    <x v="8"/>
    <s v="people"/>
  </r>
  <r>
    <n v="1987"/>
    <x v="1987"/>
    <x v="1985"/>
    <x v="62"/>
    <n v="2336"/>
    <x v="2"/>
    <x v="1"/>
    <s v="GBP"/>
    <n v="1425223276"/>
    <n v="1422631276"/>
    <b v="0"/>
    <n v="28"/>
    <b v="0"/>
    <s v="photography/people"/>
    <n v="42.472727272727276"/>
    <n v="83.428571428571431"/>
    <x v="8"/>
    <s v="people"/>
  </r>
  <r>
    <n v="1988"/>
    <x v="1988"/>
    <x v="1986"/>
    <x v="12"/>
    <n v="25"/>
    <x v="2"/>
    <x v="0"/>
    <s v="USD"/>
    <n v="1440094742"/>
    <n v="1437502742"/>
    <b v="0"/>
    <n v="1"/>
    <b v="0"/>
    <s v="photography/people"/>
    <n v="0.41666666666666669"/>
    <n v="25"/>
    <x v="8"/>
    <s v="people"/>
  </r>
  <r>
    <n v="1989"/>
    <x v="1989"/>
    <x v="1987"/>
    <x v="10"/>
    <n v="50"/>
    <x v="2"/>
    <x v="0"/>
    <s v="USD"/>
    <n v="1481473208"/>
    <n v="1478881208"/>
    <b v="0"/>
    <n v="1"/>
    <b v="0"/>
    <s v="photography/people"/>
    <n v="1"/>
    <n v="50"/>
    <x v="8"/>
    <s v="people"/>
  </r>
  <r>
    <n v="1990"/>
    <x v="1990"/>
    <x v="1988"/>
    <x v="9"/>
    <n v="509"/>
    <x v="2"/>
    <x v="0"/>
    <s v="USD"/>
    <n v="1455338532"/>
    <n v="1454042532"/>
    <b v="0"/>
    <n v="5"/>
    <b v="0"/>
    <s v="photography/people"/>
    <n v="16.966666666666665"/>
    <n v="101.8"/>
    <x v="8"/>
    <s v="people"/>
  </r>
  <r>
    <n v="1991"/>
    <x v="1991"/>
    <x v="1989"/>
    <x v="13"/>
    <n v="140"/>
    <x v="2"/>
    <x v="0"/>
    <s v="USD"/>
    <n v="1435958786"/>
    <n v="1434144386"/>
    <b v="0"/>
    <n v="3"/>
    <b v="0"/>
    <s v="photography/people"/>
    <n v="7.0000000000000009"/>
    <n v="46.666666666666664"/>
    <x v="8"/>
    <s v="people"/>
  </r>
  <r>
    <n v="1992"/>
    <x v="1992"/>
    <x v="1990"/>
    <x v="15"/>
    <n v="2"/>
    <x v="2"/>
    <x v="0"/>
    <s v="USD"/>
    <n v="1424229991"/>
    <n v="1421637991"/>
    <b v="0"/>
    <n v="2"/>
    <b v="0"/>
    <s v="photography/people"/>
    <n v="0.13333333333333333"/>
    <n v="1"/>
    <x v="8"/>
    <s v="people"/>
  </r>
  <r>
    <n v="1993"/>
    <x v="1993"/>
    <x v="1991"/>
    <x v="13"/>
    <n v="0"/>
    <x v="2"/>
    <x v="1"/>
    <s v="GBP"/>
    <n v="1450706837"/>
    <n v="1448114837"/>
    <b v="0"/>
    <n v="0"/>
    <b v="0"/>
    <s v="photography/people"/>
    <n v="0"/>
    <n v="0"/>
    <x v="8"/>
    <s v="people"/>
  </r>
  <r>
    <n v="1994"/>
    <x v="1994"/>
    <x v="1992"/>
    <x v="50"/>
    <n v="0"/>
    <x v="2"/>
    <x v="0"/>
    <s v="USD"/>
    <n v="1481072942"/>
    <n v="1475885342"/>
    <b v="0"/>
    <n v="0"/>
    <b v="0"/>
    <s v="photography/people"/>
    <n v="0"/>
    <n v="0"/>
    <x v="8"/>
    <s v="people"/>
  </r>
  <r>
    <n v="1995"/>
    <x v="1995"/>
    <x v="1993"/>
    <x v="28"/>
    <n v="78"/>
    <x v="2"/>
    <x v="5"/>
    <s v="CAD"/>
    <n v="1437082736"/>
    <n v="1435354736"/>
    <b v="0"/>
    <n v="3"/>
    <b v="0"/>
    <s v="photography/people"/>
    <n v="7.8"/>
    <n v="26"/>
    <x v="8"/>
    <s v="people"/>
  </r>
  <r>
    <n v="1996"/>
    <x v="1996"/>
    <x v="1994"/>
    <x v="309"/>
    <n v="0"/>
    <x v="2"/>
    <x v="0"/>
    <s v="USD"/>
    <n v="1405021211"/>
    <n v="1402429211"/>
    <b v="0"/>
    <n v="0"/>
    <b v="0"/>
    <s v="photography/people"/>
    <n v="0"/>
    <n v="0"/>
    <x v="8"/>
    <s v="people"/>
  </r>
  <r>
    <n v="1997"/>
    <x v="1997"/>
    <x v="1995"/>
    <x v="115"/>
    <n v="0"/>
    <x v="2"/>
    <x v="0"/>
    <s v="USD"/>
    <n v="1409091612"/>
    <n v="1406499612"/>
    <b v="0"/>
    <n v="0"/>
    <b v="0"/>
    <s v="photography/people"/>
    <n v="0"/>
    <n v="0"/>
    <x v="8"/>
    <s v="people"/>
  </r>
  <r>
    <n v="1998"/>
    <x v="1998"/>
    <x v="1996"/>
    <x v="30"/>
    <n v="655"/>
    <x v="2"/>
    <x v="0"/>
    <s v="USD"/>
    <n v="1406861438"/>
    <n v="1402973438"/>
    <b v="0"/>
    <n v="3"/>
    <b v="0"/>
    <s v="photography/people"/>
    <n v="26.200000000000003"/>
    <n v="218.33333333333334"/>
    <x v="8"/>
    <s v="people"/>
  </r>
  <r>
    <n v="1999"/>
    <x v="1999"/>
    <x v="1997"/>
    <x v="310"/>
    <n v="236"/>
    <x v="2"/>
    <x v="1"/>
    <s v="GBP"/>
    <n v="1415882108"/>
    <n v="1413286508"/>
    <b v="0"/>
    <n v="7"/>
    <b v="0"/>
    <s v="photography/people"/>
    <n v="0.76129032258064511"/>
    <n v="33.714285714285715"/>
    <x v="8"/>
    <s v="people"/>
  </r>
  <r>
    <n v="2000"/>
    <x v="2000"/>
    <x v="1998"/>
    <x v="10"/>
    <n v="625"/>
    <x v="2"/>
    <x v="5"/>
    <s v="CAD"/>
    <n v="1452120613"/>
    <n v="1449528613"/>
    <b v="0"/>
    <n v="25"/>
    <b v="0"/>
    <s v="photography/people"/>
    <n v="12.5"/>
    <n v="25"/>
    <x v="8"/>
    <s v="people"/>
  </r>
  <r>
    <n v="2001"/>
    <x v="2001"/>
    <x v="1999"/>
    <x v="56"/>
    <n v="210171"/>
    <x v="0"/>
    <x v="12"/>
    <s v="EUR"/>
    <n v="1434139200"/>
    <n v="1431406916"/>
    <b v="1"/>
    <n v="1637"/>
    <b v="1"/>
    <s v="technology/hardware"/>
    <n v="382.12909090909091"/>
    <n v="128.38790470372632"/>
    <x v="2"/>
    <s v="hardware"/>
  </r>
  <r>
    <n v="2002"/>
    <x v="2002"/>
    <x v="2000"/>
    <x v="63"/>
    <n v="108397.11"/>
    <x v="0"/>
    <x v="0"/>
    <s v="USD"/>
    <n v="1485191143"/>
    <n v="1482599143"/>
    <b v="1"/>
    <n v="1375"/>
    <b v="1"/>
    <s v="technology/hardware"/>
    <n v="216.79422000000002"/>
    <n v="78.834261818181815"/>
    <x v="2"/>
    <s v="hardware"/>
  </r>
  <r>
    <n v="2003"/>
    <x v="2003"/>
    <x v="2001"/>
    <x v="2"/>
    <n v="1560"/>
    <x v="0"/>
    <x v="0"/>
    <s v="USD"/>
    <n v="1278111600"/>
    <n v="1276830052"/>
    <b v="1"/>
    <n v="17"/>
    <b v="1"/>
    <s v="technology/hardware"/>
    <n v="312"/>
    <n v="91.764705882352942"/>
    <x v="2"/>
    <s v="hardware"/>
  </r>
  <r>
    <n v="2004"/>
    <x v="2004"/>
    <x v="2002"/>
    <x v="63"/>
    <n v="117210.24000000001"/>
    <x v="0"/>
    <x v="0"/>
    <s v="USD"/>
    <n v="1405002663"/>
    <n v="1402410663"/>
    <b v="1"/>
    <n v="354"/>
    <b v="1"/>
    <s v="technology/hardware"/>
    <n v="234.42048"/>
    <n v="331.10237288135596"/>
    <x v="2"/>
    <s v="hardware"/>
  </r>
  <r>
    <n v="2005"/>
    <x v="2005"/>
    <x v="2003"/>
    <x v="11"/>
    <n v="37104.03"/>
    <x v="0"/>
    <x v="0"/>
    <s v="USD"/>
    <n v="1381895940"/>
    <n v="1379532618"/>
    <b v="1"/>
    <n v="191"/>
    <b v="1"/>
    <s v="technology/hardware"/>
    <n v="123.68010000000001"/>
    <n v="194.26193717277485"/>
    <x v="2"/>
    <s v="hardware"/>
  </r>
  <r>
    <n v="2006"/>
    <x v="2006"/>
    <x v="2004"/>
    <x v="63"/>
    <n v="123920"/>
    <x v="0"/>
    <x v="0"/>
    <s v="USD"/>
    <n v="1417611645"/>
    <n v="1414584045"/>
    <b v="1"/>
    <n v="303"/>
    <b v="1"/>
    <s v="technology/hardware"/>
    <n v="247.84"/>
    <n v="408.97689768976898"/>
    <x v="2"/>
    <s v="hardware"/>
  </r>
  <r>
    <n v="2007"/>
    <x v="2007"/>
    <x v="2005"/>
    <x v="3"/>
    <n v="11570.92"/>
    <x v="0"/>
    <x v="0"/>
    <s v="USD"/>
    <n v="1282622400"/>
    <n v="1276891586"/>
    <b v="1"/>
    <n v="137"/>
    <b v="1"/>
    <s v="technology/hardware"/>
    <n v="115.7092"/>
    <n v="84.459270072992695"/>
    <x v="2"/>
    <s v="hardware"/>
  </r>
  <r>
    <n v="2008"/>
    <x v="2008"/>
    <x v="2006"/>
    <x v="311"/>
    <n v="1839"/>
    <x v="0"/>
    <x v="0"/>
    <s v="USD"/>
    <n v="1316442622"/>
    <n v="1312641022"/>
    <b v="1"/>
    <n v="41"/>
    <b v="1"/>
    <s v="technology/hardware"/>
    <n v="117.07484768810599"/>
    <n v="44.853658536585364"/>
    <x v="2"/>
    <s v="hardware"/>
  </r>
  <r>
    <n v="2009"/>
    <x v="2009"/>
    <x v="2007"/>
    <x v="63"/>
    <n v="152579"/>
    <x v="0"/>
    <x v="12"/>
    <s v="EUR"/>
    <n v="1479890743"/>
    <n v="1476776743"/>
    <b v="1"/>
    <n v="398"/>
    <b v="1"/>
    <s v="technology/hardware"/>
    <n v="305.15800000000002"/>
    <n v="383.3643216080402"/>
    <x v="2"/>
    <s v="hardware"/>
  </r>
  <r>
    <n v="2010"/>
    <x v="2010"/>
    <x v="2008"/>
    <x v="11"/>
    <n v="96015.9"/>
    <x v="0"/>
    <x v="0"/>
    <s v="USD"/>
    <n v="1471564491"/>
    <n v="1468972491"/>
    <b v="1"/>
    <n v="1737"/>
    <b v="1"/>
    <s v="technology/hardware"/>
    <n v="320.05299999999994"/>
    <n v="55.276856649395505"/>
    <x v="2"/>
    <s v="hardware"/>
  </r>
  <r>
    <n v="2011"/>
    <x v="2011"/>
    <x v="2009"/>
    <x v="63"/>
    <n v="409782"/>
    <x v="0"/>
    <x v="15"/>
    <s v="EUR"/>
    <n v="1452553200"/>
    <n v="1449650173"/>
    <b v="1"/>
    <n v="971"/>
    <b v="1"/>
    <s v="technology/hardware"/>
    <n v="819.56399999999996"/>
    <n v="422.02059732234807"/>
    <x v="2"/>
    <s v="hardware"/>
  </r>
  <r>
    <n v="2012"/>
    <x v="2012"/>
    <x v="2010"/>
    <x v="10"/>
    <n v="11745"/>
    <x v="0"/>
    <x v="0"/>
    <s v="USD"/>
    <n v="1423165441"/>
    <n v="1420573441"/>
    <b v="1"/>
    <n v="183"/>
    <b v="1"/>
    <s v="technology/hardware"/>
    <n v="234.90000000000003"/>
    <n v="64.180327868852459"/>
    <x v="2"/>
    <s v="hardware"/>
  </r>
  <r>
    <n v="2013"/>
    <x v="2013"/>
    <x v="2011"/>
    <x v="292"/>
    <n v="791862"/>
    <x v="0"/>
    <x v="0"/>
    <s v="USD"/>
    <n v="1468019014"/>
    <n v="1462835014"/>
    <b v="1"/>
    <n v="4562"/>
    <b v="1"/>
    <s v="technology/hardware"/>
    <n v="494.91374999999999"/>
    <n v="173.57781674704077"/>
    <x v="2"/>
    <s v="hardware"/>
  </r>
  <r>
    <n v="2014"/>
    <x v="2014"/>
    <x v="2012"/>
    <x v="11"/>
    <n v="2344134.67"/>
    <x v="0"/>
    <x v="0"/>
    <s v="USD"/>
    <n v="1364184539"/>
    <n v="1361250539"/>
    <b v="1"/>
    <n v="26457"/>
    <b v="1"/>
    <s v="technology/hardware"/>
    <n v="7813.7822333333334"/>
    <n v="88.601680840609291"/>
    <x v="2"/>
    <s v="hardware"/>
  </r>
  <r>
    <n v="2015"/>
    <x v="2015"/>
    <x v="2013"/>
    <x v="312"/>
    <n v="8136.01"/>
    <x v="0"/>
    <x v="0"/>
    <s v="USD"/>
    <n v="1315602163"/>
    <n v="1313010163"/>
    <b v="1"/>
    <n v="162"/>
    <b v="1"/>
    <s v="technology/hardware"/>
    <n v="113.00013888888888"/>
    <n v="50.222283950617282"/>
    <x v="2"/>
    <s v="hardware"/>
  </r>
  <r>
    <n v="2016"/>
    <x v="2016"/>
    <x v="2014"/>
    <x v="3"/>
    <n v="92154.22"/>
    <x v="0"/>
    <x v="0"/>
    <s v="USD"/>
    <n v="1362863299"/>
    <n v="1360271299"/>
    <b v="1"/>
    <n v="479"/>
    <b v="1"/>
    <s v="technology/hardware"/>
    <n v="921.54219999999998"/>
    <n v="192.38876826722338"/>
    <x v="2"/>
    <s v="hardware"/>
  </r>
  <r>
    <n v="2017"/>
    <x v="2017"/>
    <x v="2015"/>
    <x v="31"/>
    <n v="31275.599999999999"/>
    <x v="0"/>
    <x v="0"/>
    <s v="USD"/>
    <n v="1332561600"/>
    <n v="1329873755"/>
    <b v="1"/>
    <n v="426"/>
    <b v="1"/>
    <s v="technology/hardware"/>
    <n v="125.10239999999999"/>
    <n v="73.416901408450698"/>
    <x v="2"/>
    <s v="hardware"/>
  </r>
  <r>
    <n v="2018"/>
    <x v="2018"/>
    <x v="2016"/>
    <x v="99"/>
    <n v="66458.23"/>
    <x v="0"/>
    <x v="17"/>
    <s v="EUR"/>
    <n v="1439455609"/>
    <n v="1436863609"/>
    <b v="1"/>
    <n v="450"/>
    <b v="1"/>
    <s v="technology/hardware"/>
    <n v="102.24343076923077"/>
    <n v="147.68495555555555"/>
    <x v="2"/>
    <s v="hardware"/>
  </r>
  <r>
    <n v="2019"/>
    <x v="2019"/>
    <x v="2017"/>
    <x v="79"/>
    <n v="193963.9"/>
    <x v="0"/>
    <x v="0"/>
    <s v="USD"/>
    <n v="1474563621"/>
    <n v="1471971621"/>
    <b v="1"/>
    <n v="1780"/>
    <b v="1"/>
    <s v="technology/hardware"/>
    <n v="484.90975000000003"/>
    <n v="108.96848314606741"/>
    <x v="2"/>
    <s v="hardware"/>
  </r>
  <r>
    <n v="2020"/>
    <x v="2020"/>
    <x v="2018"/>
    <x v="15"/>
    <n v="2885"/>
    <x v="0"/>
    <x v="0"/>
    <s v="USD"/>
    <n v="1400108640"/>
    <n v="1396923624"/>
    <b v="1"/>
    <n v="122"/>
    <b v="1"/>
    <s v="technology/hardware"/>
    <n v="192.33333333333334"/>
    <n v="23.647540983606557"/>
    <x v="2"/>
    <s v="hardware"/>
  </r>
  <r>
    <n v="2021"/>
    <x v="2021"/>
    <x v="2019"/>
    <x v="10"/>
    <n v="14055"/>
    <x v="0"/>
    <x v="0"/>
    <s v="USD"/>
    <n v="1411522897"/>
    <n v="1407634897"/>
    <b v="1"/>
    <n v="95"/>
    <b v="1"/>
    <s v="technology/hardware"/>
    <n v="281.10000000000002"/>
    <n v="147.94736842105263"/>
    <x v="2"/>
    <s v="hardware"/>
  </r>
  <r>
    <n v="2022"/>
    <x v="2022"/>
    <x v="2020"/>
    <x v="57"/>
    <n v="125137"/>
    <x v="0"/>
    <x v="0"/>
    <s v="USD"/>
    <n v="1465652372"/>
    <n v="1463060372"/>
    <b v="1"/>
    <n v="325"/>
    <b v="1"/>
    <s v="technology/hardware"/>
    <n v="125.13700000000001"/>
    <n v="385.03692307692307"/>
    <x v="2"/>
    <s v="hardware"/>
  </r>
  <r>
    <n v="2023"/>
    <x v="2023"/>
    <x v="2021"/>
    <x v="57"/>
    <n v="161459"/>
    <x v="0"/>
    <x v="0"/>
    <s v="USD"/>
    <n v="1434017153"/>
    <n v="1431425153"/>
    <b v="1"/>
    <n v="353"/>
    <b v="1"/>
    <s v="technology/hardware"/>
    <n v="161.459"/>
    <n v="457.39093484419266"/>
    <x v="2"/>
    <s v="hardware"/>
  </r>
  <r>
    <n v="2024"/>
    <x v="2024"/>
    <x v="2022"/>
    <x v="23"/>
    <n v="23414"/>
    <x v="0"/>
    <x v="0"/>
    <s v="USD"/>
    <n v="1344826800"/>
    <n v="1341875544"/>
    <b v="1"/>
    <n v="105"/>
    <b v="1"/>
    <s v="technology/hardware"/>
    <n v="585.35"/>
    <n v="222.99047619047619"/>
    <x v="2"/>
    <s v="hardware"/>
  </r>
  <r>
    <n v="2025"/>
    <x v="2025"/>
    <x v="2023"/>
    <x v="58"/>
    <n v="160920"/>
    <x v="0"/>
    <x v="12"/>
    <s v="EUR"/>
    <n v="1433996746"/>
    <n v="1431404746"/>
    <b v="1"/>
    <n v="729"/>
    <b v="1"/>
    <s v="technology/hardware"/>
    <n v="201.14999999999998"/>
    <n v="220.74074074074073"/>
    <x v="2"/>
    <s v="hardware"/>
  </r>
  <r>
    <n v="2026"/>
    <x v="2026"/>
    <x v="2024"/>
    <x v="31"/>
    <n v="33370.769999999997"/>
    <x v="0"/>
    <x v="0"/>
    <s v="USD"/>
    <n v="1398052740"/>
    <n v="1394127585"/>
    <b v="1"/>
    <n v="454"/>
    <b v="1"/>
    <s v="technology/hardware"/>
    <n v="133.48307999999997"/>
    <n v="73.503898678414089"/>
    <x v="2"/>
    <s v="hardware"/>
  </r>
  <r>
    <n v="2027"/>
    <x v="2027"/>
    <x v="2025"/>
    <x v="57"/>
    <n v="120249"/>
    <x v="0"/>
    <x v="0"/>
    <s v="USD"/>
    <n v="1427740319"/>
    <n v="1423855919"/>
    <b v="1"/>
    <n v="539"/>
    <b v="1"/>
    <s v="technology/hardware"/>
    <n v="120.24900000000001"/>
    <n v="223.09647495361781"/>
    <x v="2"/>
    <s v="hardware"/>
  </r>
  <r>
    <n v="2028"/>
    <x v="2028"/>
    <x v="2026"/>
    <x v="9"/>
    <n v="3785"/>
    <x v="0"/>
    <x v="0"/>
    <s v="USD"/>
    <n v="1268690100"/>
    <n v="1265493806"/>
    <b v="1"/>
    <n v="79"/>
    <b v="1"/>
    <s v="technology/hardware"/>
    <n v="126.16666666666667"/>
    <n v="47.911392405063289"/>
    <x v="2"/>
    <s v="hardware"/>
  </r>
  <r>
    <n v="2029"/>
    <x v="2029"/>
    <x v="2027"/>
    <x v="30"/>
    <n v="9030"/>
    <x v="0"/>
    <x v="0"/>
    <s v="USD"/>
    <n v="1409099481"/>
    <n v="1406507481"/>
    <b v="1"/>
    <n v="94"/>
    <b v="1"/>
    <s v="technology/hardware"/>
    <n v="361.2"/>
    <n v="96.063829787234042"/>
    <x v="2"/>
    <s v="hardware"/>
  </r>
  <r>
    <n v="2030"/>
    <x v="2030"/>
    <x v="2028"/>
    <x v="313"/>
    <n v="74134"/>
    <x v="0"/>
    <x v="1"/>
    <s v="GBP"/>
    <n v="1354233296"/>
    <n v="1351641296"/>
    <b v="1"/>
    <n v="625"/>
    <b v="1"/>
    <s v="technology/hardware"/>
    <n v="226.239013671875"/>
    <n v="118.6144"/>
    <x v="2"/>
    <s v="hardware"/>
  </r>
  <r>
    <n v="2031"/>
    <x v="2031"/>
    <x v="2029"/>
    <x v="63"/>
    <n v="60175"/>
    <x v="0"/>
    <x v="9"/>
    <s v="EUR"/>
    <n v="1420765200"/>
    <n v="1417506853"/>
    <b v="1"/>
    <n v="508"/>
    <b v="1"/>
    <s v="technology/hardware"/>
    <n v="120.35"/>
    <n v="118.45472440944881"/>
    <x v="2"/>
    <s v="hardware"/>
  </r>
  <r>
    <n v="2032"/>
    <x v="2032"/>
    <x v="2030"/>
    <x v="31"/>
    <n v="76047"/>
    <x v="0"/>
    <x v="0"/>
    <s v="USD"/>
    <n v="1481778000"/>
    <n v="1479216874"/>
    <b v="1"/>
    <n v="531"/>
    <b v="1"/>
    <s v="technology/hardware"/>
    <n v="304.18799999999999"/>
    <n v="143.21468926553672"/>
    <x v="2"/>
    <s v="hardware"/>
  </r>
  <r>
    <n v="2033"/>
    <x v="2033"/>
    <x v="2031"/>
    <x v="31"/>
    <n v="44669"/>
    <x v="0"/>
    <x v="0"/>
    <s v="USD"/>
    <n v="1398477518"/>
    <n v="1395885518"/>
    <b v="1"/>
    <n v="158"/>
    <b v="1"/>
    <s v="technology/hardware"/>
    <n v="178.67599999999999"/>
    <n v="282.71518987341773"/>
    <x v="2"/>
    <s v="hardware"/>
  </r>
  <r>
    <n v="2034"/>
    <x v="2034"/>
    <x v="2032"/>
    <x v="314"/>
    <n v="301719.59000000003"/>
    <x v="0"/>
    <x v="0"/>
    <s v="USD"/>
    <n v="1430981880"/>
    <n v="1426216033"/>
    <b v="1"/>
    <n v="508"/>
    <b v="1"/>
    <s v="technology/hardware"/>
    <n v="386.81998717948721"/>
    <n v="593.93620078740162"/>
    <x v="2"/>
    <s v="hardware"/>
  </r>
  <r>
    <n v="2035"/>
    <x v="2035"/>
    <x v="2033"/>
    <x v="58"/>
    <n v="168829.14"/>
    <x v="0"/>
    <x v="0"/>
    <s v="USD"/>
    <n v="1450486800"/>
    <n v="1446562807"/>
    <b v="1"/>
    <n v="644"/>
    <b v="1"/>
    <s v="technology/hardware"/>
    <n v="211.03642500000004"/>
    <n v="262.15704968944101"/>
    <x v="2"/>
    <s v="hardware"/>
  </r>
  <r>
    <n v="2036"/>
    <x v="2036"/>
    <x v="2034"/>
    <x v="11"/>
    <n v="39500.5"/>
    <x v="0"/>
    <x v="0"/>
    <s v="USD"/>
    <n v="1399668319"/>
    <n v="1397076319"/>
    <b v="1"/>
    <n v="848"/>
    <b v="1"/>
    <s v="technology/hardware"/>
    <n v="131.66833333333335"/>
    <n v="46.580778301886795"/>
    <x v="2"/>
    <s v="hardware"/>
  </r>
  <r>
    <n v="2037"/>
    <x v="2037"/>
    <x v="2035"/>
    <x v="3"/>
    <n v="30047.64"/>
    <x v="0"/>
    <x v="0"/>
    <s v="USD"/>
    <n v="1388383353"/>
    <n v="1383195753"/>
    <b v="1"/>
    <n v="429"/>
    <b v="1"/>
    <s v="technology/hardware"/>
    <n v="300.47639999999996"/>
    <n v="70.041118881118877"/>
    <x v="2"/>
    <s v="hardware"/>
  </r>
  <r>
    <n v="2038"/>
    <x v="2038"/>
    <x v="2036"/>
    <x v="6"/>
    <n v="33641"/>
    <x v="0"/>
    <x v="1"/>
    <s v="GBP"/>
    <n v="1372701600"/>
    <n v="1369895421"/>
    <b v="1"/>
    <n v="204"/>
    <b v="1"/>
    <s v="technology/hardware"/>
    <n v="420.51249999999999"/>
    <n v="164.90686274509804"/>
    <x v="2"/>
    <s v="hardware"/>
  </r>
  <r>
    <n v="2039"/>
    <x v="2039"/>
    <x v="2037"/>
    <x v="152"/>
    <n v="170271"/>
    <x v="0"/>
    <x v="0"/>
    <s v="USD"/>
    <n v="1480568340"/>
    <n v="1477996325"/>
    <b v="1"/>
    <n v="379"/>
    <b v="1"/>
    <s v="technology/hardware"/>
    <n v="136.21680000000001"/>
    <n v="449.26385224274406"/>
    <x v="2"/>
    <s v="hardware"/>
  </r>
  <r>
    <n v="2040"/>
    <x v="2040"/>
    <x v="2038"/>
    <x v="9"/>
    <n v="7445.14"/>
    <x v="0"/>
    <x v="0"/>
    <s v="USD"/>
    <n v="1384557303"/>
    <n v="1383257703"/>
    <b v="1"/>
    <n v="271"/>
    <b v="1"/>
    <s v="technology/hardware"/>
    <n v="248.17133333333334"/>
    <n v="27.472841328413285"/>
    <x v="2"/>
    <s v="hardware"/>
  </r>
  <r>
    <n v="2041"/>
    <x v="2041"/>
    <x v="2039"/>
    <x v="196"/>
    <n v="17277"/>
    <x v="0"/>
    <x v="0"/>
    <s v="USD"/>
    <n v="1478785027"/>
    <n v="1476189427"/>
    <b v="0"/>
    <n v="120"/>
    <b v="1"/>
    <s v="technology/hardware"/>
    <n v="181.86315789473684"/>
    <n v="143.97499999999999"/>
    <x v="2"/>
    <s v="hardware"/>
  </r>
  <r>
    <n v="2042"/>
    <x v="2042"/>
    <x v="2040"/>
    <x v="3"/>
    <n v="12353"/>
    <x v="0"/>
    <x v="0"/>
    <s v="USD"/>
    <n v="1453481974"/>
    <n v="1448297974"/>
    <b v="0"/>
    <n v="140"/>
    <b v="1"/>
    <s v="technology/hardware"/>
    <n v="123.53"/>
    <n v="88.23571428571428"/>
    <x v="2"/>
    <s v="hardware"/>
  </r>
  <r>
    <n v="2043"/>
    <x v="2043"/>
    <x v="2041"/>
    <x v="315"/>
    <n v="7011"/>
    <x v="0"/>
    <x v="0"/>
    <s v="USD"/>
    <n v="1481432340"/>
    <n v="1476764077"/>
    <b v="0"/>
    <n v="193"/>
    <b v="1"/>
    <s v="technology/hardware"/>
    <n v="506.20938628158842"/>
    <n v="36.326424870466319"/>
    <x v="2"/>
    <s v="hardware"/>
  </r>
  <r>
    <n v="2044"/>
    <x v="2044"/>
    <x v="2042"/>
    <x v="36"/>
    <n v="16232"/>
    <x v="0"/>
    <x v="0"/>
    <s v="USD"/>
    <n v="1434212714"/>
    <n v="1431620714"/>
    <b v="0"/>
    <n v="180"/>
    <b v="1"/>
    <s v="technology/hardware"/>
    <n v="108.21333333333334"/>
    <n v="90.177777777777777"/>
    <x v="2"/>
    <s v="hardware"/>
  </r>
  <r>
    <n v="2045"/>
    <x v="2045"/>
    <x v="2043"/>
    <x v="244"/>
    <n v="40140.01"/>
    <x v="0"/>
    <x v="0"/>
    <s v="USD"/>
    <n v="1341799647"/>
    <n v="1339207647"/>
    <b v="0"/>
    <n v="263"/>
    <b v="1"/>
    <s v="technology/hardware"/>
    <n v="819.18387755102037"/>
    <n v="152.62361216730039"/>
    <x v="2"/>
    <s v="hardware"/>
  </r>
  <r>
    <n v="2046"/>
    <x v="2046"/>
    <x v="2044"/>
    <x v="3"/>
    <n v="12110"/>
    <x v="0"/>
    <x v="0"/>
    <s v="USD"/>
    <n v="1369282044"/>
    <n v="1366690044"/>
    <b v="0"/>
    <n v="217"/>
    <b v="1"/>
    <s v="technology/hardware"/>
    <n v="121.10000000000001"/>
    <n v="55.806451612903224"/>
    <x v="2"/>
    <s v="hardware"/>
  </r>
  <r>
    <n v="2047"/>
    <x v="2047"/>
    <x v="2045"/>
    <x v="316"/>
    <n v="100939"/>
    <x v="0"/>
    <x v="2"/>
    <s v="AUD"/>
    <n v="1429228800"/>
    <n v="1426714870"/>
    <b v="0"/>
    <n v="443"/>
    <b v="1"/>
    <s v="technology/hardware"/>
    <n v="102.99897959183673"/>
    <n v="227.85327313769753"/>
    <x v="2"/>
    <s v="hardware"/>
  </r>
  <r>
    <n v="2048"/>
    <x v="2048"/>
    <x v="2046"/>
    <x v="94"/>
    <n v="126082.45"/>
    <x v="0"/>
    <x v="0"/>
    <s v="USD"/>
    <n v="1369323491"/>
    <n v="1366731491"/>
    <b v="0"/>
    <n v="1373"/>
    <b v="1"/>
    <s v="technology/hardware"/>
    <n v="148.33229411764705"/>
    <n v="91.82989803350327"/>
    <x v="2"/>
    <s v="hardware"/>
  </r>
  <r>
    <n v="2049"/>
    <x v="2049"/>
    <x v="2047"/>
    <x v="63"/>
    <n v="60095.35"/>
    <x v="0"/>
    <x v="1"/>
    <s v="GBP"/>
    <n v="1386025140"/>
    <n v="1382963963"/>
    <b v="0"/>
    <n v="742"/>
    <b v="1"/>
    <s v="technology/hardware"/>
    <n v="120.19070000000001"/>
    <n v="80.991037735849048"/>
    <x v="2"/>
    <s v="hardware"/>
  </r>
  <r>
    <n v="2050"/>
    <x v="2050"/>
    <x v="2048"/>
    <x v="3"/>
    <n v="47327"/>
    <x v="0"/>
    <x v="0"/>
    <s v="USD"/>
    <n v="1433036578"/>
    <n v="1429580578"/>
    <b v="0"/>
    <n v="170"/>
    <b v="1"/>
    <s v="technology/hardware"/>
    <n v="473.27000000000004"/>
    <n v="278.39411764705881"/>
    <x v="2"/>
    <s v="hardware"/>
  </r>
  <r>
    <n v="2051"/>
    <x v="2051"/>
    <x v="2049"/>
    <x v="6"/>
    <n v="10429"/>
    <x v="0"/>
    <x v="0"/>
    <s v="USD"/>
    <n v="1388017937"/>
    <n v="1385425937"/>
    <b v="0"/>
    <n v="242"/>
    <b v="1"/>
    <s v="technology/hardware"/>
    <n v="130.36250000000001"/>
    <n v="43.095041322314053"/>
    <x v="2"/>
    <s v="hardware"/>
  </r>
  <r>
    <n v="2052"/>
    <x v="2052"/>
    <x v="2050"/>
    <x v="63"/>
    <n v="176524"/>
    <x v="0"/>
    <x v="0"/>
    <s v="USD"/>
    <n v="1455933653"/>
    <n v="1452045653"/>
    <b v="0"/>
    <n v="541"/>
    <b v="1"/>
    <s v="technology/hardware"/>
    <n v="353.048"/>
    <n v="326.29205175600737"/>
    <x v="2"/>
    <s v="hardware"/>
  </r>
  <r>
    <n v="2053"/>
    <x v="2053"/>
    <x v="2051"/>
    <x v="10"/>
    <n v="5051"/>
    <x v="0"/>
    <x v="0"/>
    <s v="USD"/>
    <n v="1448466551"/>
    <n v="1445870951"/>
    <b v="0"/>
    <n v="121"/>
    <b v="1"/>
    <s v="technology/hardware"/>
    <n v="101.02"/>
    <n v="41.743801652892564"/>
    <x v="2"/>
    <s v="hardware"/>
  </r>
  <r>
    <n v="2054"/>
    <x v="2054"/>
    <x v="2052"/>
    <x v="19"/>
    <n v="39757"/>
    <x v="0"/>
    <x v="1"/>
    <s v="GBP"/>
    <n v="1399033810"/>
    <n v="1396441810"/>
    <b v="0"/>
    <n v="621"/>
    <b v="1"/>
    <s v="technology/hardware"/>
    <n v="113.59142857142857"/>
    <n v="64.020933977455712"/>
    <x v="2"/>
    <s v="hardware"/>
  </r>
  <r>
    <n v="2055"/>
    <x v="2055"/>
    <x v="2053"/>
    <x v="12"/>
    <n v="10045"/>
    <x v="0"/>
    <x v="0"/>
    <s v="USD"/>
    <n v="1417579200"/>
    <n v="1415031043"/>
    <b v="0"/>
    <n v="101"/>
    <b v="1"/>
    <s v="technology/hardware"/>
    <n v="167.41666666666666"/>
    <n v="99.455445544554451"/>
    <x v="2"/>
    <s v="hardware"/>
  </r>
  <r>
    <n v="2056"/>
    <x v="2056"/>
    <x v="2054"/>
    <x v="63"/>
    <n v="76726"/>
    <x v="0"/>
    <x v="0"/>
    <s v="USD"/>
    <n v="1366222542"/>
    <n v="1363630542"/>
    <b v="0"/>
    <n v="554"/>
    <b v="1"/>
    <s v="technology/hardware"/>
    <n v="153.452"/>
    <n v="138.49458483754512"/>
    <x v="2"/>
    <s v="hardware"/>
  </r>
  <r>
    <n v="2057"/>
    <x v="2057"/>
    <x v="2055"/>
    <x v="36"/>
    <n v="30334.83"/>
    <x v="0"/>
    <x v="1"/>
    <s v="GBP"/>
    <n v="1456487532"/>
    <n v="1453895532"/>
    <b v="0"/>
    <n v="666"/>
    <b v="1"/>
    <s v="technology/hardware"/>
    <n v="202.23220000000001"/>
    <n v="45.547792792792798"/>
    <x v="2"/>
    <s v="hardware"/>
  </r>
  <r>
    <n v="2058"/>
    <x v="2058"/>
    <x v="2056"/>
    <x v="317"/>
    <n v="4308"/>
    <x v="0"/>
    <x v="1"/>
    <s v="GBP"/>
    <n v="1425326400"/>
    <n v="1421916830"/>
    <b v="0"/>
    <n v="410"/>
    <b v="1"/>
    <s v="technology/hardware"/>
    <n v="168.28125"/>
    <n v="10.507317073170732"/>
    <x v="2"/>
    <s v="hardware"/>
  </r>
  <r>
    <n v="2059"/>
    <x v="2059"/>
    <x v="2057"/>
    <x v="11"/>
    <n v="43037"/>
    <x v="0"/>
    <x v="0"/>
    <s v="USD"/>
    <n v="1454277540"/>
    <n v="1450880854"/>
    <b v="0"/>
    <n v="375"/>
    <b v="1"/>
    <s v="technology/hardware"/>
    <n v="143.45666666666668"/>
    <n v="114.76533333333333"/>
    <x v="2"/>
    <s v="hardware"/>
  </r>
  <r>
    <n v="2060"/>
    <x v="2060"/>
    <x v="2058"/>
    <x v="31"/>
    <n v="49100"/>
    <x v="0"/>
    <x v="0"/>
    <s v="USD"/>
    <n v="1406129150"/>
    <n v="1400945150"/>
    <b v="0"/>
    <n v="1364"/>
    <b v="1"/>
    <s v="technology/hardware"/>
    <n v="196.4"/>
    <n v="35.997067448680355"/>
    <x v="2"/>
    <s v="hardware"/>
  </r>
  <r>
    <n v="2061"/>
    <x v="2061"/>
    <x v="2059"/>
    <x v="10"/>
    <n v="5396"/>
    <x v="0"/>
    <x v="0"/>
    <s v="USD"/>
    <n v="1483208454"/>
    <n v="1480616454"/>
    <b v="0"/>
    <n v="35"/>
    <b v="1"/>
    <s v="technology/hardware"/>
    <n v="107.91999999999999"/>
    <n v="154.17142857142858"/>
    <x v="2"/>
    <s v="hardware"/>
  </r>
  <r>
    <n v="2062"/>
    <x v="2062"/>
    <x v="2060"/>
    <x v="57"/>
    <n v="114977"/>
    <x v="0"/>
    <x v="8"/>
    <s v="DKK"/>
    <n v="1458807098"/>
    <n v="1456218698"/>
    <b v="0"/>
    <n v="203"/>
    <b v="1"/>
    <s v="technology/hardware"/>
    <n v="114.97699999999999"/>
    <n v="566.38916256157631"/>
    <x v="2"/>
    <s v="hardware"/>
  </r>
  <r>
    <n v="2063"/>
    <x v="2063"/>
    <x v="2061"/>
    <x v="23"/>
    <n v="5922"/>
    <x v="0"/>
    <x v="12"/>
    <s v="EUR"/>
    <n v="1463333701"/>
    <n v="1460482501"/>
    <b v="0"/>
    <n v="49"/>
    <b v="1"/>
    <s v="technology/hardware"/>
    <n v="148.04999999999998"/>
    <n v="120.85714285714286"/>
    <x v="2"/>
    <s v="hardware"/>
  </r>
  <r>
    <n v="2064"/>
    <x v="2064"/>
    <x v="2062"/>
    <x v="318"/>
    <n v="500784.27"/>
    <x v="0"/>
    <x v="0"/>
    <s v="USD"/>
    <n v="1370001600"/>
    <n v="1366879523"/>
    <b v="0"/>
    <n v="5812"/>
    <b v="1"/>
    <s v="technology/hardware"/>
    <n v="191.16676082790633"/>
    <n v="86.163845492085343"/>
    <x v="2"/>
    <s v="hardware"/>
  </r>
  <r>
    <n v="2065"/>
    <x v="2065"/>
    <x v="2063"/>
    <x v="79"/>
    <n v="79686.05"/>
    <x v="0"/>
    <x v="1"/>
    <s v="GBP"/>
    <n v="1387958429"/>
    <n v="1385366429"/>
    <b v="0"/>
    <n v="1556"/>
    <b v="1"/>
    <s v="technology/hardware"/>
    <n v="199.215125"/>
    <n v="51.212114395886893"/>
    <x v="2"/>
    <s v="hardware"/>
  </r>
  <r>
    <n v="2066"/>
    <x v="2066"/>
    <x v="2064"/>
    <x v="13"/>
    <n v="4372"/>
    <x v="0"/>
    <x v="0"/>
    <s v="USD"/>
    <n v="1408818683"/>
    <n v="1406226683"/>
    <b v="0"/>
    <n v="65"/>
    <b v="1"/>
    <s v="technology/hardware"/>
    <n v="218.6"/>
    <n v="67.261538461538464"/>
    <x v="2"/>
    <s v="hardware"/>
  </r>
  <r>
    <n v="2067"/>
    <x v="2067"/>
    <x v="2065"/>
    <x v="319"/>
    <n v="628"/>
    <x v="0"/>
    <x v="1"/>
    <s v="GBP"/>
    <n v="1432499376"/>
    <n v="1429648176"/>
    <b v="0"/>
    <n v="10"/>
    <b v="1"/>
    <s v="technology/hardware"/>
    <n v="126.86868686868686"/>
    <n v="62.8"/>
    <x v="2"/>
    <s v="hardware"/>
  </r>
  <r>
    <n v="2068"/>
    <x v="2068"/>
    <x v="2066"/>
    <x v="31"/>
    <n v="26305.97"/>
    <x v="0"/>
    <x v="0"/>
    <s v="USD"/>
    <n v="1476994315"/>
    <n v="1474402315"/>
    <b v="0"/>
    <n v="76"/>
    <b v="1"/>
    <s v="technology/hardware"/>
    <n v="105.22388000000001"/>
    <n v="346.13118421052633"/>
    <x v="2"/>
    <s v="hardware"/>
  </r>
  <r>
    <n v="2069"/>
    <x v="2069"/>
    <x v="2067"/>
    <x v="63"/>
    <n v="64203.33"/>
    <x v="0"/>
    <x v="0"/>
    <s v="USD"/>
    <n v="1451776791"/>
    <n v="1449098391"/>
    <b v="0"/>
    <n v="263"/>
    <b v="1"/>
    <s v="technology/hardware"/>
    <n v="128.40666000000002"/>
    <n v="244.11912547528519"/>
    <x v="2"/>
    <s v="hardware"/>
  </r>
  <r>
    <n v="2070"/>
    <x v="2070"/>
    <x v="2068"/>
    <x v="152"/>
    <n v="396659"/>
    <x v="0"/>
    <x v="12"/>
    <s v="EUR"/>
    <n v="1467128723"/>
    <n v="1464536723"/>
    <b v="0"/>
    <n v="1530"/>
    <b v="1"/>
    <s v="technology/hardware"/>
    <n v="317.3272"/>
    <n v="259.25424836601309"/>
    <x v="2"/>
    <s v="hardware"/>
  </r>
  <r>
    <n v="2071"/>
    <x v="2071"/>
    <x v="2069"/>
    <x v="22"/>
    <n v="56146"/>
    <x v="0"/>
    <x v="0"/>
    <s v="USD"/>
    <n v="1475390484"/>
    <n v="1471502484"/>
    <b v="0"/>
    <n v="278"/>
    <b v="1"/>
    <s v="technology/hardware"/>
    <n v="280.73"/>
    <n v="201.96402877697841"/>
    <x v="2"/>
    <s v="hardware"/>
  </r>
  <r>
    <n v="2072"/>
    <x v="2072"/>
    <x v="2070"/>
    <x v="320"/>
    <n v="79173"/>
    <x v="0"/>
    <x v="0"/>
    <s v="USD"/>
    <n v="1462629432"/>
    <n v="1460037432"/>
    <b v="0"/>
    <n v="350"/>
    <b v="1"/>
    <s v="technology/hardware"/>
    <n v="110.73146853146854"/>
    <n v="226.20857142857142"/>
    <x v="2"/>
    <s v="hardware"/>
  </r>
  <r>
    <n v="2073"/>
    <x v="2073"/>
    <x v="2071"/>
    <x v="57"/>
    <n v="152604.29999999999"/>
    <x v="0"/>
    <x v="0"/>
    <s v="USD"/>
    <n v="1431100918"/>
    <n v="1427212918"/>
    <b v="0"/>
    <n v="470"/>
    <b v="1"/>
    <s v="technology/hardware"/>
    <n v="152.60429999999999"/>
    <n v="324.69"/>
    <x v="2"/>
    <s v="hardware"/>
  </r>
  <r>
    <n v="2074"/>
    <x v="2074"/>
    <x v="2072"/>
    <x v="20"/>
    <n v="615"/>
    <x v="0"/>
    <x v="0"/>
    <s v="USD"/>
    <n v="1462564182"/>
    <n v="1459972182"/>
    <b v="0"/>
    <n v="3"/>
    <b v="1"/>
    <s v="technology/hardware"/>
    <n v="102.49999999999999"/>
    <n v="205"/>
    <x v="2"/>
    <s v="hardware"/>
  </r>
  <r>
    <n v="2075"/>
    <x v="2075"/>
    <x v="2073"/>
    <x v="204"/>
    <n v="167820.6"/>
    <x v="0"/>
    <x v="0"/>
    <s v="USD"/>
    <n v="1374769288"/>
    <n v="1372177288"/>
    <b v="0"/>
    <n v="8200"/>
    <b v="1"/>
    <s v="technology/hardware"/>
    <n v="1678.3738373837384"/>
    <n v="20.465926829268295"/>
    <x v="2"/>
    <s v="hardware"/>
  </r>
  <r>
    <n v="2076"/>
    <x v="2076"/>
    <x v="2074"/>
    <x v="321"/>
    <n v="972594.99"/>
    <x v="0"/>
    <x v="1"/>
    <s v="GBP"/>
    <n v="1406149689"/>
    <n v="1402693689"/>
    <b v="0"/>
    <n v="8359"/>
    <b v="1"/>
    <s v="technology/hardware"/>
    <n v="543.349156424581"/>
    <n v="116.35303146309367"/>
    <x v="2"/>
    <s v="hardware"/>
  </r>
  <r>
    <n v="2077"/>
    <x v="2077"/>
    <x v="2075"/>
    <x v="63"/>
    <n v="57754"/>
    <x v="0"/>
    <x v="0"/>
    <s v="USD"/>
    <n v="1433538000"/>
    <n v="1428541276"/>
    <b v="0"/>
    <n v="188"/>
    <b v="1"/>
    <s v="technology/hardware"/>
    <n v="115.50800000000001"/>
    <n v="307.20212765957444"/>
    <x v="2"/>
    <s v="hardware"/>
  </r>
  <r>
    <n v="2078"/>
    <x v="2078"/>
    <x v="2076"/>
    <x v="22"/>
    <n v="26241"/>
    <x v="0"/>
    <x v="3"/>
    <s v="EUR"/>
    <n v="1482085857"/>
    <n v="1479493857"/>
    <b v="0"/>
    <n v="48"/>
    <b v="1"/>
    <s v="technology/hardware"/>
    <n v="131.20499999999998"/>
    <n v="546.6875"/>
    <x v="2"/>
    <s v="hardware"/>
  </r>
  <r>
    <n v="2079"/>
    <x v="2079"/>
    <x v="2077"/>
    <x v="3"/>
    <n v="28817"/>
    <x v="0"/>
    <x v="1"/>
    <s v="GBP"/>
    <n v="1435258800"/>
    <n v="1432659793"/>
    <b v="0"/>
    <n v="607"/>
    <b v="1"/>
    <s v="technology/hardware"/>
    <n v="288.17"/>
    <n v="47.474464579901152"/>
    <x v="2"/>
    <s v="hardware"/>
  </r>
  <r>
    <n v="2080"/>
    <x v="2080"/>
    <x v="2078"/>
    <x v="28"/>
    <n v="5078"/>
    <x v="0"/>
    <x v="0"/>
    <s v="USD"/>
    <n v="1447286300"/>
    <n v="1444690700"/>
    <b v="0"/>
    <n v="50"/>
    <b v="1"/>
    <s v="technology/hardware"/>
    <n v="507.8"/>
    <n v="101.56"/>
    <x v="2"/>
    <s v="hardware"/>
  </r>
  <r>
    <n v="2081"/>
    <x v="2081"/>
    <x v="2079"/>
    <x v="8"/>
    <n v="4010"/>
    <x v="0"/>
    <x v="0"/>
    <s v="USD"/>
    <n v="1337144340"/>
    <n v="1333597555"/>
    <b v="0"/>
    <n v="55"/>
    <b v="1"/>
    <s v="music/indie rock"/>
    <n v="114.57142857142857"/>
    <n v="72.909090909090907"/>
    <x v="4"/>
    <s v="indie rock"/>
  </r>
  <r>
    <n v="2082"/>
    <x v="2082"/>
    <x v="2080"/>
    <x v="15"/>
    <n v="1661"/>
    <x v="0"/>
    <x v="0"/>
    <s v="USD"/>
    <n v="1322106796"/>
    <n v="1316919196"/>
    <b v="0"/>
    <n v="38"/>
    <b v="1"/>
    <s v="music/indie rock"/>
    <n v="110.73333333333333"/>
    <n v="43.710526315789473"/>
    <x v="4"/>
    <s v="indie rock"/>
  </r>
  <r>
    <n v="2083"/>
    <x v="2083"/>
    <x v="2081"/>
    <x v="47"/>
    <n v="850"/>
    <x v="0"/>
    <x v="0"/>
    <s v="USD"/>
    <n v="1338830395"/>
    <n v="1336238395"/>
    <b v="0"/>
    <n v="25"/>
    <b v="1"/>
    <s v="music/indie rock"/>
    <n v="113.33333333333333"/>
    <n v="34"/>
    <x v="4"/>
    <s v="indie rock"/>
  </r>
  <r>
    <n v="2084"/>
    <x v="2084"/>
    <x v="2082"/>
    <x v="9"/>
    <n v="3250"/>
    <x v="0"/>
    <x v="0"/>
    <s v="USD"/>
    <n v="1399186740"/>
    <n v="1396468782"/>
    <b v="0"/>
    <n v="46"/>
    <b v="1"/>
    <s v="music/indie rock"/>
    <n v="108.33333333333333"/>
    <n v="70.652173913043484"/>
    <x v="4"/>
    <s v="indie rock"/>
  </r>
  <r>
    <n v="2085"/>
    <x v="2085"/>
    <x v="2083"/>
    <x v="12"/>
    <n v="7412"/>
    <x v="0"/>
    <x v="0"/>
    <s v="USD"/>
    <n v="1342382587"/>
    <n v="1339790587"/>
    <b v="0"/>
    <n v="83"/>
    <b v="1"/>
    <s v="music/indie rock"/>
    <n v="123.53333333333335"/>
    <n v="89.301204819277103"/>
    <x v="4"/>
    <s v="indie rock"/>
  </r>
  <r>
    <n v="2086"/>
    <x v="2086"/>
    <x v="2084"/>
    <x v="23"/>
    <n v="4028"/>
    <x v="0"/>
    <x v="0"/>
    <s v="USD"/>
    <n v="1323838740"/>
    <n v="1321200332"/>
    <b v="0"/>
    <n v="35"/>
    <b v="1"/>
    <s v="music/indie rock"/>
    <n v="100.69999999999999"/>
    <n v="115.08571428571429"/>
    <x v="4"/>
    <s v="indie rock"/>
  </r>
  <r>
    <n v="2087"/>
    <x v="2087"/>
    <x v="2085"/>
    <x v="15"/>
    <n v="1553"/>
    <x v="0"/>
    <x v="0"/>
    <s v="USD"/>
    <n v="1315457658"/>
    <n v="1312865658"/>
    <b v="0"/>
    <n v="25"/>
    <b v="1"/>
    <s v="music/indie rock"/>
    <n v="103.53333333333335"/>
    <n v="62.12"/>
    <x v="4"/>
    <s v="indie rock"/>
  </r>
  <r>
    <n v="2088"/>
    <x v="2088"/>
    <x v="2086"/>
    <x v="9"/>
    <n v="3465.32"/>
    <x v="0"/>
    <x v="0"/>
    <s v="USD"/>
    <n v="1284177540"/>
    <n v="1281028152"/>
    <b v="0"/>
    <n v="75"/>
    <b v="1"/>
    <s v="music/indie rock"/>
    <n v="115.51066666666668"/>
    <n v="46.204266666666669"/>
    <x v="4"/>
    <s v="indie rock"/>
  </r>
  <r>
    <n v="2089"/>
    <x v="2089"/>
    <x v="2087"/>
    <x v="30"/>
    <n v="3010.01"/>
    <x v="0"/>
    <x v="0"/>
    <s v="USD"/>
    <n v="1375408194"/>
    <n v="1372384194"/>
    <b v="0"/>
    <n v="62"/>
    <b v="1"/>
    <s v="music/indie rock"/>
    <n v="120.4004"/>
    <n v="48.54854838709678"/>
    <x v="4"/>
    <s v="indie rock"/>
  </r>
  <r>
    <n v="2090"/>
    <x v="2090"/>
    <x v="2088"/>
    <x v="6"/>
    <n v="9203.23"/>
    <x v="0"/>
    <x v="0"/>
    <s v="USD"/>
    <n v="1361696955"/>
    <n v="1359104955"/>
    <b v="0"/>
    <n v="160"/>
    <b v="1"/>
    <s v="music/indie rock"/>
    <n v="115.040375"/>
    <n v="57.520187499999999"/>
    <x v="4"/>
    <s v="indie rock"/>
  </r>
  <r>
    <n v="2091"/>
    <x v="2091"/>
    <x v="2089"/>
    <x v="102"/>
    <n v="21684.2"/>
    <x v="0"/>
    <x v="0"/>
    <s v="USD"/>
    <n v="1299009600"/>
    <n v="1294818278"/>
    <b v="0"/>
    <n v="246"/>
    <b v="1"/>
    <s v="music/indie rock"/>
    <n v="120.46777777777777"/>
    <n v="88.147154471544724"/>
    <x v="4"/>
    <s v="indie rock"/>
  </r>
  <r>
    <n v="2092"/>
    <x v="2092"/>
    <x v="2090"/>
    <x v="12"/>
    <n v="6077"/>
    <x v="0"/>
    <x v="0"/>
    <s v="USD"/>
    <n v="1318006732"/>
    <n v="1312822732"/>
    <b v="0"/>
    <n v="55"/>
    <b v="1"/>
    <s v="music/indie rock"/>
    <n v="101.28333333333333"/>
    <n v="110.49090909090908"/>
    <x v="4"/>
    <s v="indie rock"/>
  </r>
  <r>
    <n v="2093"/>
    <x v="2093"/>
    <x v="2091"/>
    <x v="15"/>
    <n v="1537"/>
    <x v="0"/>
    <x v="0"/>
    <s v="USD"/>
    <n v="1356211832"/>
    <n v="1351024232"/>
    <b v="0"/>
    <n v="23"/>
    <b v="1"/>
    <s v="music/indie rock"/>
    <n v="102.46666666666667"/>
    <n v="66.826086956521735"/>
    <x v="4"/>
    <s v="indie rock"/>
  </r>
  <r>
    <n v="2094"/>
    <x v="2094"/>
    <x v="2092"/>
    <x v="8"/>
    <n v="4219"/>
    <x v="0"/>
    <x v="0"/>
    <s v="USD"/>
    <n v="1330916400"/>
    <n v="1327969730"/>
    <b v="0"/>
    <n v="72"/>
    <b v="1"/>
    <s v="music/indie rock"/>
    <n v="120.54285714285714"/>
    <n v="58.597222222222221"/>
    <x v="4"/>
    <s v="indie rock"/>
  </r>
  <r>
    <n v="2095"/>
    <x v="2095"/>
    <x v="2093"/>
    <x v="30"/>
    <n v="2500"/>
    <x v="0"/>
    <x v="0"/>
    <s v="USD"/>
    <n v="1317576973"/>
    <n v="1312392973"/>
    <b v="0"/>
    <n v="22"/>
    <b v="1"/>
    <s v="music/indie rock"/>
    <n v="100"/>
    <n v="113.63636363636364"/>
    <x v="4"/>
    <s v="indie rock"/>
  </r>
  <r>
    <n v="2096"/>
    <x v="2096"/>
    <x v="2094"/>
    <x v="20"/>
    <n v="610"/>
    <x v="0"/>
    <x v="0"/>
    <s v="USD"/>
    <n v="1351223940"/>
    <n v="1349892735"/>
    <b v="0"/>
    <n v="14"/>
    <b v="1"/>
    <s v="music/indie rock"/>
    <n v="101.66666666666666"/>
    <n v="43.571428571428569"/>
    <x v="4"/>
    <s v="indie rock"/>
  </r>
  <r>
    <n v="2097"/>
    <x v="2097"/>
    <x v="2095"/>
    <x v="9"/>
    <n v="3000"/>
    <x v="0"/>
    <x v="0"/>
    <s v="USD"/>
    <n v="1322751735"/>
    <n v="1317564135"/>
    <b v="0"/>
    <n v="38"/>
    <b v="1"/>
    <s v="music/indie rock"/>
    <n v="100"/>
    <n v="78.94736842105263"/>
    <x v="4"/>
    <s v="indie rock"/>
  </r>
  <r>
    <n v="2098"/>
    <x v="2098"/>
    <x v="2096"/>
    <x v="12"/>
    <n v="6020"/>
    <x v="0"/>
    <x v="0"/>
    <s v="USD"/>
    <n v="1331174635"/>
    <n v="1328582635"/>
    <b v="0"/>
    <n v="32"/>
    <b v="1"/>
    <s v="music/indie rock"/>
    <n v="100.33333333333334"/>
    <n v="188.125"/>
    <x v="4"/>
    <s v="indie rock"/>
  </r>
  <r>
    <n v="2099"/>
    <x v="2099"/>
    <x v="2097"/>
    <x v="9"/>
    <n v="3971"/>
    <x v="0"/>
    <x v="0"/>
    <s v="USD"/>
    <n v="1435808400"/>
    <n v="1434650084"/>
    <b v="0"/>
    <n v="63"/>
    <b v="1"/>
    <s v="music/indie rock"/>
    <n v="132.36666666666667"/>
    <n v="63.031746031746032"/>
    <x v="4"/>
    <s v="indie rock"/>
  </r>
  <r>
    <n v="2100"/>
    <x v="2100"/>
    <x v="2098"/>
    <x v="20"/>
    <n v="820"/>
    <x v="0"/>
    <x v="0"/>
    <s v="USD"/>
    <n v="1341028740"/>
    <n v="1339704141"/>
    <b v="0"/>
    <n v="27"/>
    <b v="1"/>
    <s v="music/indie rock"/>
    <n v="136.66666666666666"/>
    <n v="30.37037037037037"/>
    <x v="4"/>
    <s v="indie rock"/>
  </r>
  <r>
    <n v="2101"/>
    <x v="2101"/>
    <x v="2099"/>
    <x v="13"/>
    <n v="2265"/>
    <x v="0"/>
    <x v="0"/>
    <s v="USD"/>
    <n v="1329104114"/>
    <n v="1323920114"/>
    <b v="0"/>
    <n v="44"/>
    <b v="1"/>
    <s v="music/indie rock"/>
    <n v="113.25"/>
    <n v="51.477272727272727"/>
    <x v="4"/>
    <s v="indie rock"/>
  </r>
  <r>
    <n v="2102"/>
    <x v="2102"/>
    <x v="2100"/>
    <x v="28"/>
    <n v="1360"/>
    <x v="0"/>
    <x v="0"/>
    <s v="USD"/>
    <n v="1304628648"/>
    <n v="1302036648"/>
    <b v="0"/>
    <n v="38"/>
    <b v="1"/>
    <s v="music/indie rock"/>
    <n v="136"/>
    <n v="35.789473684210527"/>
    <x v="4"/>
    <s v="indie rock"/>
  </r>
  <r>
    <n v="2103"/>
    <x v="2103"/>
    <x v="2101"/>
    <x v="198"/>
    <n v="11364"/>
    <x v="0"/>
    <x v="0"/>
    <s v="USD"/>
    <n v="1352488027"/>
    <n v="1349892427"/>
    <b v="0"/>
    <n v="115"/>
    <b v="1"/>
    <s v="music/indie rock"/>
    <n v="146.12318374694613"/>
    <n v="98.817391304347822"/>
    <x v="4"/>
    <s v="indie rock"/>
  </r>
  <r>
    <n v="2104"/>
    <x v="2104"/>
    <x v="2102"/>
    <x v="134"/>
    <n v="1036"/>
    <x v="0"/>
    <x v="0"/>
    <s v="USD"/>
    <n v="1369958400"/>
    <n v="1367286434"/>
    <b v="0"/>
    <n v="37"/>
    <b v="1"/>
    <s v="music/indie rock"/>
    <n v="129.5"/>
    <n v="28"/>
    <x v="4"/>
    <s v="indie rock"/>
  </r>
  <r>
    <n v="2105"/>
    <x v="2105"/>
    <x v="2103"/>
    <x v="13"/>
    <n v="5080"/>
    <x v="0"/>
    <x v="0"/>
    <s v="USD"/>
    <n v="1416542400"/>
    <n v="1415472953"/>
    <b v="0"/>
    <n v="99"/>
    <b v="1"/>
    <s v="music/indie rock"/>
    <n v="254"/>
    <n v="51.313131313131315"/>
    <x v="4"/>
    <s v="indie rock"/>
  </r>
  <r>
    <n v="2106"/>
    <x v="2106"/>
    <x v="2104"/>
    <x v="41"/>
    <n v="2355"/>
    <x v="0"/>
    <x v="0"/>
    <s v="USD"/>
    <n v="1359176974"/>
    <n v="1356584974"/>
    <b v="0"/>
    <n v="44"/>
    <b v="1"/>
    <s v="music/indie rock"/>
    <n v="107.04545454545456"/>
    <n v="53.522727272727273"/>
    <x v="4"/>
    <s v="indie rock"/>
  </r>
  <r>
    <n v="2107"/>
    <x v="2107"/>
    <x v="2105"/>
    <x v="13"/>
    <n v="2154.66"/>
    <x v="0"/>
    <x v="0"/>
    <s v="USD"/>
    <n v="1415815393"/>
    <n v="1413997393"/>
    <b v="0"/>
    <n v="58"/>
    <b v="1"/>
    <s v="music/indie rock"/>
    <n v="107.73299999999999"/>
    <n v="37.149310344827583"/>
    <x v="4"/>
    <s v="indie rock"/>
  </r>
  <r>
    <n v="2108"/>
    <x v="2108"/>
    <x v="2106"/>
    <x v="194"/>
    <n v="17170"/>
    <x v="0"/>
    <x v="0"/>
    <s v="USD"/>
    <n v="1347249300"/>
    <n v="1344917580"/>
    <b v="0"/>
    <n v="191"/>
    <b v="1"/>
    <s v="music/indie rock"/>
    <n v="107.31250000000001"/>
    <n v="89.895287958115176"/>
    <x v="4"/>
    <s v="indie rock"/>
  </r>
  <r>
    <n v="2109"/>
    <x v="2109"/>
    <x v="2107"/>
    <x v="23"/>
    <n v="4261"/>
    <x v="0"/>
    <x v="0"/>
    <s v="USD"/>
    <n v="1436115617"/>
    <n v="1433523617"/>
    <b v="0"/>
    <n v="40"/>
    <b v="1"/>
    <s v="music/indie rock"/>
    <n v="106.52500000000001"/>
    <n v="106.52500000000001"/>
    <x v="4"/>
    <s v="indie rock"/>
  </r>
  <r>
    <n v="2110"/>
    <x v="2110"/>
    <x v="2108"/>
    <x v="13"/>
    <n v="2007"/>
    <x v="0"/>
    <x v="0"/>
    <s v="USD"/>
    <n v="1401253140"/>
    <n v="1398873969"/>
    <b v="0"/>
    <n v="38"/>
    <b v="1"/>
    <s v="music/indie rock"/>
    <n v="100.35000000000001"/>
    <n v="52.815789473684212"/>
    <x v="4"/>
    <s v="indie rock"/>
  </r>
  <r>
    <n v="2111"/>
    <x v="2111"/>
    <x v="2109"/>
    <x v="13"/>
    <n v="2130"/>
    <x v="0"/>
    <x v="0"/>
    <s v="USD"/>
    <n v="1313370000"/>
    <n v="1307594625"/>
    <b v="0"/>
    <n v="39"/>
    <b v="1"/>
    <s v="music/indie rock"/>
    <n v="106.5"/>
    <n v="54.615384615384613"/>
    <x v="4"/>
    <s v="indie rock"/>
  </r>
  <r>
    <n v="2112"/>
    <x v="2112"/>
    <x v="2110"/>
    <x v="43"/>
    <n v="300"/>
    <x v="0"/>
    <x v="0"/>
    <s v="USD"/>
    <n v="1366064193"/>
    <n v="1364854593"/>
    <b v="0"/>
    <n v="11"/>
    <b v="1"/>
    <s v="music/indie rock"/>
    <n v="100"/>
    <n v="27.272727272727273"/>
    <x v="4"/>
    <s v="indie rock"/>
  </r>
  <r>
    <n v="2113"/>
    <x v="2113"/>
    <x v="2111"/>
    <x v="39"/>
    <n v="7340"/>
    <x v="0"/>
    <x v="0"/>
    <s v="USD"/>
    <n v="1411505176"/>
    <n v="1408481176"/>
    <b v="0"/>
    <n v="107"/>
    <b v="1"/>
    <s v="music/indie rock"/>
    <n v="104.85714285714285"/>
    <n v="68.598130841121488"/>
    <x v="4"/>
    <s v="indie rock"/>
  </r>
  <r>
    <n v="2114"/>
    <x v="2114"/>
    <x v="2112"/>
    <x v="10"/>
    <n v="5235"/>
    <x v="0"/>
    <x v="0"/>
    <s v="USD"/>
    <n v="1291870740"/>
    <n v="1286480070"/>
    <b v="0"/>
    <n v="147"/>
    <b v="1"/>
    <s v="music/indie rock"/>
    <n v="104.69999999999999"/>
    <n v="35.612244897959187"/>
    <x v="4"/>
    <s v="indie rock"/>
  </r>
  <r>
    <n v="2115"/>
    <x v="2115"/>
    <x v="2113"/>
    <x v="15"/>
    <n v="3385"/>
    <x v="0"/>
    <x v="0"/>
    <s v="USD"/>
    <n v="1298167001"/>
    <n v="1295575001"/>
    <b v="0"/>
    <n v="36"/>
    <b v="1"/>
    <s v="music/indie rock"/>
    <n v="225.66666666666669"/>
    <n v="94.027777777777771"/>
    <x v="4"/>
    <s v="indie rock"/>
  </r>
  <r>
    <n v="2116"/>
    <x v="2116"/>
    <x v="2114"/>
    <x v="240"/>
    <n v="48434"/>
    <x v="0"/>
    <x v="0"/>
    <s v="USD"/>
    <n v="1349203203"/>
    <n v="1345056003"/>
    <b v="0"/>
    <n v="92"/>
    <b v="1"/>
    <s v="music/indie rock"/>
    <n v="100.90416666666667"/>
    <n v="526.45652173913038"/>
    <x v="4"/>
    <s v="indie rock"/>
  </r>
  <r>
    <n v="2117"/>
    <x v="2117"/>
    <x v="2115"/>
    <x v="38"/>
    <n v="1773"/>
    <x v="0"/>
    <x v="0"/>
    <s v="USD"/>
    <n v="1445921940"/>
    <n v="1444699549"/>
    <b v="0"/>
    <n v="35"/>
    <b v="1"/>
    <s v="music/indie rock"/>
    <n v="147.75"/>
    <n v="50.657142857142858"/>
    <x v="4"/>
    <s v="indie rock"/>
  </r>
  <r>
    <n v="2118"/>
    <x v="2118"/>
    <x v="2116"/>
    <x v="28"/>
    <n v="1346.11"/>
    <x v="0"/>
    <x v="0"/>
    <s v="USD"/>
    <n v="1311538136"/>
    <n v="1308946136"/>
    <b v="0"/>
    <n v="17"/>
    <b v="1"/>
    <s v="music/indie rock"/>
    <n v="134.61099999999999"/>
    <n v="79.182941176470578"/>
    <x v="4"/>
    <s v="indie rock"/>
  </r>
  <r>
    <n v="2119"/>
    <x v="2119"/>
    <x v="2117"/>
    <x v="13"/>
    <n v="2015"/>
    <x v="0"/>
    <x v="0"/>
    <s v="USD"/>
    <n v="1345086445"/>
    <n v="1342494445"/>
    <b v="0"/>
    <n v="22"/>
    <b v="1"/>
    <s v="music/indie rock"/>
    <n v="100.75"/>
    <n v="91.590909090909093"/>
    <x v="4"/>
    <s v="indie rock"/>
  </r>
  <r>
    <n v="2120"/>
    <x v="2120"/>
    <x v="2118"/>
    <x v="6"/>
    <n v="8070.43"/>
    <x v="0"/>
    <x v="0"/>
    <s v="USD"/>
    <n v="1388617736"/>
    <n v="1384384136"/>
    <b v="0"/>
    <n v="69"/>
    <b v="1"/>
    <s v="music/indie rock"/>
    <n v="100.880375"/>
    <n v="116.96275362318841"/>
    <x v="4"/>
    <s v="indie rock"/>
  </r>
  <r>
    <n v="2121"/>
    <x v="2121"/>
    <x v="2119"/>
    <x v="63"/>
    <n v="284"/>
    <x v="2"/>
    <x v="16"/>
    <s v="CHF"/>
    <n v="1484156948"/>
    <n v="1481564948"/>
    <b v="0"/>
    <n v="10"/>
    <b v="0"/>
    <s v="games/video games"/>
    <n v="0.56800000000000006"/>
    <n v="28.4"/>
    <x v="6"/>
    <s v="video games"/>
  </r>
  <r>
    <n v="2122"/>
    <x v="2122"/>
    <x v="2120"/>
    <x v="58"/>
    <n v="310"/>
    <x v="2"/>
    <x v="14"/>
    <s v="MXN"/>
    <n v="1483773169"/>
    <n v="1481181169"/>
    <b v="0"/>
    <n v="3"/>
    <b v="0"/>
    <s v="games/video games"/>
    <n v="0.38750000000000001"/>
    <n v="103.33333333333333"/>
    <x v="6"/>
    <s v="video games"/>
  </r>
  <r>
    <n v="2123"/>
    <x v="2123"/>
    <x v="2121"/>
    <x v="2"/>
    <n v="50"/>
    <x v="2"/>
    <x v="0"/>
    <s v="USD"/>
    <n v="1268636340"/>
    <n v="1263982307"/>
    <b v="0"/>
    <n v="5"/>
    <b v="0"/>
    <s v="games/video games"/>
    <n v="10"/>
    <n v="10"/>
    <x v="6"/>
    <s v="video games"/>
  </r>
  <r>
    <n v="2124"/>
    <x v="2124"/>
    <x v="2122"/>
    <x v="184"/>
    <n v="115"/>
    <x v="2"/>
    <x v="0"/>
    <s v="USD"/>
    <n v="1291093200"/>
    <n v="1286930435"/>
    <b v="0"/>
    <n v="5"/>
    <b v="0"/>
    <s v="games/video games"/>
    <n v="10.454545454545453"/>
    <n v="23"/>
    <x v="6"/>
    <s v="video games"/>
  </r>
  <r>
    <n v="2125"/>
    <x v="2125"/>
    <x v="2123"/>
    <x v="127"/>
    <n v="852"/>
    <x v="2"/>
    <x v="0"/>
    <s v="USD"/>
    <n v="1438734833"/>
    <n v="1436142833"/>
    <b v="0"/>
    <n v="27"/>
    <b v="0"/>
    <s v="games/video games"/>
    <n v="1.4200000000000002"/>
    <n v="31.555555555555557"/>
    <x v="6"/>
    <s v="video games"/>
  </r>
  <r>
    <n v="2126"/>
    <x v="2126"/>
    <x v="2124"/>
    <x v="22"/>
    <n v="10"/>
    <x v="2"/>
    <x v="0"/>
    <s v="USD"/>
    <n v="1418080887"/>
    <n v="1415488887"/>
    <b v="0"/>
    <n v="2"/>
    <b v="0"/>
    <s v="games/video games"/>
    <n v="0.05"/>
    <n v="5"/>
    <x v="6"/>
    <s v="video games"/>
  </r>
  <r>
    <n v="2127"/>
    <x v="2127"/>
    <x v="2125"/>
    <x v="89"/>
    <n v="8076"/>
    <x v="2"/>
    <x v="1"/>
    <s v="GBP"/>
    <n v="1426158463"/>
    <n v="1423570063"/>
    <b v="0"/>
    <n v="236"/>
    <b v="0"/>
    <s v="games/video games"/>
    <n v="28.842857142857142"/>
    <n v="34.220338983050844"/>
    <x v="6"/>
    <s v="video games"/>
  </r>
  <r>
    <n v="2128"/>
    <x v="2128"/>
    <x v="2126"/>
    <x v="36"/>
    <n v="25"/>
    <x v="2"/>
    <x v="5"/>
    <s v="CAD"/>
    <n v="1411324369"/>
    <n v="1406140369"/>
    <b v="0"/>
    <n v="1"/>
    <b v="0"/>
    <s v="games/video games"/>
    <n v="0.16666666666666669"/>
    <n v="25"/>
    <x v="6"/>
    <s v="video games"/>
  </r>
  <r>
    <n v="2129"/>
    <x v="2129"/>
    <x v="2127"/>
    <x v="13"/>
    <n v="236"/>
    <x v="2"/>
    <x v="0"/>
    <s v="USD"/>
    <n v="1457570100"/>
    <n v="1454978100"/>
    <b v="0"/>
    <n v="12"/>
    <b v="0"/>
    <s v="games/video games"/>
    <n v="11.799999999999999"/>
    <n v="19.666666666666668"/>
    <x v="6"/>
    <s v="video games"/>
  </r>
  <r>
    <n v="2130"/>
    <x v="2130"/>
    <x v="2128"/>
    <x v="247"/>
    <n v="85"/>
    <x v="2"/>
    <x v="0"/>
    <s v="USD"/>
    <n v="1408154663"/>
    <n v="1405130663"/>
    <b v="0"/>
    <n v="4"/>
    <b v="0"/>
    <s v="games/video games"/>
    <n v="0.20238095238095236"/>
    <n v="21.25"/>
    <x v="6"/>
    <s v="video games"/>
  </r>
  <r>
    <n v="2131"/>
    <x v="2131"/>
    <x v="2129"/>
    <x v="2"/>
    <n v="25"/>
    <x v="2"/>
    <x v="0"/>
    <s v="USD"/>
    <n v="1436677091"/>
    <n v="1434085091"/>
    <b v="0"/>
    <n v="3"/>
    <b v="0"/>
    <s v="games/video games"/>
    <n v="5"/>
    <n v="8.3333333333333339"/>
    <x v="6"/>
    <s v="video games"/>
  </r>
  <r>
    <n v="2132"/>
    <x v="2132"/>
    <x v="2130"/>
    <x v="57"/>
    <n v="2112.9899999999998"/>
    <x v="2"/>
    <x v="0"/>
    <s v="USD"/>
    <n v="1391427692"/>
    <n v="1388835692"/>
    <b v="0"/>
    <n v="99"/>
    <b v="0"/>
    <s v="games/video games"/>
    <n v="2.1129899999999995"/>
    <n v="21.34333333333333"/>
    <x v="6"/>
    <s v="video games"/>
  </r>
  <r>
    <n v="2133"/>
    <x v="2133"/>
    <x v="2131"/>
    <x v="28"/>
    <n v="16"/>
    <x v="2"/>
    <x v="0"/>
    <s v="USD"/>
    <n v="1303628340"/>
    <n v="1300328399"/>
    <b v="0"/>
    <n v="3"/>
    <b v="0"/>
    <s v="games/video games"/>
    <n v="1.6"/>
    <n v="5.333333333333333"/>
    <x v="6"/>
    <s v="video games"/>
  </r>
  <r>
    <n v="2134"/>
    <x v="2134"/>
    <x v="2132"/>
    <x v="12"/>
    <n v="104"/>
    <x v="2"/>
    <x v="0"/>
    <s v="USD"/>
    <n v="1367097391"/>
    <n v="1364505391"/>
    <b v="0"/>
    <n v="3"/>
    <b v="0"/>
    <s v="games/video games"/>
    <n v="1.7333333333333332"/>
    <n v="34.666666666666664"/>
    <x v="6"/>
    <s v="video games"/>
  </r>
  <r>
    <n v="2135"/>
    <x v="2135"/>
    <x v="2133"/>
    <x v="10"/>
    <n v="478"/>
    <x v="2"/>
    <x v="0"/>
    <s v="USD"/>
    <n v="1349392033"/>
    <n v="1346800033"/>
    <b v="0"/>
    <n v="22"/>
    <b v="0"/>
    <s v="games/video games"/>
    <n v="9.56"/>
    <n v="21.727272727272727"/>
    <x v="6"/>
    <s v="video games"/>
  </r>
  <r>
    <n v="2136"/>
    <x v="2136"/>
    <x v="2134"/>
    <x v="58"/>
    <n v="47.69"/>
    <x v="2"/>
    <x v="0"/>
    <s v="USD"/>
    <n v="1382184786"/>
    <n v="1379592786"/>
    <b v="0"/>
    <n v="4"/>
    <b v="0"/>
    <s v="games/video games"/>
    <n v="5.9612499999999999E-2"/>
    <n v="11.922499999999999"/>
    <x v="6"/>
    <s v="video games"/>
  </r>
  <r>
    <n v="2137"/>
    <x v="2137"/>
    <x v="2135"/>
    <x v="63"/>
    <n v="14203"/>
    <x v="2"/>
    <x v="5"/>
    <s v="CAD"/>
    <n v="1417804229"/>
    <n v="1415212229"/>
    <b v="0"/>
    <n v="534"/>
    <b v="0"/>
    <s v="games/video games"/>
    <n v="28.405999999999999"/>
    <n v="26.59737827715356"/>
    <x v="6"/>
    <s v="video games"/>
  </r>
  <r>
    <n v="2138"/>
    <x v="2138"/>
    <x v="2136"/>
    <x v="28"/>
    <n v="128"/>
    <x v="2"/>
    <x v="1"/>
    <s v="GBP"/>
    <n v="1383959939"/>
    <n v="1381364339"/>
    <b v="0"/>
    <n v="12"/>
    <b v="0"/>
    <s v="games/video games"/>
    <n v="12.8"/>
    <n v="10.666666666666666"/>
    <x v="6"/>
    <s v="video games"/>
  </r>
  <r>
    <n v="2139"/>
    <x v="2139"/>
    <x v="2137"/>
    <x v="11"/>
    <n v="1626"/>
    <x v="2"/>
    <x v="0"/>
    <s v="USD"/>
    <n v="1478196008"/>
    <n v="1475604008"/>
    <b v="0"/>
    <n v="56"/>
    <b v="0"/>
    <s v="games/video games"/>
    <n v="5.42"/>
    <n v="29.035714285714285"/>
    <x v="6"/>
    <s v="video games"/>
  </r>
  <r>
    <n v="2140"/>
    <x v="2140"/>
    <x v="2138"/>
    <x v="69"/>
    <n v="560"/>
    <x v="2"/>
    <x v="0"/>
    <s v="USD"/>
    <n v="1357934424"/>
    <n v="1355342424"/>
    <b v="0"/>
    <n v="11"/>
    <b v="0"/>
    <s v="games/video games"/>
    <n v="0.11199999999999999"/>
    <n v="50.909090909090907"/>
    <x v="6"/>
    <s v="video games"/>
  </r>
  <r>
    <n v="2141"/>
    <x v="2141"/>
    <x v="2139"/>
    <x v="36"/>
    <n v="0"/>
    <x v="2"/>
    <x v="0"/>
    <s v="USD"/>
    <n v="1415947159"/>
    <n v="1413351559"/>
    <b v="0"/>
    <n v="0"/>
    <b v="0"/>
    <s v="games/video games"/>
    <n v="0"/>
    <n v="0"/>
    <x v="6"/>
    <s v="video games"/>
  </r>
  <r>
    <n v="2142"/>
    <x v="2142"/>
    <x v="2140"/>
    <x v="124"/>
    <n v="601"/>
    <x v="2"/>
    <x v="12"/>
    <s v="EUR"/>
    <n v="1451494210"/>
    <n v="1449075010"/>
    <b v="0"/>
    <n v="12"/>
    <b v="0"/>
    <s v="games/video games"/>
    <n v="5.7238095238095239"/>
    <n v="50.083333333333336"/>
    <x v="6"/>
    <s v="video games"/>
  </r>
  <r>
    <n v="2143"/>
    <x v="2143"/>
    <x v="2141"/>
    <x v="13"/>
    <n v="225"/>
    <x v="2"/>
    <x v="0"/>
    <s v="USD"/>
    <n v="1279738800"/>
    <n v="1275599812"/>
    <b v="0"/>
    <n v="5"/>
    <b v="0"/>
    <s v="games/video games"/>
    <n v="11.25"/>
    <n v="45"/>
    <x v="6"/>
    <s v="video games"/>
  </r>
  <r>
    <n v="2144"/>
    <x v="2144"/>
    <x v="2142"/>
    <x v="322"/>
    <n v="607"/>
    <x v="2"/>
    <x v="0"/>
    <s v="USD"/>
    <n v="1379164040"/>
    <n v="1376399240"/>
    <b v="0"/>
    <n v="24"/>
    <b v="0"/>
    <s v="games/video games"/>
    <n v="1.7098591549295776"/>
    <n v="25.291666666666668"/>
    <x v="6"/>
    <s v="video games"/>
  </r>
  <r>
    <n v="2145"/>
    <x v="2145"/>
    <x v="2143"/>
    <x v="36"/>
    <n v="4565"/>
    <x v="2"/>
    <x v="0"/>
    <s v="USD"/>
    <n v="1385534514"/>
    <n v="1382938914"/>
    <b v="0"/>
    <n v="89"/>
    <b v="0"/>
    <s v="games/video games"/>
    <n v="30.433333333333334"/>
    <n v="51.292134831460672"/>
    <x v="6"/>
    <s v="video games"/>
  </r>
  <r>
    <n v="2146"/>
    <x v="2146"/>
    <x v="2144"/>
    <x v="10"/>
    <n v="1"/>
    <x v="2"/>
    <x v="0"/>
    <s v="USD"/>
    <n v="1455207510"/>
    <n v="1453997910"/>
    <b v="0"/>
    <n v="1"/>
    <b v="0"/>
    <s v="games/video games"/>
    <n v="0.02"/>
    <n v="1"/>
    <x v="6"/>
    <s v="video games"/>
  </r>
  <r>
    <n v="2147"/>
    <x v="2147"/>
    <x v="2145"/>
    <x v="303"/>
    <n v="2716"/>
    <x v="2"/>
    <x v="0"/>
    <s v="USD"/>
    <n v="1416125148"/>
    <n v="1413356748"/>
    <b v="0"/>
    <n v="55"/>
    <b v="0"/>
    <s v="games/video games"/>
    <n v="0.69641025641025645"/>
    <n v="49.381818181818183"/>
    <x v="6"/>
    <s v="video games"/>
  </r>
  <r>
    <n v="2148"/>
    <x v="2148"/>
    <x v="2146"/>
    <x v="213"/>
    <n v="2"/>
    <x v="2"/>
    <x v="1"/>
    <s v="GBP"/>
    <n v="1427992582"/>
    <n v="1425404182"/>
    <b v="0"/>
    <n v="2"/>
    <b v="0"/>
    <s v="games/video games"/>
    <n v="2"/>
    <n v="1"/>
    <x v="6"/>
    <s v="video games"/>
  </r>
  <r>
    <n v="2149"/>
    <x v="2149"/>
    <x v="2147"/>
    <x v="13"/>
    <n v="0"/>
    <x v="2"/>
    <x v="0"/>
    <s v="USD"/>
    <n v="1280534400"/>
    <n v="1277512556"/>
    <b v="0"/>
    <n v="0"/>
    <b v="0"/>
    <s v="games/video games"/>
    <n v="0"/>
    <n v="0"/>
    <x v="6"/>
    <s v="video games"/>
  </r>
  <r>
    <n v="2150"/>
    <x v="2150"/>
    <x v="2148"/>
    <x v="63"/>
    <n v="405"/>
    <x v="2"/>
    <x v="10"/>
    <s v="NOK"/>
    <n v="1468392599"/>
    <n v="1465800599"/>
    <b v="0"/>
    <n v="4"/>
    <b v="0"/>
    <s v="games/video games"/>
    <n v="0.80999999999999994"/>
    <n v="101.25"/>
    <x v="6"/>
    <s v="video games"/>
  </r>
  <r>
    <n v="2151"/>
    <x v="2151"/>
    <x v="2149"/>
    <x v="101"/>
    <n v="118"/>
    <x v="2"/>
    <x v="0"/>
    <s v="USD"/>
    <n v="1467231614"/>
    <n v="1464639614"/>
    <b v="0"/>
    <n v="6"/>
    <b v="0"/>
    <s v="games/video games"/>
    <n v="0.26222222222222225"/>
    <n v="19.666666666666668"/>
    <x v="6"/>
    <s v="video games"/>
  </r>
  <r>
    <n v="2152"/>
    <x v="2152"/>
    <x v="2150"/>
    <x v="11"/>
    <n v="50"/>
    <x v="2"/>
    <x v="0"/>
    <s v="USD"/>
    <n v="1394909909"/>
    <n v="1392321509"/>
    <b v="0"/>
    <n v="4"/>
    <b v="0"/>
    <s v="games/video games"/>
    <n v="0.16666666666666669"/>
    <n v="12.5"/>
    <x v="6"/>
    <s v="video games"/>
  </r>
  <r>
    <n v="2153"/>
    <x v="2153"/>
    <x v="2151"/>
    <x v="323"/>
    <n v="34"/>
    <x v="2"/>
    <x v="0"/>
    <s v="USD"/>
    <n v="1420876740"/>
    <n v="1417470718"/>
    <b v="0"/>
    <n v="4"/>
    <b v="0"/>
    <s v="games/video games"/>
    <n v="9.124454880912446E-3"/>
    <n v="8.5"/>
    <x v="6"/>
    <s v="video games"/>
  </r>
  <r>
    <n v="2154"/>
    <x v="2154"/>
    <x v="2152"/>
    <x v="49"/>
    <n v="2"/>
    <x v="2"/>
    <x v="0"/>
    <s v="USD"/>
    <n v="1390921827"/>
    <n v="1389193827"/>
    <b v="0"/>
    <n v="2"/>
    <b v="0"/>
    <s v="games/video games"/>
    <n v="0.8"/>
    <n v="1"/>
    <x v="6"/>
    <s v="video games"/>
  </r>
  <r>
    <n v="2155"/>
    <x v="2155"/>
    <x v="2153"/>
    <x v="10"/>
    <n v="115"/>
    <x v="2"/>
    <x v="1"/>
    <s v="GBP"/>
    <n v="1459443385"/>
    <n v="1456854985"/>
    <b v="0"/>
    <n v="5"/>
    <b v="0"/>
    <s v="games/video games"/>
    <n v="2.2999999999999998"/>
    <n v="23"/>
    <x v="6"/>
    <s v="video games"/>
  </r>
  <r>
    <n v="2156"/>
    <x v="2156"/>
    <x v="2154"/>
    <x v="324"/>
    <n v="1493"/>
    <x v="2"/>
    <x v="0"/>
    <s v="USD"/>
    <n v="1379363406"/>
    <n v="1375475406"/>
    <b v="0"/>
    <n v="83"/>
    <b v="0"/>
    <s v="games/video games"/>
    <n v="2.6660714285714282"/>
    <n v="17.987951807228917"/>
    <x v="6"/>
    <s v="video games"/>
  </r>
  <r>
    <n v="2157"/>
    <x v="2157"/>
    <x v="2155"/>
    <x v="96"/>
    <n v="21144"/>
    <x v="2"/>
    <x v="0"/>
    <s v="USD"/>
    <n v="1482479940"/>
    <n v="1479684783"/>
    <b v="0"/>
    <n v="57"/>
    <b v="0"/>
    <s v="games/video games"/>
    <n v="28.192"/>
    <n v="370.94736842105266"/>
    <x v="6"/>
    <s v="video games"/>
  </r>
  <r>
    <n v="2158"/>
    <x v="2158"/>
    <x v="2156"/>
    <x v="82"/>
    <n v="19770.11"/>
    <x v="2"/>
    <x v="0"/>
    <s v="USD"/>
    <n v="1360009774"/>
    <n v="1356121774"/>
    <b v="0"/>
    <n v="311"/>
    <b v="0"/>
    <s v="games/video games"/>
    <n v="6.5900366666666672"/>
    <n v="63.569485530546629"/>
    <x v="6"/>
    <s v="video games"/>
  </r>
  <r>
    <n v="2159"/>
    <x v="2159"/>
    <x v="2157"/>
    <x v="172"/>
    <n v="26"/>
    <x v="2"/>
    <x v="0"/>
    <s v="USD"/>
    <n v="1310837574"/>
    <n v="1308245574"/>
    <b v="0"/>
    <n v="2"/>
    <b v="0"/>
    <s v="games/video games"/>
    <n v="0.72222222222222221"/>
    <n v="13"/>
    <x v="6"/>
    <s v="video games"/>
  </r>
  <r>
    <n v="2160"/>
    <x v="2160"/>
    <x v="2158"/>
    <x v="3"/>
    <n v="85"/>
    <x v="2"/>
    <x v="0"/>
    <s v="USD"/>
    <n v="1337447105"/>
    <n v="1334855105"/>
    <b v="0"/>
    <n v="16"/>
    <b v="0"/>
    <s v="games/video games"/>
    <n v="0.85000000000000009"/>
    <n v="5.3125"/>
    <x v="6"/>
    <s v="video games"/>
  </r>
  <r>
    <n v="2161"/>
    <x v="2161"/>
    <x v="2159"/>
    <x v="44"/>
    <n v="463"/>
    <x v="0"/>
    <x v="0"/>
    <s v="USD"/>
    <n v="1443040059"/>
    <n v="1440448059"/>
    <b v="0"/>
    <n v="13"/>
    <b v="1"/>
    <s v="music/rock"/>
    <n v="115.75"/>
    <n v="35.615384615384613"/>
    <x v="4"/>
    <s v="rock"/>
  </r>
  <r>
    <n v="2162"/>
    <x v="2162"/>
    <x v="2160"/>
    <x v="37"/>
    <n v="5052"/>
    <x v="0"/>
    <x v="0"/>
    <s v="USD"/>
    <n v="1406226191"/>
    <n v="1403547791"/>
    <b v="0"/>
    <n v="58"/>
    <b v="1"/>
    <s v="music/rock"/>
    <n v="112.26666666666667"/>
    <n v="87.103448275862064"/>
    <x v="4"/>
    <s v="rock"/>
  </r>
  <r>
    <n v="2163"/>
    <x v="2163"/>
    <x v="2161"/>
    <x v="30"/>
    <n v="3305"/>
    <x v="0"/>
    <x v="0"/>
    <s v="USD"/>
    <n v="1433735400"/>
    <n v="1429306520"/>
    <b v="0"/>
    <n v="44"/>
    <b v="1"/>
    <s v="music/rock"/>
    <n v="132.20000000000002"/>
    <n v="75.11363636363636"/>
    <x v="4"/>
    <s v="rock"/>
  </r>
  <r>
    <n v="2164"/>
    <x v="2164"/>
    <x v="2162"/>
    <x v="62"/>
    <n v="5645"/>
    <x v="0"/>
    <x v="0"/>
    <s v="USD"/>
    <n v="1466827140"/>
    <n v="1464196414"/>
    <b v="0"/>
    <n v="83"/>
    <b v="1"/>
    <s v="music/rock"/>
    <n v="102.63636363636364"/>
    <n v="68.01204819277109"/>
    <x v="4"/>
    <s v="rock"/>
  </r>
  <r>
    <n v="2165"/>
    <x v="2165"/>
    <x v="2163"/>
    <x v="30"/>
    <n v="3466"/>
    <x v="0"/>
    <x v="6"/>
    <s v="EUR"/>
    <n v="1460127635"/>
    <n v="1457539235"/>
    <b v="0"/>
    <n v="117"/>
    <b v="1"/>
    <s v="music/rock"/>
    <n v="138.64000000000001"/>
    <n v="29.623931623931625"/>
    <x v="4"/>
    <s v="rock"/>
  </r>
  <r>
    <n v="2166"/>
    <x v="2166"/>
    <x v="2164"/>
    <x v="13"/>
    <n v="2932"/>
    <x v="0"/>
    <x v="0"/>
    <s v="USD"/>
    <n v="1417813618"/>
    <n v="1413922018"/>
    <b v="0"/>
    <n v="32"/>
    <b v="1"/>
    <s v="music/rock"/>
    <n v="146.6"/>
    <n v="91.625"/>
    <x v="4"/>
    <s v="rock"/>
  </r>
  <r>
    <n v="2167"/>
    <x v="2167"/>
    <x v="2165"/>
    <x v="325"/>
    <n v="180"/>
    <x v="0"/>
    <x v="0"/>
    <s v="USD"/>
    <n v="1347672937"/>
    <n v="1346463337"/>
    <b v="0"/>
    <n v="8"/>
    <b v="1"/>
    <s v="music/rock"/>
    <n v="120"/>
    <n v="22.5"/>
    <x v="4"/>
    <s v="rock"/>
  </r>
  <r>
    <n v="2168"/>
    <x v="2168"/>
    <x v="2166"/>
    <x v="102"/>
    <n v="21884.69"/>
    <x v="0"/>
    <x v="0"/>
    <s v="USD"/>
    <n v="1486702800"/>
    <n v="1484058261"/>
    <b v="0"/>
    <n v="340"/>
    <b v="1"/>
    <s v="music/rock"/>
    <n v="121.5816111111111"/>
    <n v="64.366735294117646"/>
    <x v="4"/>
    <s v="rock"/>
  </r>
  <r>
    <n v="2169"/>
    <x v="2169"/>
    <x v="2167"/>
    <x v="326"/>
    <n v="153"/>
    <x v="0"/>
    <x v="0"/>
    <s v="USD"/>
    <n v="1488473351"/>
    <n v="1488214151"/>
    <b v="0"/>
    <n v="7"/>
    <b v="1"/>
    <s v="music/rock"/>
    <n v="100"/>
    <n v="21.857142857142858"/>
    <x v="4"/>
    <s v="rock"/>
  </r>
  <r>
    <n v="2170"/>
    <x v="2170"/>
    <x v="2168"/>
    <x v="18"/>
    <n v="633"/>
    <x v="0"/>
    <x v="0"/>
    <s v="USD"/>
    <n v="1440266422"/>
    <n v="1436810422"/>
    <b v="0"/>
    <n v="19"/>
    <b v="1"/>
    <s v="music/rock"/>
    <n v="180.85714285714286"/>
    <n v="33.315789473684212"/>
    <x v="4"/>
    <s v="rock"/>
  </r>
  <r>
    <n v="2171"/>
    <x v="2171"/>
    <x v="2169"/>
    <x v="23"/>
    <n v="4243"/>
    <x v="0"/>
    <x v="0"/>
    <s v="USD"/>
    <n v="1434949200"/>
    <n v="1431903495"/>
    <b v="0"/>
    <n v="47"/>
    <b v="1"/>
    <s v="music/rock"/>
    <n v="106.075"/>
    <n v="90.276595744680847"/>
    <x v="4"/>
    <s v="rock"/>
  </r>
  <r>
    <n v="2172"/>
    <x v="2172"/>
    <x v="2170"/>
    <x v="28"/>
    <n v="1000"/>
    <x v="0"/>
    <x v="0"/>
    <s v="USD"/>
    <n v="1429365320"/>
    <n v="1426773320"/>
    <b v="0"/>
    <n v="13"/>
    <b v="1"/>
    <s v="music/rock"/>
    <n v="100"/>
    <n v="76.92307692307692"/>
    <x v="4"/>
    <s v="rock"/>
  </r>
  <r>
    <n v="2173"/>
    <x v="2173"/>
    <x v="2171"/>
    <x v="285"/>
    <n v="5331"/>
    <x v="0"/>
    <x v="0"/>
    <s v="USD"/>
    <n v="1378785540"/>
    <n v="1376066243"/>
    <b v="0"/>
    <n v="90"/>
    <b v="1"/>
    <s v="music/rock"/>
    <n v="126.92857142857143"/>
    <n v="59.233333333333334"/>
    <x v="4"/>
    <s v="rock"/>
  </r>
  <r>
    <n v="2174"/>
    <x v="2174"/>
    <x v="2172"/>
    <x v="23"/>
    <n v="4119"/>
    <x v="0"/>
    <x v="1"/>
    <s v="GBP"/>
    <n v="1462453307"/>
    <n v="1459861307"/>
    <b v="0"/>
    <n v="63"/>
    <b v="1"/>
    <s v="music/rock"/>
    <n v="102.97499999999999"/>
    <n v="65.38095238095238"/>
    <x v="4"/>
    <s v="rock"/>
  </r>
  <r>
    <n v="2175"/>
    <x v="2175"/>
    <x v="2173"/>
    <x v="176"/>
    <n v="1750"/>
    <x v="0"/>
    <x v="0"/>
    <s v="USD"/>
    <n v="1469059986"/>
    <n v="1468455186"/>
    <b v="0"/>
    <n v="26"/>
    <b v="1"/>
    <s v="music/rock"/>
    <n v="250"/>
    <n v="67.307692307692307"/>
    <x v="4"/>
    <s v="rock"/>
  </r>
  <r>
    <n v="2176"/>
    <x v="2176"/>
    <x v="2174"/>
    <x v="10"/>
    <n v="6301"/>
    <x v="0"/>
    <x v="0"/>
    <s v="USD"/>
    <n v="1430579509"/>
    <n v="1427987509"/>
    <b v="0"/>
    <n v="71"/>
    <b v="1"/>
    <s v="music/rock"/>
    <n v="126.02"/>
    <n v="88.74647887323944"/>
    <x v="4"/>
    <s v="rock"/>
  </r>
  <r>
    <n v="2177"/>
    <x v="2177"/>
    <x v="2175"/>
    <x v="30"/>
    <n v="2503"/>
    <x v="0"/>
    <x v="0"/>
    <s v="USD"/>
    <n v="1465192867"/>
    <n v="1463032867"/>
    <b v="0"/>
    <n v="38"/>
    <b v="1"/>
    <s v="music/rock"/>
    <n v="100.12"/>
    <n v="65.868421052631575"/>
    <x v="4"/>
    <s v="rock"/>
  </r>
  <r>
    <n v="2178"/>
    <x v="2178"/>
    <x v="2176"/>
    <x v="31"/>
    <n v="34660"/>
    <x v="0"/>
    <x v="0"/>
    <s v="USD"/>
    <n v="1484752597"/>
    <n v="1482160597"/>
    <b v="0"/>
    <n v="859"/>
    <b v="1"/>
    <s v="music/rock"/>
    <n v="138.64000000000001"/>
    <n v="40.349243306169967"/>
    <x v="4"/>
    <s v="rock"/>
  </r>
  <r>
    <n v="2179"/>
    <x v="2179"/>
    <x v="2177"/>
    <x v="28"/>
    <n v="1614"/>
    <x v="0"/>
    <x v="0"/>
    <s v="USD"/>
    <n v="1428725192"/>
    <n v="1426133192"/>
    <b v="0"/>
    <n v="21"/>
    <b v="1"/>
    <s v="music/rock"/>
    <n v="161.4"/>
    <n v="76.857142857142861"/>
    <x v="4"/>
    <s v="rock"/>
  </r>
  <r>
    <n v="2180"/>
    <x v="2180"/>
    <x v="2178"/>
    <x v="10"/>
    <n v="5359.21"/>
    <x v="0"/>
    <x v="0"/>
    <s v="USD"/>
    <n v="1447434268"/>
    <n v="1443801868"/>
    <b v="0"/>
    <n v="78"/>
    <b v="1"/>
    <s v="music/rock"/>
    <n v="107.18419999999999"/>
    <n v="68.707820512820518"/>
    <x v="4"/>
    <s v="rock"/>
  </r>
  <r>
    <n v="2181"/>
    <x v="2181"/>
    <x v="2179"/>
    <x v="13"/>
    <n v="3062"/>
    <x v="0"/>
    <x v="0"/>
    <s v="USD"/>
    <n v="1487635653"/>
    <n v="1486426053"/>
    <b v="0"/>
    <n v="53"/>
    <b v="1"/>
    <s v="games/tabletop games"/>
    <n v="153.1"/>
    <n v="57.773584905660378"/>
    <x v="6"/>
    <s v="tabletop games"/>
  </r>
  <r>
    <n v="2182"/>
    <x v="2182"/>
    <x v="2180"/>
    <x v="9"/>
    <n v="15725"/>
    <x v="0"/>
    <x v="5"/>
    <s v="CAD"/>
    <n v="1412285825"/>
    <n v="1409261825"/>
    <b v="0"/>
    <n v="356"/>
    <b v="1"/>
    <s v="games/tabletop games"/>
    <n v="524.16666666666663"/>
    <n v="44.171348314606739"/>
    <x v="6"/>
    <s v="tabletop games"/>
  </r>
  <r>
    <n v="2183"/>
    <x v="2183"/>
    <x v="2181"/>
    <x v="40"/>
    <n v="8807"/>
    <x v="0"/>
    <x v="0"/>
    <s v="USD"/>
    <n v="1486616400"/>
    <n v="1484037977"/>
    <b v="0"/>
    <n v="279"/>
    <b v="1"/>
    <s v="games/tabletop games"/>
    <n v="489.27777777777777"/>
    <n v="31.566308243727597"/>
    <x v="6"/>
    <s v="tabletop games"/>
  </r>
  <r>
    <n v="2184"/>
    <x v="2184"/>
    <x v="2182"/>
    <x v="3"/>
    <n v="28474"/>
    <x v="0"/>
    <x v="0"/>
    <s v="USD"/>
    <n v="1453737600"/>
    <n v="1452530041"/>
    <b v="1"/>
    <n v="266"/>
    <b v="1"/>
    <s v="games/tabletop games"/>
    <n v="284.74"/>
    <n v="107.04511278195488"/>
    <x v="6"/>
    <s v="tabletop games"/>
  </r>
  <r>
    <n v="2185"/>
    <x v="2185"/>
    <x v="2183"/>
    <x v="10"/>
    <n v="92848.5"/>
    <x v="0"/>
    <x v="1"/>
    <s v="GBP"/>
    <n v="1364286239"/>
    <n v="1360830239"/>
    <b v="0"/>
    <n v="623"/>
    <b v="1"/>
    <s v="games/tabletop games"/>
    <n v="1856.97"/>
    <n v="149.03451043338683"/>
    <x v="6"/>
    <s v="tabletop games"/>
  </r>
  <r>
    <n v="2186"/>
    <x v="2186"/>
    <x v="2184"/>
    <x v="22"/>
    <n v="21935"/>
    <x v="0"/>
    <x v="0"/>
    <s v="USD"/>
    <n v="1473213600"/>
    <n v="1470062743"/>
    <b v="0"/>
    <n v="392"/>
    <b v="1"/>
    <s v="games/tabletop games"/>
    <n v="109.67499999999998"/>
    <n v="55.956632653061227"/>
    <x v="6"/>
    <s v="tabletop games"/>
  </r>
  <r>
    <n v="2187"/>
    <x v="2187"/>
    <x v="2185"/>
    <x v="22"/>
    <n v="202928.5"/>
    <x v="0"/>
    <x v="0"/>
    <s v="USD"/>
    <n v="1428033540"/>
    <n v="1425531666"/>
    <b v="1"/>
    <n v="3562"/>
    <b v="1"/>
    <s v="games/tabletop games"/>
    <n v="1014.6425"/>
    <n v="56.970381807973048"/>
    <x v="6"/>
    <s v="tabletop games"/>
  </r>
  <r>
    <n v="2188"/>
    <x v="2188"/>
    <x v="2186"/>
    <x v="327"/>
    <n v="22645"/>
    <x v="0"/>
    <x v="2"/>
    <s v="AUD"/>
    <n v="1477414800"/>
    <n v="1474380241"/>
    <b v="0"/>
    <n v="514"/>
    <b v="1"/>
    <s v="games/tabletop games"/>
    <n v="412.17692027666544"/>
    <n v="44.056420233463037"/>
    <x v="6"/>
    <s v="tabletop games"/>
  </r>
  <r>
    <n v="2189"/>
    <x v="2189"/>
    <x v="2187"/>
    <x v="38"/>
    <n v="6039"/>
    <x v="0"/>
    <x v="1"/>
    <s v="GBP"/>
    <n v="1461276000"/>
    <n v="1460055300"/>
    <b v="0"/>
    <n v="88"/>
    <b v="1"/>
    <s v="games/tabletop games"/>
    <n v="503.25"/>
    <n v="68.625"/>
    <x v="6"/>
    <s v="tabletop games"/>
  </r>
  <r>
    <n v="2190"/>
    <x v="2190"/>
    <x v="2188"/>
    <x v="266"/>
    <n v="35076"/>
    <x v="0"/>
    <x v="0"/>
    <s v="USD"/>
    <n v="1458716340"/>
    <n v="1455721204"/>
    <b v="0"/>
    <n v="537"/>
    <b v="1"/>
    <s v="games/tabletop games"/>
    <n v="184.61052631578946"/>
    <n v="65.318435754189949"/>
    <x v="6"/>
    <s v="tabletop games"/>
  </r>
  <r>
    <n v="2191"/>
    <x v="2191"/>
    <x v="2189"/>
    <x v="47"/>
    <n v="898"/>
    <x v="0"/>
    <x v="1"/>
    <s v="GBP"/>
    <n v="1487102427"/>
    <n v="1486065627"/>
    <b v="0"/>
    <n v="25"/>
    <b v="1"/>
    <s v="games/tabletop games"/>
    <n v="119.73333333333333"/>
    <n v="35.92"/>
    <x v="6"/>
    <s v="tabletop games"/>
  </r>
  <r>
    <n v="2192"/>
    <x v="2192"/>
    <x v="2190"/>
    <x v="14"/>
    <n v="129748.82"/>
    <x v="0"/>
    <x v="1"/>
    <s v="GBP"/>
    <n v="1481842800"/>
    <n v="1479414344"/>
    <b v="0"/>
    <n v="3238"/>
    <b v="1"/>
    <s v="games/tabletop games"/>
    <n v="1081.2401666666667"/>
    <n v="40.070667078443485"/>
    <x v="6"/>
    <s v="tabletop games"/>
  </r>
  <r>
    <n v="2193"/>
    <x v="2193"/>
    <x v="2191"/>
    <x v="36"/>
    <n v="67856"/>
    <x v="0"/>
    <x v="0"/>
    <s v="USD"/>
    <n v="1479704340"/>
    <n v="1477043072"/>
    <b v="0"/>
    <n v="897"/>
    <b v="1"/>
    <s v="games/tabletop games"/>
    <n v="452.37333333333333"/>
    <n v="75.647714604236342"/>
    <x v="6"/>
    <s v="tabletop games"/>
  </r>
  <r>
    <n v="2194"/>
    <x v="2194"/>
    <x v="2192"/>
    <x v="3"/>
    <n v="53737"/>
    <x v="0"/>
    <x v="0"/>
    <s v="USD"/>
    <n v="1459012290"/>
    <n v="1456423890"/>
    <b v="0"/>
    <n v="878"/>
    <b v="1"/>
    <s v="games/tabletop games"/>
    <n v="537.37"/>
    <n v="61.203872437357631"/>
    <x v="6"/>
    <s v="tabletop games"/>
  </r>
  <r>
    <n v="2195"/>
    <x v="2195"/>
    <x v="2193"/>
    <x v="210"/>
    <n v="5535"/>
    <x v="0"/>
    <x v="0"/>
    <s v="USD"/>
    <n v="1439317900"/>
    <n v="1436725900"/>
    <b v="0"/>
    <n v="115"/>
    <b v="1"/>
    <s v="games/tabletop games"/>
    <n v="120.32608695652173"/>
    <n v="48.130434782608695"/>
    <x v="6"/>
    <s v="tabletop games"/>
  </r>
  <r>
    <n v="2196"/>
    <x v="2196"/>
    <x v="2194"/>
    <x v="32"/>
    <n v="15937"/>
    <x v="0"/>
    <x v="0"/>
    <s v="USD"/>
    <n v="1480662000"/>
    <n v="1478000502"/>
    <b v="0"/>
    <n v="234"/>
    <b v="1"/>
    <s v="games/tabletop games"/>
    <n v="113.83571428571429"/>
    <n v="68.106837606837601"/>
    <x v="6"/>
    <s v="tabletop games"/>
  </r>
  <r>
    <n v="2197"/>
    <x v="2197"/>
    <x v="2195"/>
    <x v="11"/>
    <n v="285309.33"/>
    <x v="0"/>
    <x v="0"/>
    <s v="USD"/>
    <n v="1425132059"/>
    <n v="1422540059"/>
    <b v="0"/>
    <n v="4330"/>
    <b v="1"/>
    <s v="games/tabletop games"/>
    <n v="951.03109999999992"/>
    <n v="65.891300230946882"/>
    <x v="6"/>
    <s v="tabletop games"/>
  </r>
  <r>
    <n v="2198"/>
    <x v="2198"/>
    <x v="2196"/>
    <x v="79"/>
    <n v="53157"/>
    <x v="0"/>
    <x v="0"/>
    <s v="USD"/>
    <n v="1447507200"/>
    <n v="1444911600"/>
    <b v="0"/>
    <n v="651"/>
    <b v="1"/>
    <s v="games/tabletop games"/>
    <n v="132.89249999999998"/>
    <n v="81.654377880184327"/>
    <x v="6"/>
    <s v="tabletop games"/>
  </r>
  <r>
    <n v="2199"/>
    <x v="2199"/>
    <x v="2197"/>
    <x v="7"/>
    <n v="13228"/>
    <x v="0"/>
    <x v="17"/>
    <s v="EUR"/>
    <n v="1444903198"/>
    <n v="1442311198"/>
    <b v="1"/>
    <n v="251"/>
    <b v="1"/>
    <s v="games/tabletop games"/>
    <n v="146.97777777777779"/>
    <n v="52.701195219123505"/>
    <x v="6"/>
    <s v="tabletop games"/>
  </r>
  <r>
    <n v="2200"/>
    <x v="2200"/>
    <x v="2198"/>
    <x v="13"/>
    <n v="10843"/>
    <x v="0"/>
    <x v="1"/>
    <s v="GBP"/>
    <n v="1436151600"/>
    <n v="1433775668"/>
    <b v="0"/>
    <n v="263"/>
    <b v="1"/>
    <s v="games/tabletop games"/>
    <n v="542.15"/>
    <n v="41.228136882129277"/>
    <x v="6"/>
    <s v="tabletop games"/>
  </r>
  <r>
    <n v="2201"/>
    <x v="2201"/>
    <x v="2199"/>
    <x v="252"/>
    <n v="420.99"/>
    <x v="0"/>
    <x v="1"/>
    <s v="GBP"/>
    <n v="1358367565"/>
    <n v="1357157965"/>
    <b v="0"/>
    <n v="28"/>
    <b v="1"/>
    <s v="music/electronic music"/>
    <n v="382.71818181818185"/>
    <n v="15.035357142857142"/>
    <x v="4"/>
    <s v="electronic music"/>
  </r>
  <r>
    <n v="2202"/>
    <x v="2202"/>
    <x v="2200"/>
    <x v="23"/>
    <n v="28167.25"/>
    <x v="0"/>
    <x v="0"/>
    <s v="USD"/>
    <n v="1351801368"/>
    <n v="1349209368"/>
    <b v="0"/>
    <n v="721"/>
    <b v="1"/>
    <s v="music/electronic music"/>
    <n v="704.18124999999998"/>
    <n v="39.066920943134534"/>
    <x v="4"/>
    <s v="electronic music"/>
  </r>
  <r>
    <n v="2203"/>
    <x v="2203"/>
    <x v="2201"/>
    <x v="13"/>
    <n v="2191"/>
    <x v="0"/>
    <x v="5"/>
    <s v="CAD"/>
    <n v="1443127082"/>
    <n v="1440535082"/>
    <b v="0"/>
    <n v="50"/>
    <b v="1"/>
    <s v="music/electronic music"/>
    <n v="109.55"/>
    <n v="43.82"/>
    <x v="4"/>
    <s v="electronic music"/>
  </r>
  <r>
    <n v="2204"/>
    <x v="2204"/>
    <x v="2202"/>
    <x v="15"/>
    <n v="1993"/>
    <x v="0"/>
    <x v="0"/>
    <s v="USD"/>
    <n v="1362814119"/>
    <n v="1360222119"/>
    <b v="0"/>
    <n v="73"/>
    <b v="1"/>
    <s v="music/electronic music"/>
    <n v="132.86666666666667"/>
    <n v="27.301369863013697"/>
    <x v="4"/>
    <s v="electronic music"/>
  </r>
  <r>
    <n v="2205"/>
    <x v="2205"/>
    <x v="2203"/>
    <x v="47"/>
    <n v="1140"/>
    <x v="0"/>
    <x v="0"/>
    <s v="USD"/>
    <n v="1338579789"/>
    <n v="1335987789"/>
    <b v="0"/>
    <n v="27"/>
    <b v="1"/>
    <s v="music/electronic music"/>
    <n v="152"/>
    <n v="42.222222222222221"/>
    <x v="4"/>
    <s v="electronic music"/>
  </r>
  <r>
    <n v="2206"/>
    <x v="2206"/>
    <x v="2204"/>
    <x v="184"/>
    <n v="1130"/>
    <x v="0"/>
    <x v="0"/>
    <s v="USD"/>
    <n v="1334556624"/>
    <n v="1333001424"/>
    <b v="0"/>
    <n v="34"/>
    <b v="1"/>
    <s v="music/electronic music"/>
    <n v="102.72727272727273"/>
    <n v="33.235294117647058"/>
    <x v="4"/>
    <s v="electronic music"/>
  </r>
  <r>
    <n v="2207"/>
    <x v="2207"/>
    <x v="2205"/>
    <x v="13"/>
    <n v="2000"/>
    <x v="0"/>
    <x v="0"/>
    <s v="USD"/>
    <n v="1384580373"/>
    <n v="1381984773"/>
    <b v="0"/>
    <n v="7"/>
    <b v="1"/>
    <s v="music/electronic music"/>
    <n v="100"/>
    <n v="285.71428571428572"/>
    <x v="4"/>
    <s v="electronic music"/>
  </r>
  <r>
    <n v="2208"/>
    <x v="2208"/>
    <x v="2206"/>
    <x v="28"/>
    <n v="1016"/>
    <x v="0"/>
    <x v="0"/>
    <s v="USD"/>
    <n v="1333771200"/>
    <n v="1328649026"/>
    <b v="0"/>
    <n v="24"/>
    <b v="1"/>
    <s v="music/electronic music"/>
    <n v="101.6"/>
    <n v="42.333333333333336"/>
    <x v="4"/>
    <s v="electronic music"/>
  </r>
  <r>
    <n v="2209"/>
    <x v="2209"/>
    <x v="2207"/>
    <x v="2"/>
    <n v="754"/>
    <x v="0"/>
    <x v="1"/>
    <s v="GBP"/>
    <n v="1397516400"/>
    <n v="1396524644"/>
    <b v="0"/>
    <n v="15"/>
    <b v="1"/>
    <s v="music/electronic music"/>
    <n v="150.80000000000001"/>
    <n v="50.266666666666666"/>
    <x v="4"/>
    <s v="electronic music"/>
  </r>
  <r>
    <n v="2210"/>
    <x v="2210"/>
    <x v="2208"/>
    <x v="23"/>
    <n v="4457"/>
    <x v="0"/>
    <x v="0"/>
    <s v="USD"/>
    <n v="1334424960"/>
    <n v="1329442510"/>
    <b v="0"/>
    <n v="72"/>
    <b v="1"/>
    <s v="music/electronic music"/>
    <n v="111.425"/>
    <n v="61.902777777777779"/>
    <x v="4"/>
    <s v="electronic music"/>
  </r>
  <r>
    <n v="2211"/>
    <x v="2211"/>
    <x v="2209"/>
    <x v="30"/>
    <n v="4890"/>
    <x v="0"/>
    <x v="0"/>
    <s v="USD"/>
    <n v="1397113140"/>
    <n v="1395168625"/>
    <b v="0"/>
    <n v="120"/>
    <b v="1"/>
    <s v="music/electronic music"/>
    <n v="195.6"/>
    <n v="40.75"/>
    <x v="4"/>
    <s v="electronic music"/>
  </r>
  <r>
    <n v="2212"/>
    <x v="2212"/>
    <x v="2210"/>
    <x v="12"/>
    <n v="6863"/>
    <x v="0"/>
    <x v="0"/>
    <s v="USD"/>
    <n v="1383526800"/>
    <n v="1380650177"/>
    <b v="0"/>
    <n v="123"/>
    <b v="1"/>
    <s v="music/electronic music"/>
    <n v="114.38333333333333"/>
    <n v="55.796747967479675"/>
    <x v="4"/>
    <s v="electronic music"/>
  </r>
  <r>
    <n v="2213"/>
    <x v="2213"/>
    <x v="2211"/>
    <x v="328"/>
    <n v="10"/>
    <x v="0"/>
    <x v="0"/>
    <s v="USD"/>
    <n v="1431719379"/>
    <n v="1429127379"/>
    <b v="0"/>
    <n v="1"/>
    <b v="1"/>
    <s v="music/electronic music"/>
    <n v="200"/>
    <n v="10"/>
    <x v="4"/>
    <s v="electronic music"/>
  </r>
  <r>
    <n v="2214"/>
    <x v="2214"/>
    <x v="2212"/>
    <x v="20"/>
    <n v="1755.01"/>
    <x v="0"/>
    <x v="0"/>
    <s v="USD"/>
    <n v="1391713248"/>
    <n v="1389121248"/>
    <b v="0"/>
    <n v="24"/>
    <b v="1"/>
    <s v="music/electronic music"/>
    <n v="292.50166666666667"/>
    <n v="73.125416666666666"/>
    <x v="4"/>
    <s v="electronic music"/>
  </r>
  <r>
    <n v="2215"/>
    <x v="2215"/>
    <x v="2213"/>
    <x v="131"/>
    <n v="860"/>
    <x v="0"/>
    <x v="0"/>
    <s v="USD"/>
    <n v="1331621940"/>
    <n v="1329671572"/>
    <b v="0"/>
    <n v="33"/>
    <b v="1"/>
    <s v="music/electronic music"/>
    <n v="156.36363636363637"/>
    <n v="26.060606060606062"/>
    <x v="4"/>
    <s v="electronic music"/>
  </r>
  <r>
    <n v="2216"/>
    <x v="2216"/>
    <x v="2214"/>
    <x v="43"/>
    <n v="317"/>
    <x v="0"/>
    <x v="0"/>
    <s v="USD"/>
    <n v="1437674545"/>
    <n v="1436464945"/>
    <b v="0"/>
    <n v="14"/>
    <b v="1"/>
    <s v="music/electronic music"/>
    <n v="105.66666666666666"/>
    <n v="22.642857142857142"/>
    <x v="4"/>
    <s v="electronic music"/>
  </r>
  <r>
    <n v="2217"/>
    <x v="2217"/>
    <x v="2215"/>
    <x v="329"/>
    <n v="425"/>
    <x v="0"/>
    <x v="0"/>
    <s v="USD"/>
    <n v="1446451200"/>
    <n v="1445539113"/>
    <b v="0"/>
    <n v="9"/>
    <b v="1"/>
    <s v="music/electronic music"/>
    <n v="101.19047619047619"/>
    <n v="47.222222222222221"/>
    <x v="4"/>
    <s v="electronic music"/>
  </r>
  <r>
    <n v="2218"/>
    <x v="2218"/>
    <x v="2216"/>
    <x v="13"/>
    <n v="2456.66"/>
    <x v="0"/>
    <x v="0"/>
    <s v="USD"/>
    <n v="1346198400"/>
    <n v="1344281383"/>
    <b v="0"/>
    <n v="76"/>
    <b v="1"/>
    <s v="music/electronic music"/>
    <n v="122.833"/>
    <n v="32.324473684210524"/>
    <x v="4"/>
    <s v="electronic music"/>
  </r>
  <r>
    <n v="2219"/>
    <x v="2219"/>
    <x v="2217"/>
    <x v="28"/>
    <n v="1015"/>
    <x v="0"/>
    <x v="0"/>
    <s v="USD"/>
    <n v="1440004512"/>
    <n v="1437412512"/>
    <b v="0"/>
    <n v="19"/>
    <b v="1"/>
    <s v="music/electronic music"/>
    <n v="101.49999999999999"/>
    <n v="53.421052631578945"/>
    <x v="4"/>
    <s v="electronic music"/>
  </r>
  <r>
    <n v="2220"/>
    <x v="2220"/>
    <x v="2218"/>
    <x v="8"/>
    <n v="3540"/>
    <x v="0"/>
    <x v="0"/>
    <s v="USD"/>
    <n v="1374888436"/>
    <n v="1372296436"/>
    <b v="0"/>
    <n v="69"/>
    <b v="1"/>
    <s v="music/electronic music"/>
    <n v="101.14285714285714"/>
    <n v="51.304347826086953"/>
    <x v="4"/>
    <s v="electronic music"/>
  </r>
  <r>
    <n v="2221"/>
    <x v="2221"/>
    <x v="2219"/>
    <x v="51"/>
    <n v="8109"/>
    <x v="0"/>
    <x v="0"/>
    <s v="USD"/>
    <n v="1461369600"/>
    <n v="1458748809"/>
    <b v="0"/>
    <n v="218"/>
    <b v="1"/>
    <s v="games/tabletop games"/>
    <n v="108.11999999999999"/>
    <n v="37.197247706422019"/>
    <x v="6"/>
    <s v="tabletop games"/>
  </r>
  <r>
    <n v="2222"/>
    <x v="2222"/>
    <x v="2220"/>
    <x v="2"/>
    <n v="813"/>
    <x v="0"/>
    <x v="0"/>
    <s v="USD"/>
    <n v="1327776847"/>
    <n v="1325184847"/>
    <b v="0"/>
    <n v="30"/>
    <b v="1"/>
    <s v="games/tabletop games"/>
    <n v="162.6"/>
    <n v="27.1"/>
    <x v="6"/>
    <s v="tabletop games"/>
  </r>
  <r>
    <n v="2223"/>
    <x v="2223"/>
    <x v="2221"/>
    <x v="330"/>
    <n v="20631"/>
    <x v="0"/>
    <x v="5"/>
    <s v="CAD"/>
    <n v="1435418568"/>
    <n v="1432826568"/>
    <b v="0"/>
    <n v="100"/>
    <b v="1"/>
    <s v="games/tabletop games"/>
    <n v="105.80000000000001"/>
    <n v="206.31"/>
    <x v="6"/>
    <s v="tabletop games"/>
  </r>
  <r>
    <n v="2224"/>
    <x v="2224"/>
    <x v="2222"/>
    <x v="3"/>
    <n v="24315"/>
    <x v="0"/>
    <x v="0"/>
    <s v="USD"/>
    <n v="1477767600"/>
    <n v="1475337675"/>
    <b v="0"/>
    <n v="296"/>
    <b v="1"/>
    <s v="games/tabletop games"/>
    <n v="243.15000000000003"/>
    <n v="82.145270270270274"/>
    <x v="6"/>
    <s v="tabletop games"/>
  </r>
  <r>
    <n v="2225"/>
    <x v="2225"/>
    <x v="2223"/>
    <x v="223"/>
    <n v="198415.01"/>
    <x v="0"/>
    <x v="1"/>
    <s v="GBP"/>
    <n v="1411326015"/>
    <n v="1408734015"/>
    <b v="0"/>
    <n v="1204"/>
    <b v="1"/>
    <s v="games/tabletop games"/>
    <n v="944.83338095238094"/>
    <n v="164.79651993355483"/>
    <x v="6"/>
    <s v="tabletop games"/>
  </r>
  <r>
    <n v="2226"/>
    <x v="2226"/>
    <x v="2224"/>
    <x v="102"/>
    <n v="19523.310000000001"/>
    <x v="0"/>
    <x v="0"/>
    <s v="USD"/>
    <n v="1455253140"/>
    <n v="1452625822"/>
    <b v="0"/>
    <n v="321"/>
    <b v="1"/>
    <s v="games/tabletop games"/>
    <n v="108.46283333333334"/>
    <n v="60.820280373831778"/>
    <x v="6"/>
    <s v="tabletop games"/>
  </r>
  <r>
    <n v="2227"/>
    <x v="2227"/>
    <x v="2225"/>
    <x v="93"/>
    <n v="20459"/>
    <x v="0"/>
    <x v="1"/>
    <s v="GBP"/>
    <n v="1384374155"/>
    <n v="1381778555"/>
    <b v="0"/>
    <n v="301"/>
    <b v="1"/>
    <s v="games/tabletop games"/>
    <n v="157.37692307692308"/>
    <n v="67.970099667774093"/>
    <x v="6"/>
    <s v="tabletop games"/>
  </r>
  <r>
    <n v="2228"/>
    <x v="2228"/>
    <x v="2226"/>
    <x v="28"/>
    <n v="11744.9"/>
    <x v="0"/>
    <x v="12"/>
    <s v="EUR"/>
    <n v="1439707236"/>
    <n v="1437115236"/>
    <b v="0"/>
    <n v="144"/>
    <b v="1"/>
    <s v="games/tabletop games"/>
    <n v="1174.49"/>
    <n v="81.561805555555551"/>
    <x v="6"/>
    <s v="tabletop games"/>
  </r>
  <r>
    <n v="2229"/>
    <x v="2229"/>
    <x v="2227"/>
    <x v="331"/>
    <n v="13704.33"/>
    <x v="0"/>
    <x v="0"/>
    <s v="USD"/>
    <n v="1378180800"/>
    <n v="1375113391"/>
    <b v="0"/>
    <n v="539"/>
    <b v="1"/>
    <s v="games/tabletop games"/>
    <n v="171.04755366949576"/>
    <n v="25.42547309833024"/>
    <x v="6"/>
    <s v="tabletop games"/>
  </r>
  <r>
    <n v="2230"/>
    <x v="2230"/>
    <x v="2228"/>
    <x v="0"/>
    <n v="10706"/>
    <x v="0"/>
    <x v="0"/>
    <s v="USD"/>
    <n v="1398460127"/>
    <n v="1395868127"/>
    <b v="0"/>
    <n v="498"/>
    <b v="1"/>
    <s v="games/tabletop games"/>
    <n v="125.95294117647057"/>
    <n v="21.497991967871485"/>
    <x v="6"/>
    <s v="tabletop games"/>
  </r>
  <r>
    <n v="2231"/>
    <x v="2231"/>
    <x v="2229"/>
    <x v="30"/>
    <n v="30303.24"/>
    <x v="0"/>
    <x v="0"/>
    <s v="USD"/>
    <n v="1372136400"/>
    <n v="1369864301"/>
    <b v="0"/>
    <n v="1113"/>
    <b v="1"/>
    <s v="games/tabletop games"/>
    <n v="1212.1296000000002"/>
    <n v="27.226630727762803"/>
    <x v="6"/>
    <s v="tabletop games"/>
  </r>
  <r>
    <n v="2232"/>
    <x v="2232"/>
    <x v="2230"/>
    <x v="10"/>
    <n v="24790"/>
    <x v="0"/>
    <x v="0"/>
    <s v="USD"/>
    <n v="1405738800"/>
    <n v="1402945408"/>
    <b v="0"/>
    <n v="988"/>
    <b v="1"/>
    <s v="games/tabletop games"/>
    <n v="495.8"/>
    <n v="25.091093117408906"/>
    <x v="6"/>
    <s v="tabletop games"/>
  </r>
  <r>
    <n v="2233"/>
    <x v="2233"/>
    <x v="2231"/>
    <x v="30"/>
    <n v="8301"/>
    <x v="0"/>
    <x v="1"/>
    <s v="GBP"/>
    <n v="1450051200"/>
    <n v="1448269539"/>
    <b v="0"/>
    <n v="391"/>
    <b v="1"/>
    <s v="games/tabletop games"/>
    <n v="332.03999999999996"/>
    <n v="21.230179028132991"/>
    <x v="6"/>
    <s v="tabletop games"/>
  </r>
  <r>
    <n v="2234"/>
    <x v="2234"/>
    <x v="2232"/>
    <x v="213"/>
    <n v="1165"/>
    <x v="0"/>
    <x v="0"/>
    <s v="USD"/>
    <n v="1483645647"/>
    <n v="1481053647"/>
    <b v="0"/>
    <n v="28"/>
    <b v="1"/>
    <s v="games/tabletop games"/>
    <n v="1165"/>
    <n v="41.607142857142854"/>
    <x v="6"/>
    <s v="tabletop games"/>
  </r>
  <r>
    <n v="2235"/>
    <x v="2235"/>
    <x v="2233"/>
    <x v="93"/>
    <n v="19931"/>
    <x v="0"/>
    <x v="5"/>
    <s v="CAD"/>
    <n v="1427585511"/>
    <n v="1424997111"/>
    <b v="0"/>
    <n v="147"/>
    <b v="1"/>
    <s v="games/tabletop games"/>
    <n v="153.3153846153846"/>
    <n v="135.58503401360545"/>
    <x v="6"/>
    <s v="tabletop games"/>
  </r>
  <r>
    <n v="2236"/>
    <x v="2236"/>
    <x v="2234"/>
    <x v="70"/>
    <n v="15039"/>
    <x v="0"/>
    <x v="0"/>
    <s v="USD"/>
    <n v="1454338123"/>
    <n v="1451746123"/>
    <b v="0"/>
    <n v="680"/>
    <b v="1"/>
    <s v="games/tabletop games"/>
    <n v="537.10714285714289"/>
    <n v="22.116176470588236"/>
    <x v="6"/>
    <s v="tabletop games"/>
  </r>
  <r>
    <n v="2237"/>
    <x v="2237"/>
    <x v="2235"/>
    <x v="102"/>
    <n v="63527"/>
    <x v="0"/>
    <x v="0"/>
    <s v="USD"/>
    <n v="1415779140"/>
    <n v="1412294683"/>
    <b v="0"/>
    <n v="983"/>
    <b v="1"/>
    <s v="games/tabletop games"/>
    <n v="352.92777777777775"/>
    <n v="64.625635808748726"/>
    <x v="6"/>
    <s v="tabletop games"/>
  </r>
  <r>
    <n v="2238"/>
    <x v="2238"/>
    <x v="2236"/>
    <x v="23"/>
    <n v="5496"/>
    <x v="0"/>
    <x v="12"/>
    <s v="EUR"/>
    <n v="1489157716"/>
    <n v="1486565716"/>
    <b v="0"/>
    <n v="79"/>
    <b v="1"/>
    <s v="games/tabletop games"/>
    <n v="137.4"/>
    <n v="69.569620253164558"/>
    <x v="6"/>
    <s v="tabletop games"/>
  </r>
  <r>
    <n v="2239"/>
    <x v="2239"/>
    <x v="2237"/>
    <x v="31"/>
    <n v="32006.67"/>
    <x v="0"/>
    <x v="0"/>
    <s v="USD"/>
    <n v="1385870520"/>
    <n v="1382742014"/>
    <b v="0"/>
    <n v="426"/>
    <b v="1"/>
    <s v="games/tabletop games"/>
    <n v="128.02668"/>
    <n v="75.133028169014082"/>
    <x v="6"/>
    <s v="tabletop games"/>
  </r>
  <r>
    <n v="2240"/>
    <x v="2240"/>
    <x v="2238"/>
    <x v="10"/>
    <n v="13534"/>
    <x v="0"/>
    <x v="0"/>
    <s v="USD"/>
    <n v="1461354544"/>
    <n v="1458762544"/>
    <b v="0"/>
    <n v="96"/>
    <b v="1"/>
    <s v="games/tabletop games"/>
    <n v="270.68"/>
    <n v="140.97916666666666"/>
    <x v="6"/>
    <s v="tabletop games"/>
  </r>
  <r>
    <n v="2241"/>
    <x v="2241"/>
    <x v="2239"/>
    <x v="28"/>
    <n v="8064"/>
    <x v="0"/>
    <x v="1"/>
    <s v="GBP"/>
    <n v="1488484300"/>
    <n v="1485892300"/>
    <b v="0"/>
    <n v="163"/>
    <b v="1"/>
    <s v="games/tabletop games"/>
    <n v="806.4"/>
    <n v="49.472392638036808"/>
    <x v="6"/>
    <s v="tabletop games"/>
  </r>
  <r>
    <n v="2242"/>
    <x v="2242"/>
    <x v="2240"/>
    <x v="3"/>
    <n v="136009.76"/>
    <x v="0"/>
    <x v="0"/>
    <s v="USD"/>
    <n v="1385521320"/>
    <n v="1382449733"/>
    <b v="0"/>
    <n v="2525"/>
    <b v="1"/>
    <s v="games/tabletop games"/>
    <n v="1360.0976000000001"/>
    <n v="53.865251485148519"/>
    <x v="6"/>
    <s v="tabletop games"/>
  </r>
  <r>
    <n v="2243"/>
    <x v="2243"/>
    <x v="2241"/>
    <x v="332"/>
    <n v="9302.5"/>
    <x v="0"/>
    <x v="0"/>
    <s v="USD"/>
    <n v="1489374000"/>
    <n v="1488823290"/>
    <b v="0"/>
    <n v="2035"/>
    <b v="1"/>
    <s v="games/tabletop games"/>
    <n v="930250"/>
    <n v="4.5712530712530715"/>
    <x v="6"/>
    <s v="tabletop games"/>
  </r>
  <r>
    <n v="2244"/>
    <x v="2244"/>
    <x v="2242"/>
    <x v="10"/>
    <n v="18851"/>
    <x v="0"/>
    <x v="0"/>
    <s v="USD"/>
    <n v="1476649800"/>
    <n v="1475609946"/>
    <b v="0"/>
    <n v="290"/>
    <b v="1"/>
    <s v="games/tabletop games"/>
    <n v="377.02"/>
    <n v="65.00344827586207"/>
    <x v="6"/>
    <s v="tabletop games"/>
  </r>
  <r>
    <n v="2245"/>
    <x v="2245"/>
    <x v="2243"/>
    <x v="23"/>
    <n v="105881"/>
    <x v="0"/>
    <x v="0"/>
    <s v="USD"/>
    <n v="1393005600"/>
    <n v="1390323617"/>
    <b v="0"/>
    <n v="1980"/>
    <b v="1"/>
    <s v="games/tabletop games"/>
    <n v="2647.0250000000001"/>
    <n v="53.475252525252522"/>
    <x v="6"/>
    <s v="tabletop games"/>
  </r>
  <r>
    <n v="2246"/>
    <x v="2246"/>
    <x v="2244"/>
    <x v="30"/>
    <n v="2503"/>
    <x v="0"/>
    <x v="1"/>
    <s v="GBP"/>
    <n v="1441393210"/>
    <n v="1438801210"/>
    <b v="0"/>
    <n v="57"/>
    <b v="1"/>
    <s v="games/tabletop games"/>
    <n v="100.12"/>
    <n v="43.912280701754383"/>
    <x v="6"/>
    <s v="tabletop games"/>
  </r>
  <r>
    <n v="2247"/>
    <x v="2247"/>
    <x v="2245"/>
    <x v="17"/>
    <n v="19324"/>
    <x v="0"/>
    <x v="0"/>
    <s v="USD"/>
    <n v="1438185565"/>
    <n v="1436975965"/>
    <b v="0"/>
    <n v="380"/>
    <b v="1"/>
    <s v="games/tabletop games"/>
    <n v="104.45405405405405"/>
    <n v="50.852631578947367"/>
    <x v="6"/>
    <s v="tabletop games"/>
  </r>
  <r>
    <n v="2248"/>
    <x v="2248"/>
    <x v="2246"/>
    <x v="39"/>
    <n v="7505"/>
    <x v="0"/>
    <x v="1"/>
    <s v="GBP"/>
    <n v="1481749278"/>
    <n v="1479157278"/>
    <b v="0"/>
    <n v="128"/>
    <b v="1"/>
    <s v="games/tabletop games"/>
    <n v="107.21428571428571"/>
    <n v="58.6328125"/>
    <x v="6"/>
    <s v="tabletop games"/>
  </r>
  <r>
    <n v="2249"/>
    <x v="2249"/>
    <x v="2247"/>
    <x v="8"/>
    <n v="5907"/>
    <x v="0"/>
    <x v="0"/>
    <s v="USD"/>
    <n v="1364917965"/>
    <n v="1362329565"/>
    <b v="0"/>
    <n v="180"/>
    <b v="1"/>
    <s v="games/tabletop games"/>
    <n v="168.77142857142857"/>
    <n v="32.81666666666667"/>
    <x v="6"/>
    <s v="tabletop games"/>
  </r>
  <r>
    <n v="2250"/>
    <x v="2250"/>
    <x v="2248"/>
    <x v="31"/>
    <n v="243778"/>
    <x v="0"/>
    <x v="0"/>
    <s v="USD"/>
    <n v="1480727273"/>
    <n v="1478131673"/>
    <b v="0"/>
    <n v="571"/>
    <b v="1"/>
    <s v="games/tabletop games"/>
    <n v="975.11200000000008"/>
    <n v="426.93169877408059"/>
    <x v="6"/>
    <s v="tabletop games"/>
  </r>
  <r>
    <n v="2251"/>
    <x v="2251"/>
    <x v="2249"/>
    <x v="0"/>
    <n v="11428.19"/>
    <x v="0"/>
    <x v="0"/>
    <s v="USD"/>
    <n v="1408177077"/>
    <n v="1406362677"/>
    <b v="0"/>
    <n v="480"/>
    <b v="1"/>
    <s v="games/tabletop games"/>
    <n v="134.44929411764704"/>
    <n v="23.808729166666669"/>
    <x v="6"/>
    <s v="tabletop games"/>
  </r>
  <r>
    <n v="2252"/>
    <x v="2252"/>
    <x v="2250"/>
    <x v="7"/>
    <n v="24505"/>
    <x v="0"/>
    <x v="3"/>
    <s v="EUR"/>
    <n v="1470469938"/>
    <n v="1469173938"/>
    <b v="0"/>
    <n v="249"/>
    <b v="1"/>
    <s v="games/tabletop games"/>
    <n v="272.27777777777777"/>
    <n v="98.413654618473899"/>
    <x v="6"/>
    <s v="tabletop games"/>
  </r>
  <r>
    <n v="2253"/>
    <x v="2253"/>
    <x v="2251"/>
    <x v="6"/>
    <n v="9015"/>
    <x v="0"/>
    <x v="0"/>
    <s v="USD"/>
    <n v="1447862947"/>
    <n v="1445267347"/>
    <b v="0"/>
    <n v="84"/>
    <b v="1"/>
    <s v="games/tabletop games"/>
    <n v="112.6875"/>
    <n v="107.32142857142857"/>
    <x v="6"/>
    <s v="tabletop games"/>
  </r>
  <r>
    <n v="2254"/>
    <x v="2254"/>
    <x v="2252"/>
    <x v="2"/>
    <n v="2299"/>
    <x v="0"/>
    <x v="0"/>
    <s v="USD"/>
    <n v="1485271968"/>
    <n v="1484667168"/>
    <b v="0"/>
    <n v="197"/>
    <b v="1"/>
    <s v="games/tabletop games"/>
    <n v="459.8"/>
    <n v="11.67005076142132"/>
    <x v="6"/>
    <s v="tabletop games"/>
  </r>
  <r>
    <n v="2255"/>
    <x v="2255"/>
    <x v="2253"/>
    <x v="333"/>
    <n v="11323"/>
    <x v="0"/>
    <x v="0"/>
    <s v="USD"/>
    <n v="1462661451"/>
    <n v="1460069451"/>
    <b v="0"/>
    <n v="271"/>
    <b v="1"/>
    <s v="games/tabletop games"/>
    <n v="286.65822784810126"/>
    <n v="41.782287822878232"/>
    <x v="6"/>
    <s v="tabletop games"/>
  </r>
  <r>
    <n v="2256"/>
    <x v="2256"/>
    <x v="2254"/>
    <x v="334"/>
    <n v="1069"/>
    <x v="0"/>
    <x v="1"/>
    <s v="GBP"/>
    <n v="1479811846"/>
    <n v="1478602246"/>
    <b v="0"/>
    <n v="50"/>
    <b v="1"/>
    <s v="games/tabletop games"/>
    <n v="222.70833333333334"/>
    <n v="21.38"/>
    <x v="6"/>
    <s v="tabletop games"/>
  </r>
  <r>
    <n v="2257"/>
    <x v="2257"/>
    <x v="2255"/>
    <x v="30"/>
    <n v="15903.5"/>
    <x v="0"/>
    <x v="1"/>
    <s v="GBP"/>
    <n v="1466377200"/>
    <n v="1463351329"/>
    <b v="0"/>
    <n v="169"/>
    <b v="1"/>
    <s v="games/tabletop games"/>
    <n v="636.14"/>
    <n v="94.103550295857985"/>
    <x v="6"/>
    <s v="tabletop games"/>
  </r>
  <r>
    <n v="2258"/>
    <x v="2258"/>
    <x v="2256"/>
    <x v="41"/>
    <n v="3223"/>
    <x v="0"/>
    <x v="0"/>
    <s v="USD"/>
    <n v="1434045687"/>
    <n v="1431453687"/>
    <b v="0"/>
    <n v="205"/>
    <b v="1"/>
    <s v="games/tabletop games"/>
    <n v="146.5"/>
    <n v="15.721951219512196"/>
    <x v="6"/>
    <s v="tabletop games"/>
  </r>
  <r>
    <n v="2259"/>
    <x v="2259"/>
    <x v="2257"/>
    <x v="28"/>
    <n v="18671"/>
    <x v="0"/>
    <x v="1"/>
    <s v="GBP"/>
    <n v="1481224736"/>
    <n v="1480360736"/>
    <b v="0"/>
    <n v="206"/>
    <b v="1"/>
    <s v="games/tabletop games"/>
    <n v="1867.1"/>
    <n v="90.635922330097088"/>
    <x v="6"/>
    <s v="tabletop games"/>
  </r>
  <r>
    <n v="2260"/>
    <x v="2260"/>
    <x v="2258"/>
    <x v="30"/>
    <n v="8173"/>
    <x v="0"/>
    <x v="0"/>
    <s v="USD"/>
    <n v="1395876250"/>
    <n v="1393287850"/>
    <b v="0"/>
    <n v="84"/>
    <b v="1"/>
    <s v="games/tabletop games"/>
    <n v="326.92"/>
    <n v="97.297619047619051"/>
    <x v="6"/>
    <s v="tabletop games"/>
  </r>
  <r>
    <n v="2261"/>
    <x v="2261"/>
    <x v="2259"/>
    <x v="28"/>
    <n v="7795"/>
    <x v="0"/>
    <x v="2"/>
    <s v="AUD"/>
    <n v="1487093020"/>
    <n v="1485278620"/>
    <b v="0"/>
    <n v="210"/>
    <b v="1"/>
    <s v="games/tabletop games"/>
    <n v="779.5"/>
    <n v="37.11904761904762"/>
    <x v="6"/>
    <s v="tabletop games"/>
  </r>
  <r>
    <n v="2262"/>
    <x v="2262"/>
    <x v="2260"/>
    <x v="126"/>
    <n v="5087"/>
    <x v="0"/>
    <x v="0"/>
    <s v="USD"/>
    <n v="1416268800"/>
    <n v="1413295358"/>
    <b v="0"/>
    <n v="181"/>
    <b v="1"/>
    <s v="games/tabletop games"/>
    <n v="154.15151515151516"/>
    <n v="28.104972375690608"/>
    <x v="6"/>
    <s v="tabletop games"/>
  </r>
  <r>
    <n v="2263"/>
    <x v="2263"/>
    <x v="2261"/>
    <x v="51"/>
    <n v="8666"/>
    <x v="0"/>
    <x v="11"/>
    <s v="SEK"/>
    <n v="1422734313"/>
    <n v="1420919913"/>
    <b v="0"/>
    <n v="60"/>
    <b v="1"/>
    <s v="games/tabletop games"/>
    <n v="115.54666666666667"/>
    <n v="144.43333333333334"/>
    <x v="6"/>
    <s v="tabletop games"/>
  </r>
  <r>
    <n v="2264"/>
    <x v="2264"/>
    <x v="2262"/>
    <x v="12"/>
    <n v="10802"/>
    <x v="0"/>
    <x v="0"/>
    <s v="USD"/>
    <n v="1463972400"/>
    <n v="1462543114"/>
    <b v="0"/>
    <n v="445"/>
    <b v="1"/>
    <s v="games/tabletop games"/>
    <n v="180.03333333333333"/>
    <n v="24.274157303370785"/>
    <x v="6"/>
    <s v="tabletop games"/>
  </r>
  <r>
    <n v="2265"/>
    <x v="2265"/>
    <x v="2263"/>
    <x v="48"/>
    <n v="597"/>
    <x v="0"/>
    <x v="1"/>
    <s v="GBP"/>
    <n v="1479846507"/>
    <n v="1479241707"/>
    <b v="0"/>
    <n v="17"/>
    <b v="1"/>
    <s v="games/tabletop games"/>
    <n v="298.5"/>
    <n v="35.117647058823529"/>
    <x v="6"/>
    <s v="tabletop games"/>
  </r>
  <r>
    <n v="2266"/>
    <x v="2266"/>
    <x v="2264"/>
    <x v="15"/>
    <n v="4804"/>
    <x v="0"/>
    <x v="0"/>
    <s v="USD"/>
    <n v="1461722400"/>
    <n v="1460235592"/>
    <b v="0"/>
    <n v="194"/>
    <b v="1"/>
    <s v="games/tabletop games"/>
    <n v="320.26666666666665"/>
    <n v="24.762886597938145"/>
    <x v="6"/>
    <s v="tabletop games"/>
  </r>
  <r>
    <n v="2267"/>
    <x v="2267"/>
    <x v="2265"/>
    <x v="22"/>
    <n v="76105"/>
    <x v="0"/>
    <x v="0"/>
    <s v="USD"/>
    <n v="1419123600"/>
    <n v="1416945297"/>
    <b v="0"/>
    <n v="404"/>
    <b v="1"/>
    <s v="games/tabletop games"/>
    <n v="380.52499999999998"/>
    <n v="188.37871287128712"/>
    <x v="6"/>
    <s v="tabletop games"/>
  </r>
  <r>
    <n v="2268"/>
    <x v="2268"/>
    <x v="2266"/>
    <x v="89"/>
    <n v="28728"/>
    <x v="0"/>
    <x v="0"/>
    <s v="USD"/>
    <n v="1489283915"/>
    <n v="1486691915"/>
    <b v="0"/>
    <n v="194"/>
    <b v="1"/>
    <s v="games/tabletop games"/>
    <n v="102.60000000000001"/>
    <n v="148.08247422680412"/>
    <x v="6"/>
    <s v="tabletop games"/>
  </r>
  <r>
    <n v="2269"/>
    <x v="2269"/>
    <x v="2267"/>
    <x v="30"/>
    <n v="45041"/>
    <x v="0"/>
    <x v="0"/>
    <s v="USD"/>
    <n v="1488862800"/>
    <n v="1486745663"/>
    <b v="0"/>
    <n v="902"/>
    <b v="1"/>
    <s v="games/tabletop games"/>
    <n v="1801.64"/>
    <n v="49.934589800443462"/>
    <x v="6"/>
    <s v="tabletop games"/>
  </r>
  <r>
    <n v="2270"/>
    <x v="2270"/>
    <x v="2268"/>
    <x v="31"/>
    <n v="180062"/>
    <x v="0"/>
    <x v="0"/>
    <s v="USD"/>
    <n v="1484085540"/>
    <n v="1482353513"/>
    <b v="0"/>
    <n v="1670"/>
    <b v="1"/>
    <s v="games/tabletop games"/>
    <n v="720.24800000000005"/>
    <n v="107.82155688622754"/>
    <x v="6"/>
    <s v="tabletop games"/>
  </r>
  <r>
    <n v="2271"/>
    <x v="2271"/>
    <x v="2269"/>
    <x v="22"/>
    <n v="56618"/>
    <x v="0"/>
    <x v="0"/>
    <s v="USD"/>
    <n v="1481328004"/>
    <n v="1478736004"/>
    <b v="0"/>
    <n v="1328"/>
    <b v="1"/>
    <s v="games/tabletop games"/>
    <n v="283.09000000000003"/>
    <n v="42.63403614457831"/>
    <x v="6"/>
    <s v="tabletop games"/>
  </r>
  <r>
    <n v="2272"/>
    <x v="2272"/>
    <x v="2270"/>
    <x v="28"/>
    <n v="13566"/>
    <x v="0"/>
    <x v="0"/>
    <s v="USD"/>
    <n v="1449506836"/>
    <n v="1446914836"/>
    <b v="0"/>
    <n v="944"/>
    <b v="1"/>
    <s v="games/tabletop games"/>
    <n v="1356.6000000000001"/>
    <n v="14.370762711864407"/>
    <x v="6"/>
    <s v="tabletop games"/>
  </r>
  <r>
    <n v="2273"/>
    <x v="2273"/>
    <x v="2271"/>
    <x v="30"/>
    <n v="5509"/>
    <x v="0"/>
    <x v="5"/>
    <s v="CAD"/>
    <n v="1489320642"/>
    <n v="1487164242"/>
    <b v="0"/>
    <n v="147"/>
    <b v="1"/>
    <s v="games/tabletop games"/>
    <n v="220.35999999999999"/>
    <n v="37.476190476190474"/>
    <x v="6"/>
    <s v="tabletop games"/>
  </r>
  <r>
    <n v="2274"/>
    <x v="2274"/>
    <x v="2272"/>
    <x v="30"/>
    <n v="2990"/>
    <x v="0"/>
    <x v="0"/>
    <s v="USD"/>
    <n v="1393156857"/>
    <n v="1390564857"/>
    <b v="0"/>
    <n v="99"/>
    <b v="1"/>
    <s v="games/tabletop games"/>
    <n v="119.6"/>
    <n v="30.202020202020201"/>
    <x v="6"/>
    <s v="tabletop games"/>
  </r>
  <r>
    <n v="2275"/>
    <x v="2275"/>
    <x v="2273"/>
    <x v="81"/>
    <n v="2650.5"/>
    <x v="0"/>
    <x v="1"/>
    <s v="GBP"/>
    <n v="1419259679"/>
    <n v="1416667679"/>
    <b v="0"/>
    <n v="79"/>
    <b v="1"/>
    <s v="games/tabletop games"/>
    <n v="407.76923076923077"/>
    <n v="33.550632911392405"/>
    <x v="6"/>
    <s v="tabletop games"/>
  </r>
  <r>
    <n v="2276"/>
    <x v="2276"/>
    <x v="2274"/>
    <x v="335"/>
    <n v="4856"/>
    <x v="0"/>
    <x v="0"/>
    <s v="USD"/>
    <n v="1388936289"/>
    <n v="1386344289"/>
    <b v="0"/>
    <n v="75"/>
    <b v="1"/>
    <s v="games/tabletop games"/>
    <n v="105.81826105905425"/>
    <n v="64.74666666666667"/>
    <x v="6"/>
    <s v="tabletop games"/>
  </r>
  <r>
    <n v="2277"/>
    <x v="2277"/>
    <x v="2275"/>
    <x v="0"/>
    <n v="11992"/>
    <x v="0"/>
    <x v="0"/>
    <s v="USD"/>
    <n v="1330359423"/>
    <n v="1327767423"/>
    <b v="0"/>
    <n v="207"/>
    <b v="1"/>
    <s v="games/tabletop games"/>
    <n v="141.08235294117648"/>
    <n v="57.932367149758456"/>
    <x v="6"/>
    <s v="tabletop games"/>
  </r>
  <r>
    <n v="2278"/>
    <x v="2278"/>
    <x v="2276"/>
    <x v="13"/>
    <n v="5414"/>
    <x v="0"/>
    <x v="13"/>
    <s v="EUR"/>
    <n v="1451861940"/>
    <n v="1448902867"/>
    <b v="0"/>
    <n v="102"/>
    <b v="1"/>
    <s v="games/tabletop games"/>
    <n v="270.7"/>
    <n v="53.078431372549019"/>
    <x v="6"/>
    <s v="tabletop games"/>
  </r>
  <r>
    <n v="2279"/>
    <x v="2279"/>
    <x v="2277"/>
    <x v="28"/>
    <n v="1538"/>
    <x v="0"/>
    <x v="0"/>
    <s v="USD"/>
    <n v="1423022400"/>
    <n v="1421436099"/>
    <b v="0"/>
    <n v="32"/>
    <b v="1"/>
    <s v="games/tabletop games"/>
    <n v="153.80000000000001"/>
    <n v="48.0625"/>
    <x v="6"/>
    <s v="tabletop games"/>
  </r>
  <r>
    <n v="2280"/>
    <x v="2280"/>
    <x v="2278"/>
    <x v="336"/>
    <n v="39550.5"/>
    <x v="0"/>
    <x v="0"/>
    <s v="USD"/>
    <n v="1442501991"/>
    <n v="1439909991"/>
    <b v="0"/>
    <n v="480"/>
    <b v="1"/>
    <s v="games/tabletop games"/>
    <n v="403.57653061224488"/>
    <n v="82.396874999999994"/>
    <x v="6"/>
    <s v="tabletop games"/>
  </r>
  <r>
    <n v="2281"/>
    <x v="2281"/>
    <x v="2279"/>
    <x v="43"/>
    <n v="555"/>
    <x v="0"/>
    <x v="0"/>
    <s v="USD"/>
    <n v="1311576600"/>
    <n v="1306219897"/>
    <b v="0"/>
    <n v="11"/>
    <b v="1"/>
    <s v="music/rock"/>
    <n v="185"/>
    <n v="50.454545454545453"/>
    <x v="4"/>
    <s v="rock"/>
  </r>
  <r>
    <n v="2282"/>
    <x v="2282"/>
    <x v="2280"/>
    <x v="47"/>
    <n v="1390"/>
    <x v="0"/>
    <x v="0"/>
    <s v="USD"/>
    <n v="1452744686"/>
    <n v="1447560686"/>
    <b v="0"/>
    <n v="12"/>
    <b v="1"/>
    <s v="music/rock"/>
    <n v="185.33333333333331"/>
    <n v="115.83333333333333"/>
    <x v="4"/>
    <s v="rock"/>
  </r>
  <r>
    <n v="2283"/>
    <x v="2283"/>
    <x v="2281"/>
    <x v="9"/>
    <n v="3025.66"/>
    <x v="0"/>
    <x v="0"/>
    <s v="USD"/>
    <n v="1336528804"/>
    <n v="1331348404"/>
    <b v="0"/>
    <n v="48"/>
    <b v="1"/>
    <s v="music/rock"/>
    <n v="100.85533333333332"/>
    <n v="63.03458333333333"/>
    <x v="4"/>
    <s v="rock"/>
  </r>
  <r>
    <n v="2284"/>
    <x v="2284"/>
    <x v="2282"/>
    <x v="12"/>
    <n v="6373.27"/>
    <x v="0"/>
    <x v="0"/>
    <s v="USD"/>
    <n v="1299902400"/>
    <n v="1297451245"/>
    <b v="0"/>
    <n v="59"/>
    <b v="1"/>
    <s v="music/rock"/>
    <n v="106.22116666666668"/>
    <n v="108.02152542372882"/>
    <x v="4"/>
    <s v="rock"/>
  </r>
  <r>
    <n v="2285"/>
    <x v="2285"/>
    <x v="2283"/>
    <x v="9"/>
    <n v="3641"/>
    <x v="0"/>
    <x v="0"/>
    <s v="USD"/>
    <n v="1340944043"/>
    <n v="1338352043"/>
    <b v="0"/>
    <n v="79"/>
    <b v="1"/>
    <s v="music/rock"/>
    <n v="121.36666666666667"/>
    <n v="46.088607594936711"/>
    <x v="4"/>
    <s v="rock"/>
  </r>
  <r>
    <n v="2286"/>
    <x v="2286"/>
    <x v="2284"/>
    <x v="15"/>
    <n v="1501"/>
    <x v="0"/>
    <x v="0"/>
    <s v="USD"/>
    <n v="1378439940"/>
    <n v="1376003254"/>
    <b v="0"/>
    <n v="14"/>
    <b v="1"/>
    <s v="music/rock"/>
    <n v="100.06666666666666"/>
    <n v="107.21428571428571"/>
    <x v="4"/>
    <s v="rock"/>
  </r>
  <r>
    <n v="2287"/>
    <x v="2287"/>
    <x v="2285"/>
    <x v="37"/>
    <n v="5398.99"/>
    <x v="0"/>
    <x v="0"/>
    <s v="USD"/>
    <n v="1403539260"/>
    <n v="1401724860"/>
    <b v="0"/>
    <n v="106"/>
    <b v="1"/>
    <s v="music/rock"/>
    <n v="119.97755555555555"/>
    <n v="50.9338679245283"/>
    <x v="4"/>
    <s v="rock"/>
  </r>
  <r>
    <n v="2288"/>
    <x v="2288"/>
    <x v="2286"/>
    <x v="28"/>
    <n v="1001"/>
    <x v="0"/>
    <x v="0"/>
    <s v="USD"/>
    <n v="1340733600"/>
    <n v="1339098689"/>
    <b v="0"/>
    <n v="25"/>
    <b v="1"/>
    <s v="music/rock"/>
    <n v="100.1"/>
    <n v="40.04"/>
    <x v="4"/>
    <s v="rock"/>
  </r>
  <r>
    <n v="2289"/>
    <x v="2289"/>
    <x v="2287"/>
    <x v="15"/>
    <n v="1611"/>
    <x v="0"/>
    <x v="0"/>
    <s v="USD"/>
    <n v="1386372120"/>
    <n v="1382659060"/>
    <b v="0"/>
    <n v="25"/>
    <b v="1"/>
    <s v="music/rock"/>
    <n v="107.4"/>
    <n v="64.44"/>
    <x v="4"/>
    <s v="rock"/>
  </r>
  <r>
    <n v="2290"/>
    <x v="2290"/>
    <x v="2288"/>
    <x v="15"/>
    <n v="1561"/>
    <x v="0"/>
    <x v="0"/>
    <s v="USD"/>
    <n v="1259686800"/>
    <n v="1252908330"/>
    <b v="0"/>
    <n v="29"/>
    <b v="1"/>
    <s v="music/rock"/>
    <n v="104.06666666666666"/>
    <n v="53.827586206896555"/>
    <x v="4"/>
    <s v="rock"/>
  </r>
  <r>
    <n v="2291"/>
    <x v="2291"/>
    <x v="2289"/>
    <x v="30"/>
    <n v="4320"/>
    <x v="0"/>
    <x v="0"/>
    <s v="USD"/>
    <n v="1335153600"/>
    <n v="1332199618"/>
    <b v="0"/>
    <n v="43"/>
    <b v="1"/>
    <s v="music/rock"/>
    <n v="172.8"/>
    <n v="100.46511627906976"/>
    <x v="4"/>
    <s v="rock"/>
  </r>
  <r>
    <n v="2292"/>
    <x v="2292"/>
    <x v="2290"/>
    <x v="13"/>
    <n v="2145.0100000000002"/>
    <x v="0"/>
    <x v="0"/>
    <s v="USD"/>
    <n v="1334767476"/>
    <n v="1332175476"/>
    <b v="0"/>
    <n v="46"/>
    <b v="1"/>
    <s v="music/rock"/>
    <n v="107.2505"/>
    <n v="46.630652173913049"/>
    <x v="4"/>
    <s v="rock"/>
  </r>
  <r>
    <n v="2293"/>
    <x v="2293"/>
    <x v="2291"/>
    <x v="16"/>
    <n v="920"/>
    <x v="0"/>
    <x v="0"/>
    <s v="USD"/>
    <n v="1348545540"/>
    <n v="1346345999"/>
    <b v="0"/>
    <n v="27"/>
    <b v="1"/>
    <s v="music/rock"/>
    <n v="108.23529411764706"/>
    <n v="34.074074074074076"/>
    <x v="4"/>
    <s v="rock"/>
  </r>
  <r>
    <n v="2294"/>
    <x v="2294"/>
    <x v="2292"/>
    <x v="10"/>
    <n v="7304.04"/>
    <x v="0"/>
    <x v="0"/>
    <s v="USD"/>
    <n v="1358702480"/>
    <n v="1356110480"/>
    <b v="0"/>
    <n v="112"/>
    <b v="1"/>
    <s v="music/rock"/>
    <n v="146.08079999999998"/>
    <n v="65.214642857142863"/>
    <x v="4"/>
    <s v="rock"/>
  </r>
  <r>
    <n v="2295"/>
    <x v="2295"/>
    <x v="2293"/>
    <x v="38"/>
    <n v="1503"/>
    <x v="0"/>
    <x v="0"/>
    <s v="USD"/>
    <n v="1359240856"/>
    <n v="1356648856"/>
    <b v="0"/>
    <n v="34"/>
    <b v="1"/>
    <s v="music/rock"/>
    <n v="125.25"/>
    <n v="44.205882352941174"/>
    <x v="4"/>
    <s v="rock"/>
  </r>
  <r>
    <n v="2296"/>
    <x v="2296"/>
    <x v="2294"/>
    <x v="39"/>
    <n v="10435"/>
    <x v="0"/>
    <x v="0"/>
    <s v="USD"/>
    <n v="1330018426"/>
    <n v="1326994426"/>
    <b v="0"/>
    <n v="145"/>
    <b v="1"/>
    <s v="music/rock"/>
    <n v="149.07142857142856"/>
    <n v="71.965517241379317"/>
    <x v="4"/>
    <s v="rock"/>
  </r>
  <r>
    <n v="2297"/>
    <x v="2297"/>
    <x v="2295"/>
    <x v="28"/>
    <n v="1006"/>
    <x v="0"/>
    <x v="0"/>
    <s v="USD"/>
    <n v="1331697540"/>
    <n v="1328749249"/>
    <b v="0"/>
    <n v="19"/>
    <b v="1"/>
    <s v="music/rock"/>
    <n v="100.6"/>
    <n v="52.94736842105263"/>
    <x v="4"/>
    <s v="rock"/>
  </r>
  <r>
    <n v="2298"/>
    <x v="2298"/>
    <x v="2296"/>
    <x v="11"/>
    <n v="31522"/>
    <x v="0"/>
    <x v="0"/>
    <s v="USD"/>
    <n v="1395861033"/>
    <n v="1393272633"/>
    <b v="0"/>
    <n v="288"/>
    <b v="1"/>
    <s v="music/rock"/>
    <n v="105.07333333333332"/>
    <n v="109.45138888888889"/>
    <x v="4"/>
    <s v="rock"/>
  </r>
  <r>
    <n v="2299"/>
    <x v="2299"/>
    <x v="2297"/>
    <x v="43"/>
    <n v="1050.5"/>
    <x v="0"/>
    <x v="0"/>
    <s v="USD"/>
    <n v="1296953209"/>
    <n v="1295657209"/>
    <b v="0"/>
    <n v="14"/>
    <b v="1"/>
    <s v="music/rock"/>
    <n v="350.16666666666663"/>
    <n v="75.035714285714292"/>
    <x v="4"/>
    <s v="rock"/>
  </r>
  <r>
    <n v="2300"/>
    <x v="2300"/>
    <x v="2298"/>
    <x v="134"/>
    <n v="810"/>
    <x v="0"/>
    <x v="0"/>
    <s v="USD"/>
    <n v="1340904416"/>
    <n v="1339694816"/>
    <b v="0"/>
    <n v="7"/>
    <b v="1"/>
    <s v="music/rock"/>
    <n v="101.25"/>
    <n v="115.71428571428571"/>
    <x v="4"/>
    <s v="rock"/>
  </r>
  <r>
    <n v="2301"/>
    <x v="2301"/>
    <x v="2299"/>
    <x v="10"/>
    <n v="6680.22"/>
    <x v="0"/>
    <x v="0"/>
    <s v="USD"/>
    <n v="1371785496"/>
    <n v="1369193496"/>
    <b v="1"/>
    <n v="211"/>
    <b v="1"/>
    <s v="music/indie rock"/>
    <n v="133.6044"/>
    <n v="31.659810426540286"/>
    <x v="4"/>
    <s v="indie rock"/>
  </r>
  <r>
    <n v="2302"/>
    <x v="2302"/>
    <x v="2300"/>
    <x v="98"/>
    <n v="3925"/>
    <x v="0"/>
    <x v="0"/>
    <s v="USD"/>
    <n v="1388473200"/>
    <n v="1385585434"/>
    <b v="1"/>
    <n v="85"/>
    <b v="1"/>
    <s v="music/indie rock"/>
    <n v="170.65217391304347"/>
    <n v="46.176470588235297"/>
    <x v="4"/>
    <s v="indie rock"/>
  </r>
  <r>
    <n v="2303"/>
    <x v="2303"/>
    <x v="2301"/>
    <x v="337"/>
    <n v="7053.61"/>
    <x v="0"/>
    <x v="0"/>
    <s v="USD"/>
    <n v="1323747596"/>
    <n v="1320287996"/>
    <b v="1"/>
    <n v="103"/>
    <b v="1"/>
    <s v="music/indie rock"/>
    <n v="109.35829457364341"/>
    <n v="68.481650485436887"/>
    <x v="4"/>
    <s v="indie rock"/>
  </r>
  <r>
    <n v="2304"/>
    <x v="2304"/>
    <x v="2302"/>
    <x v="12"/>
    <n v="6042.02"/>
    <x v="0"/>
    <x v="0"/>
    <s v="USD"/>
    <n v="1293857940"/>
    <n v="1290281691"/>
    <b v="1"/>
    <n v="113"/>
    <b v="1"/>
    <s v="music/indie rock"/>
    <n v="100.70033333333335"/>
    <n v="53.469203539823013"/>
    <x v="4"/>
    <s v="indie rock"/>
  </r>
  <r>
    <n v="2305"/>
    <x v="2305"/>
    <x v="2303"/>
    <x v="102"/>
    <n v="18221"/>
    <x v="0"/>
    <x v="0"/>
    <s v="USD"/>
    <n v="1407520800"/>
    <n v="1405356072"/>
    <b v="1"/>
    <n v="167"/>
    <b v="1"/>
    <s v="music/indie rock"/>
    <n v="101.22777777777779"/>
    <n v="109.10778443113773"/>
    <x v="4"/>
    <s v="indie rock"/>
  </r>
  <r>
    <n v="2306"/>
    <x v="2306"/>
    <x v="2304"/>
    <x v="8"/>
    <n v="3736.55"/>
    <x v="0"/>
    <x v="0"/>
    <s v="USD"/>
    <n v="1331352129"/>
    <n v="1328760129"/>
    <b v="1"/>
    <n v="73"/>
    <b v="1"/>
    <s v="music/indie rock"/>
    <n v="106.75857142857143"/>
    <n v="51.185616438356163"/>
    <x v="4"/>
    <s v="indie rock"/>
  </r>
  <r>
    <n v="2307"/>
    <x v="2307"/>
    <x v="2305"/>
    <x v="338"/>
    <n v="2095.2600000000002"/>
    <x v="0"/>
    <x v="0"/>
    <s v="USD"/>
    <n v="1336245328"/>
    <n v="1333653333"/>
    <b v="1"/>
    <n v="75"/>
    <b v="1"/>
    <s v="music/indie rock"/>
    <n v="106.65777537961894"/>
    <n v="27.936800000000002"/>
    <x v="4"/>
    <s v="indie rock"/>
  </r>
  <r>
    <n v="2308"/>
    <x v="2308"/>
    <x v="2306"/>
    <x v="63"/>
    <n v="50653.11"/>
    <x v="0"/>
    <x v="0"/>
    <s v="USD"/>
    <n v="1409274000"/>
    <n v="1406847996"/>
    <b v="1"/>
    <n v="614"/>
    <b v="1"/>
    <s v="music/indie rock"/>
    <n v="101.30622"/>
    <n v="82.496921824104234"/>
    <x v="4"/>
    <s v="indie rock"/>
  </r>
  <r>
    <n v="2309"/>
    <x v="2309"/>
    <x v="2307"/>
    <x v="12"/>
    <n v="6400.47"/>
    <x v="0"/>
    <x v="0"/>
    <s v="USD"/>
    <n v="1362872537"/>
    <n v="1359848537"/>
    <b v="1"/>
    <n v="107"/>
    <b v="1"/>
    <s v="music/indie rock"/>
    <n v="106.67450000000001"/>
    <n v="59.817476635514019"/>
    <x v="4"/>
    <s v="indie rock"/>
  </r>
  <r>
    <n v="2310"/>
    <x v="2310"/>
    <x v="2308"/>
    <x v="17"/>
    <n v="79335.360000000001"/>
    <x v="0"/>
    <x v="0"/>
    <s v="USD"/>
    <n v="1363889015"/>
    <n v="1361300615"/>
    <b v="1"/>
    <n v="1224"/>
    <b v="1"/>
    <s v="music/indie rock"/>
    <n v="428.83978378378379"/>
    <n v="64.816470588235291"/>
    <x v="4"/>
    <s v="indie rock"/>
  </r>
  <r>
    <n v="2311"/>
    <x v="2311"/>
    <x v="2309"/>
    <x v="7"/>
    <n v="9370"/>
    <x v="0"/>
    <x v="0"/>
    <s v="USD"/>
    <n v="1399421189"/>
    <n v="1396829189"/>
    <b v="1"/>
    <n v="104"/>
    <b v="1"/>
    <s v="music/indie rock"/>
    <n v="104.11111111111111"/>
    <n v="90.09615384615384"/>
    <x v="4"/>
    <s v="indie rock"/>
  </r>
  <r>
    <n v="2312"/>
    <x v="2312"/>
    <x v="2310"/>
    <x v="9"/>
    <n v="3236"/>
    <x v="0"/>
    <x v="0"/>
    <s v="USD"/>
    <n v="1397862000"/>
    <n v="1395155478"/>
    <b v="1"/>
    <n v="79"/>
    <b v="1"/>
    <s v="music/indie rock"/>
    <n v="107.86666666666666"/>
    <n v="40.962025316455694"/>
    <x v="4"/>
    <s v="indie rock"/>
  </r>
  <r>
    <n v="2313"/>
    <x v="2313"/>
    <x v="2311"/>
    <x v="10"/>
    <n v="8792.02"/>
    <x v="0"/>
    <x v="0"/>
    <s v="USD"/>
    <n v="1336086026"/>
    <n v="1333494026"/>
    <b v="1"/>
    <n v="157"/>
    <b v="1"/>
    <s v="music/indie rock"/>
    <n v="175.84040000000002"/>
    <n v="56.000127388535034"/>
    <x v="4"/>
    <s v="indie rock"/>
  </r>
  <r>
    <n v="2314"/>
    <x v="2314"/>
    <x v="2312"/>
    <x v="38"/>
    <n v="1883.64"/>
    <x v="0"/>
    <x v="0"/>
    <s v="USD"/>
    <n v="1339074857"/>
    <n v="1336482857"/>
    <b v="1"/>
    <n v="50"/>
    <b v="1"/>
    <s v="music/indie rock"/>
    <n v="156.97"/>
    <n v="37.672800000000002"/>
    <x v="4"/>
    <s v="indie rock"/>
  </r>
  <r>
    <n v="2315"/>
    <x v="2315"/>
    <x v="2313"/>
    <x v="30"/>
    <n v="2565"/>
    <x v="0"/>
    <x v="0"/>
    <s v="USD"/>
    <n v="1336238743"/>
    <n v="1333646743"/>
    <b v="1"/>
    <n v="64"/>
    <b v="1"/>
    <s v="music/indie rock"/>
    <n v="102.60000000000001"/>
    <n v="40.078125"/>
    <x v="4"/>
    <s v="indie rock"/>
  </r>
  <r>
    <n v="2316"/>
    <x v="2316"/>
    <x v="2314"/>
    <x v="36"/>
    <n v="15606.4"/>
    <x v="0"/>
    <x v="0"/>
    <s v="USD"/>
    <n v="1260383040"/>
    <n v="1253726650"/>
    <b v="1"/>
    <n v="200"/>
    <b v="1"/>
    <s v="music/indie rock"/>
    <n v="104.04266666666666"/>
    <n v="78.031999999999996"/>
    <x v="4"/>
    <s v="indie rock"/>
  </r>
  <r>
    <n v="2317"/>
    <x v="2317"/>
    <x v="2315"/>
    <x v="44"/>
    <n v="416"/>
    <x v="0"/>
    <x v="0"/>
    <s v="USD"/>
    <n v="1266210000"/>
    <n v="1263474049"/>
    <b v="1"/>
    <n v="22"/>
    <b v="1"/>
    <s v="music/indie rock"/>
    <n v="104"/>
    <n v="18.90909090909091"/>
    <x v="4"/>
    <s v="indie rock"/>
  </r>
  <r>
    <n v="2318"/>
    <x v="2318"/>
    <x v="2316"/>
    <x v="10"/>
    <n v="6053"/>
    <x v="0"/>
    <x v="0"/>
    <s v="USD"/>
    <n v="1253937540"/>
    <n v="1251214014"/>
    <b v="1"/>
    <n v="163"/>
    <b v="1"/>
    <s v="music/indie rock"/>
    <n v="121.05999999999999"/>
    <n v="37.134969325153371"/>
    <x v="4"/>
    <s v="indie rock"/>
  </r>
  <r>
    <n v="2319"/>
    <x v="2319"/>
    <x v="2317"/>
    <x v="9"/>
    <n v="3231"/>
    <x v="0"/>
    <x v="0"/>
    <s v="USD"/>
    <n v="1387072685"/>
    <n v="1384480685"/>
    <b v="1"/>
    <n v="77"/>
    <b v="1"/>
    <s v="music/indie rock"/>
    <n v="107.69999999999999"/>
    <n v="41.961038961038959"/>
    <x v="4"/>
    <s v="indie rock"/>
  </r>
  <r>
    <n v="2320"/>
    <x v="2320"/>
    <x v="2318"/>
    <x v="10"/>
    <n v="5433"/>
    <x v="0"/>
    <x v="0"/>
    <s v="USD"/>
    <n v="1396463800"/>
    <n v="1393443400"/>
    <b v="1"/>
    <n v="89"/>
    <b v="1"/>
    <s v="music/indie rock"/>
    <n v="108.66"/>
    <n v="61.044943820224717"/>
    <x v="4"/>
    <s v="indie rock"/>
  </r>
  <r>
    <n v="2321"/>
    <x v="2321"/>
    <x v="2319"/>
    <x v="339"/>
    <n v="4130"/>
    <x v="3"/>
    <x v="15"/>
    <s v="EUR"/>
    <n v="1491282901"/>
    <n v="1488694501"/>
    <b v="0"/>
    <n v="64"/>
    <b v="0"/>
    <s v="food/small batch"/>
    <n v="39.120962394619681"/>
    <n v="64.53125"/>
    <x v="7"/>
    <s v="small batch"/>
  </r>
  <r>
    <n v="2322"/>
    <x v="2322"/>
    <x v="2320"/>
    <x v="200"/>
    <n v="85"/>
    <x v="3"/>
    <x v="0"/>
    <s v="USD"/>
    <n v="1491769769"/>
    <n v="1489181369"/>
    <b v="0"/>
    <n v="4"/>
    <b v="0"/>
    <s v="food/small batch"/>
    <n v="3.1481481481481479"/>
    <n v="21.25"/>
    <x v="7"/>
    <s v="small batch"/>
  </r>
  <r>
    <n v="2323"/>
    <x v="2323"/>
    <x v="2321"/>
    <x v="49"/>
    <n v="120"/>
    <x v="3"/>
    <x v="0"/>
    <s v="USD"/>
    <n v="1490033247"/>
    <n v="1489428447"/>
    <b v="0"/>
    <n v="4"/>
    <b v="0"/>
    <s v="food/small batch"/>
    <n v="48"/>
    <n v="30"/>
    <x v="7"/>
    <s v="small batch"/>
  </r>
  <r>
    <n v="2324"/>
    <x v="2324"/>
    <x v="2322"/>
    <x v="51"/>
    <n v="1555"/>
    <x v="3"/>
    <x v="1"/>
    <s v="GBP"/>
    <n v="1490559285"/>
    <n v="1487970885"/>
    <b v="0"/>
    <n v="61"/>
    <b v="0"/>
    <s v="food/small batch"/>
    <n v="20.733333333333334"/>
    <n v="25.491803278688526"/>
    <x v="7"/>
    <s v="small batch"/>
  </r>
  <r>
    <n v="2325"/>
    <x v="2325"/>
    <x v="2323"/>
    <x v="28"/>
    <n v="80"/>
    <x v="3"/>
    <x v="0"/>
    <s v="USD"/>
    <n v="1490830331"/>
    <n v="1488241931"/>
    <b v="0"/>
    <n v="7"/>
    <b v="0"/>
    <s v="food/small batch"/>
    <n v="8"/>
    <n v="11.428571428571429"/>
    <x v="7"/>
    <s v="small batch"/>
  </r>
  <r>
    <n v="2326"/>
    <x v="2326"/>
    <x v="2324"/>
    <x v="36"/>
    <n v="108"/>
    <x v="3"/>
    <x v="0"/>
    <s v="USD"/>
    <n v="1493571600"/>
    <n v="1489106948"/>
    <b v="0"/>
    <n v="1"/>
    <b v="0"/>
    <s v="food/small batch"/>
    <n v="0.72"/>
    <n v="108"/>
    <x v="7"/>
    <s v="small batch"/>
  </r>
  <r>
    <n v="2327"/>
    <x v="2327"/>
    <x v="2325"/>
    <x v="19"/>
    <n v="184133.01"/>
    <x v="0"/>
    <x v="0"/>
    <s v="USD"/>
    <n v="1409090440"/>
    <n v="1406066440"/>
    <b v="1"/>
    <n v="3355"/>
    <b v="1"/>
    <s v="food/small batch"/>
    <n v="526.09431428571429"/>
    <n v="54.883162444113267"/>
    <x v="7"/>
    <s v="small batch"/>
  </r>
  <r>
    <n v="2328"/>
    <x v="2328"/>
    <x v="2326"/>
    <x v="3"/>
    <n v="25445"/>
    <x v="0"/>
    <x v="0"/>
    <s v="USD"/>
    <n v="1434307537"/>
    <n v="1431715537"/>
    <b v="1"/>
    <n v="537"/>
    <b v="1"/>
    <s v="food/small batch"/>
    <n v="254.45000000000002"/>
    <n v="47.383612662942269"/>
    <x v="7"/>
    <s v="small batch"/>
  </r>
  <r>
    <n v="2329"/>
    <x v="2329"/>
    <x v="2327"/>
    <x v="31"/>
    <n v="26480"/>
    <x v="0"/>
    <x v="0"/>
    <s v="USD"/>
    <n v="1405609146"/>
    <n v="1403017146"/>
    <b v="1"/>
    <n v="125"/>
    <b v="1"/>
    <s v="food/small batch"/>
    <n v="105.91999999999999"/>
    <n v="211.84"/>
    <x v="7"/>
    <s v="small batch"/>
  </r>
  <r>
    <n v="2330"/>
    <x v="2330"/>
    <x v="2328"/>
    <x v="19"/>
    <n v="35848"/>
    <x v="0"/>
    <x v="0"/>
    <s v="USD"/>
    <n v="1451001600"/>
    <n v="1448400943"/>
    <b v="1"/>
    <n v="163"/>
    <b v="1"/>
    <s v="food/small batch"/>
    <n v="102.42285714285715"/>
    <n v="219.92638036809817"/>
    <x v="7"/>
    <s v="small batch"/>
  </r>
  <r>
    <n v="2331"/>
    <x v="2331"/>
    <x v="2329"/>
    <x v="6"/>
    <n v="11545.1"/>
    <x v="0"/>
    <x v="0"/>
    <s v="USD"/>
    <n v="1408320490"/>
    <n v="1405728490"/>
    <b v="1"/>
    <n v="283"/>
    <b v="1"/>
    <s v="food/small batch"/>
    <n v="144.31375"/>
    <n v="40.795406360424032"/>
    <x v="7"/>
    <s v="small batch"/>
  </r>
  <r>
    <n v="2332"/>
    <x v="2332"/>
    <x v="2330"/>
    <x v="31"/>
    <n v="26577"/>
    <x v="0"/>
    <x v="0"/>
    <s v="USD"/>
    <n v="1423235071"/>
    <n v="1420643071"/>
    <b v="1"/>
    <n v="352"/>
    <b v="1"/>
    <s v="food/small batch"/>
    <n v="106.30800000000001"/>
    <n v="75.502840909090907"/>
    <x v="7"/>
    <s v="small batch"/>
  </r>
  <r>
    <n v="2333"/>
    <x v="2333"/>
    <x v="2331"/>
    <x v="20"/>
    <n v="1273"/>
    <x v="0"/>
    <x v="0"/>
    <s v="USD"/>
    <n v="1401385800"/>
    <n v="1399563390"/>
    <b v="1"/>
    <n v="94"/>
    <b v="1"/>
    <s v="food/small batch"/>
    <n v="212.16666666666666"/>
    <n v="13.542553191489361"/>
    <x v="7"/>
    <s v="small batch"/>
  </r>
  <r>
    <n v="2334"/>
    <x v="2334"/>
    <x v="2332"/>
    <x v="23"/>
    <n v="4078"/>
    <x v="0"/>
    <x v="0"/>
    <s v="USD"/>
    <n v="1415208840"/>
    <n v="1412611498"/>
    <b v="1"/>
    <n v="67"/>
    <b v="1"/>
    <s v="food/small batch"/>
    <n v="101.95"/>
    <n v="60.865671641791046"/>
    <x v="7"/>
    <s v="small batch"/>
  </r>
  <r>
    <n v="2335"/>
    <x v="2335"/>
    <x v="2333"/>
    <x v="31"/>
    <n v="25568"/>
    <x v="0"/>
    <x v="0"/>
    <s v="USD"/>
    <n v="1402494243"/>
    <n v="1399902243"/>
    <b v="1"/>
    <n v="221"/>
    <b v="1"/>
    <s v="food/small batch"/>
    <n v="102.27200000000001"/>
    <n v="115.69230769230769"/>
    <x v="7"/>
    <s v="small batch"/>
  </r>
  <r>
    <n v="2336"/>
    <x v="2336"/>
    <x v="2334"/>
    <x v="22"/>
    <n v="104146.51"/>
    <x v="0"/>
    <x v="0"/>
    <s v="USD"/>
    <n v="1394316695"/>
    <n v="1390860695"/>
    <b v="1"/>
    <n v="2165"/>
    <b v="1"/>
    <s v="food/small batch"/>
    <n v="520.73254999999995"/>
    <n v="48.104623556581984"/>
    <x v="7"/>
    <s v="small batch"/>
  </r>
  <r>
    <n v="2337"/>
    <x v="2337"/>
    <x v="2335"/>
    <x v="14"/>
    <n v="13279"/>
    <x v="0"/>
    <x v="0"/>
    <s v="USD"/>
    <n v="1403796143"/>
    <n v="1401204143"/>
    <b v="1"/>
    <n v="179"/>
    <b v="1"/>
    <s v="food/small batch"/>
    <n v="110.65833333333333"/>
    <n v="74.184357541899445"/>
    <x v="7"/>
    <s v="small batch"/>
  </r>
  <r>
    <n v="2338"/>
    <x v="2338"/>
    <x v="2336"/>
    <x v="36"/>
    <n v="15171.5"/>
    <x v="0"/>
    <x v="0"/>
    <s v="USD"/>
    <n v="1404077484"/>
    <n v="1401485484"/>
    <b v="1"/>
    <n v="123"/>
    <b v="1"/>
    <s v="food/small batch"/>
    <n v="101.14333333333335"/>
    <n v="123.34552845528455"/>
    <x v="7"/>
    <s v="small batch"/>
  </r>
  <r>
    <n v="2339"/>
    <x v="2339"/>
    <x v="2337"/>
    <x v="31"/>
    <n v="73552"/>
    <x v="0"/>
    <x v="0"/>
    <s v="USD"/>
    <n v="1482134340"/>
    <n v="1479496309"/>
    <b v="1"/>
    <n v="1104"/>
    <b v="1"/>
    <s v="food/small batch"/>
    <n v="294.20799999999997"/>
    <n v="66.623188405797094"/>
    <x v="7"/>
    <s v="small batch"/>
  </r>
  <r>
    <n v="2340"/>
    <x v="2340"/>
    <x v="2338"/>
    <x v="79"/>
    <n v="42311"/>
    <x v="0"/>
    <x v="0"/>
    <s v="USD"/>
    <n v="1477841138"/>
    <n v="1475249138"/>
    <b v="1"/>
    <n v="403"/>
    <b v="1"/>
    <s v="food/small batch"/>
    <n v="105.77749999999999"/>
    <n v="104.99007444168734"/>
    <x v="7"/>
    <s v="small batch"/>
  </r>
  <r>
    <n v="2341"/>
    <x v="2341"/>
    <x v="2339"/>
    <x v="10"/>
    <n v="0"/>
    <x v="1"/>
    <x v="0"/>
    <s v="USD"/>
    <n v="1436729504"/>
    <n v="1434137504"/>
    <b v="0"/>
    <n v="0"/>
    <b v="0"/>
    <s v="technology/web"/>
    <n v="0"/>
    <n v="0"/>
    <x v="2"/>
    <s v="web"/>
  </r>
  <r>
    <n v="2342"/>
    <x v="2342"/>
    <x v="2340"/>
    <x v="62"/>
    <n v="0"/>
    <x v="1"/>
    <x v="0"/>
    <s v="USD"/>
    <n v="1412571600"/>
    <n v="1410799870"/>
    <b v="0"/>
    <n v="0"/>
    <b v="0"/>
    <s v="technology/web"/>
    <n v="0"/>
    <n v="0"/>
    <x v="2"/>
    <s v="web"/>
  </r>
  <r>
    <n v="2343"/>
    <x v="2343"/>
    <x v="2341"/>
    <x v="3"/>
    <n v="300"/>
    <x v="1"/>
    <x v="0"/>
    <s v="USD"/>
    <n v="1452282420"/>
    <n v="1447962505"/>
    <b v="0"/>
    <n v="1"/>
    <b v="0"/>
    <s v="technology/web"/>
    <n v="3"/>
    <n v="300"/>
    <x v="2"/>
    <s v="web"/>
  </r>
  <r>
    <n v="2344"/>
    <x v="2344"/>
    <x v="2342"/>
    <x v="28"/>
    <n v="1"/>
    <x v="1"/>
    <x v="5"/>
    <s v="CAD"/>
    <n v="1466789269"/>
    <n v="1464197269"/>
    <b v="0"/>
    <n v="1"/>
    <b v="0"/>
    <s v="technology/web"/>
    <n v="0.1"/>
    <n v="1"/>
    <x v="2"/>
    <s v="web"/>
  </r>
  <r>
    <n v="2345"/>
    <x v="2345"/>
    <x v="2343"/>
    <x v="9"/>
    <n v="0"/>
    <x v="1"/>
    <x v="0"/>
    <s v="USD"/>
    <n v="1427845140"/>
    <n v="1424822556"/>
    <b v="0"/>
    <n v="0"/>
    <b v="0"/>
    <s v="technology/web"/>
    <n v="0"/>
    <n v="0"/>
    <x v="2"/>
    <s v="web"/>
  </r>
  <r>
    <n v="2346"/>
    <x v="2346"/>
    <x v="2344"/>
    <x v="127"/>
    <n v="39"/>
    <x v="1"/>
    <x v="0"/>
    <s v="USD"/>
    <n v="1476731431"/>
    <n v="1472843431"/>
    <b v="0"/>
    <n v="3"/>
    <b v="0"/>
    <s v="technology/web"/>
    <n v="6.5000000000000002E-2"/>
    <n v="13"/>
    <x v="2"/>
    <s v="web"/>
  </r>
  <r>
    <n v="2347"/>
    <x v="2347"/>
    <x v="2345"/>
    <x v="28"/>
    <n v="15"/>
    <x v="1"/>
    <x v="0"/>
    <s v="USD"/>
    <n v="1472135676"/>
    <n v="1469543676"/>
    <b v="0"/>
    <n v="1"/>
    <b v="0"/>
    <s v="technology/web"/>
    <n v="1.5"/>
    <n v="15"/>
    <x v="2"/>
    <s v="web"/>
  </r>
  <r>
    <n v="2348"/>
    <x v="2348"/>
    <x v="2346"/>
    <x v="54"/>
    <n v="270"/>
    <x v="1"/>
    <x v="0"/>
    <s v="USD"/>
    <n v="1456006938"/>
    <n v="1450822938"/>
    <b v="0"/>
    <n v="5"/>
    <b v="0"/>
    <s v="technology/web"/>
    <n v="0.38571428571428573"/>
    <n v="54"/>
    <x v="2"/>
    <s v="web"/>
  </r>
  <r>
    <n v="2349"/>
    <x v="2349"/>
    <x v="2347"/>
    <x v="340"/>
    <n v="0"/>
    <x v="1"/>
    <x v="11"/>
    <s v="SEK"/>
    <n v="1439318228"/>
    <n v="1436812628"/>
    <b v="0"/>
    <n v="0"/>
    <b v="0"/>
    <s v="technology/web"/>
    <n v="0"/>
    <n v="0"/>
    <x v="2"/>
    <s v="web"/>
  </r>
  <r>
    <n v="2350"/>
    <x v="2350"/>
    <x v="2348"/>
    <x v="63"/>
    <n v="0"/>
    <x v="1"/>
    <x v="17"/>
    <s v="EUR"/>
    <n v="1483474370"/>
    <n v="1480882370"/>
    <b v="0"/>
    <n v="0"/>
    <b v="0"/>
    <s v="technology/web"/>
    <n v="0"/>
    <n v="0"/>
    <x v="2"/>
    <s v="web"/>
  </r>
  <r>
    <n v="2351"/>
    <x v="2351"/>
    <x v="2349"/>
    <x v="341"/>
    <n v="108"/>
    <x v="1"/>
    <x v="4"/>
    <s v="NZD"/>
    <n v="1430360739"/>
    <n v="1427768739"/>
    <b v="0"/>
    <n v="7"/>
    <b v="0"/>
    <s v="technology/web"/>
    <n v="0.5714285714285714"/>
    <n v="15.428571428571429"/>
    <x v="2"/>
    <s v="web"/>
  </r>
  <r>
    <n v="2352"/>
    <x v="2352"/>
    <x v="2350"/>
    <x v="13"/>
    <n v="0"/>
    <x v="1"/>
    <x v="0"/>
    <s v="USD"/>
    <n v="1433603552"/>
    <n v="1428419552"/>
    <b v="0"/>
    <n v="0"/>
    <b v="0"/>
    <s v="technology/web"/>
    <n v="0"/>
    <n v="0"/>
    <x v="2"/>
    <s v="web"/>
  </r>
  <r>
    <n v="2353"/>
    <x v="2353"/>
    <x v="2351"/>
    <x v="28"/>
    <n v="0"/>
    <x v="1"/>
    <x v="0"/>
    <s v="USD"/>
    <n v="1429632822"/>
    <n v="1428596022"/>
    <b v="0"/>
    <n v="0"/>
    <b v="0"/>
    <s v="technology/web"/>
    <n v="0"/>
    <n v="0"/>
    <x v="2"/>
    <s v="web"/>
  </r>
  <r>
    <n v="2354"/>
    <x v="2354"/>
    <x v="2352"/>
    <x v="19"/>
    <n v="25"/>
    <x v="1"/>
    <x v="0"/>
    <s v="USD"/>
    <n v="1420910460"/>
    <n v="1415726460"/>
    <b v="0"/>
    <n v="1"/>
    <b v="0"/>
    <s v="technology/web"/>
    <n v="7.1428571428571425E-2"/>
    <n v="25"/>
    <x v="2"/>
    <s v="web"/>
  </r>
  <r>
    <n v="2355"/>
    <x v="2355"/>
    <x v="2353"/>
    <x v="6"/>
    <n v="55"/>
    <x v="1"/>
    <x v="2"/>
    <s v="AUD"/>
    <n v="1430604136"/>
    <n v="1428012136"/>
    <b v="0"/>
    <n v="2"/>
    <b v="0"/>
    <s v="technology/web"/>
    <n v="0.6875"/>
    <n v="27.5"/>
    <x v="2"/>
    <s v="web"/>
  </r>
  <r>
    <n v="2356"/>
    <x v="2356"/>
    <x v="2354"/>
    <x v="3"/>
    <n v="0"/>
    <x v="1"/>
    <x v="9"/>
    <s v="EUR"/>
    <n v="1433530104"/>
    <n v="1430938104"/>
    <b v="0"/>
    <n v="0"/>
    <b v="0"/>
    <s v="technology/web"/>
    <n v="0"/>
    <n v="0"/>
    <x v="2"/>
    <s v="web"/>
  </r>
  <r>
    <n v="2357"/>
    <x v="2357"/>
    <x v="2355"/>
    <x v="100"/>
    <n v="0"/>
    <x v="1"/>
    <x v="1"/>
    <s v="GBP"/>
    <n v="1445093578"/>
    <n v="1442501578"/>
    <b v="0"/>
    <n v="0"/>
    <b v="0"/>
    <s v="technology/web"/>
    <n v="0"/>
    <n v="0"/>
    <x v="2"/>
    <s v="web"/>
  </r>
  <r>
    <n v="2358"/>
    <x v="2358"/>
    <x v="2356"/>
    <x v="15"/>
    <n v="0"/>
    <x v="1"/>
    <x v="1"/>
    <s v="GBP"/>
    <n v="1422664740"/>
    <n v="1417818036"/>
    <b v="0"/>
    <n v="0"/>
    <b v="0"/>
    <s v="technology/web"/>
    <n v="0"/>
    <n v="0"/>
    <x v="2"/>
    <s v="web"/>
  </r>
  <r>
    <n v="2359"/>
    <x v="2359"/>
    <x v="2357"/>
    <x v="51"/>
    <n v="1101"/>
    <x v="1"/>
    <x v="0"/>
    <s v="USD"/>
    <n v="1438616124"/>
    <n v="1433432124"/>
    <b v="0"/>
    <n v="3"/>
    <b v="0"/>
    <s v="technology/web"/>
    <n v="14.680000000000001"/>
    <n v="367"/>
    <x v="2"/>
    <s v="web"/>
  </r>
  <r>
    <n v="2360"/>
    <x v="2360"/>
    <x v="2358"/>
    <x v="10"/>
    <n v="2"/>
    <x v="1"/>
    <x v="5"/>
    <s v="CAD"/>
    <n v="1454864280"/>
    <n v="1452272280"/>
    <b v="0"/>
    <n v="1"/>
    <b v="0"/>
    <s v="technology/web"/>
    <n v="0.04"/>
    <n v="2"/>
    <x v="2"/>
    <s v="web"/>
  </r>
  <r>
    <n v="2361"/>
    <x v="2361"/>
    <x v="2359"/>
    <x v="48"/>
    <n v="0"/>
    <x v="1"/>
    <x v="5"/>
    <s v="CAD"/>
    <n v="1462053600"/>
    <n v="1459975008"/>
    <b v="0"/>
    <n v="0"/>
    <b v="0"/>
    <s v="technology/web"/>
    <n v="0"/>
    <n v="0"/>
    <x v="2"/>
    <s v="web"/>
  </r>
  <r>
    <n v="2362"/>
    <x v="2362"/>
    <x v="2360"/>
    <x v="329"/>
    <n v="120"/>
    <x v="1"/>
    <x v="0"/>
    <s v="USD"/>
    <n v="1418315470"/>
    <n v="1415723470"/>
    <b v="0"/>
    <n v="2"/>
    <b v="0"/>
    <s v="technology/web"/>
    <n v="28.571428571428569"/>
    <n v="60"/>
    <x v="2"/>
    <s v="web"/>
  </r>
  <r>
    <n v="2363"/>
    <x v="2363"/>
    <x v="2361"/>
    <x v="164"/>
    <n v="0"/>
    <x v="1"/>
    <x v="0"/>
    <s v="USD"/>
    <n v="1451348200"/>
    <n v="1447460200"/>
    <b v="0"/>
    <n v="0"/>
    <b v="0"/>
    <s v="technology/web"/>
    <n v="0"/>
    <n v="0"/>
    <x v="2"/>
    <s v="web"/>
  </r>
  <r>
    <n v="2364"/>
    <x v="2364"/>
    <x v="2362"/>
    <x v="342"/>
    <n v="0"/>
    <x v="1"/>
    <x v="0"/>
    <s v="USD"/>
    <n v="1445898356"/>
    <n v="1441146356"/>
    <b v="0"/>
    <n v="0"/>
    <b v="0"/>
    <s v="technology/web"/>
    <n v="0"/>
    <n v="0"/>
    <x v="2"/>
    <s v="web"/>
  </r>
  <r>
    <n v="2365"/>
    <x v="2365"/>
    <x v="2363"/>
    <x v="28"/>
    <n v="0"/>
    <x v="1"/>
    <x v="13"/>
    <s v="EUR"/>
    <n v="1453071600"/>
    <n v="1449596425"/>
    <b v="0"/>
    <n v="0"/>
    <b v="0"/>
    <s v="technology/web"/>
    <n v="0"/>
    <n v="0"/>
    <x v="2"/>
    <s v="web"/>
  </r>
  <r>
    <n v="2366"/>
    <x v="2366"/>
    <x v="2364"/>
    <x v="31"/>
    <n v="2630"/>
    <x v="1"/>
    <x v="1"/>
    <s v="GBP"/>
    <n v="1445431533"/>
    <n v="1442839533"/>
    <b v="0"/>
    <n v="27"/>
    <b v="0"/>
    <s v="technology/web"/>
    <n v="10.52"/>
    <n v="97.407407407407405"/>
    <x v="2"/>
    <s v="web"/>
  </r>
  <r>
    <n v="2367"/>
    <x v="2367"/>
    <x v="2365"/>
    <x v="63"/>
    <n v="670"/>
    <x v="1"/>
    <x v="0"/>
    <s v="USD"/>
    <n v="1461622616"/>
    <n v="1456442216"/>
    <b v="0"/>
    <n v="14"/>
    <b v="0"/>
    <s v="technology/web"/>
    <n v="1.34"/>
    <n v="47.857142857142854"/>
    <x v="2"/>
    <s v="web"/>
  </r>
  <r>
    <n v="2368"/>
    <x v="2368"/>
    <x v="2366"/>
    <x v="79"/>
    <n v="100"/>
    <x v="1"/>
    <x v="0"/>
    <s v="USD"/>
    <n v="1429028365"/>
    <n v="1425143965"/>
    <b v="0"/>
    <n v="2"/>
    <b v="0"/>
    <s v="technology/web"/>
    <n v="0.25"/>
    <n v="50"/>
    <x v="2"/>
    <s v="web"/>
  </r>
  <r>
    <n v="2369"/>
    <x v="2369"/>
    <x v="2367"/>
    <x v="31"/>
    <n v="0"/>
    <x v="1"/>
    <x v="0"/>
    <s v="USD"/>
    <n v="1455132611"/>
    <n v="1452540611"/>
    <b v="0"/>
    <n v="0"/>
    <b v="0"/>
    <s v="technology/web"/>
    <n v="0"/>
    <n v="0"/>
    <x v="2"/>
    <s v="web"/>
  </r>
  <r>
    <n v="2370"/>
    <x v="2370"/>
    <x v="2368"/>
    <x v="31"/>
    <n v="82"/>
    <x v="1"/>
    <x v="0"/>
    <s v="USD"/>
    <n v="1418877141"/>
    <n v="1416285141"/>
    <b v="0"/>
    <n v="4"/>
    <b v="0"/>
    <s v="technology/web"/>
    <n v="0.32800000000000001"/>
    <n v="20.5"/>
    <x v="2"/>
    <s v="web"/>
  </r>
  <r>
    <n v="2371"/>
    <x v="2371"/>
    <x v="2369"/>
    <x v="13"/>
    <n v="0"/>
    <x v="1"/>
    <x v="0"/>
    <s v="USD"/>
    <n v="1435257596"/>
    <n v="1432665596"/>
    <b v="0"/>
    <n v="0"/>
    <b v="0"/>
    <s v="technology/web"/>
    <n v="0"/>
    <n v="0"/>
    <x v="2"/>
    <s v="web"/>
  </r>
  <r>
    <n v="2372"/>
    <x v="2372"/>
    <x v="2370"/>
    <x v="62"/>
    <n v="180"/>
    <x v="1"/>
    <x v="2"/>
    <s v="AUD"/>
    <n v="1429839571"/>
    <n v="1427247571"/>
    <b v="0"/>
    <n v="6"/>
    <b v="0"/>
    <s v="technology/web"/>
    <n v="3.2727272727272729"/>
    <n v="30"/>
    <x v="2"/>
    <s v="web"/>
  </r>
  <r>
    <n v="2373"/>
    <x v="2373"/>
    <x v="2371"/>
    <x v="343"/>
    <n v="50"/>
    <x v="1"/>
    <x v="11"/>
    <s v="SEK"/>
    <n v="1440863624"/>
    <n v="1438271624"/>
    <b v="0"/>
    <n v="1"/>
    <b v="0"/>
    <s v="technology/web"/>
    <n v="5.8823529411764705E-3"/>
    <n v="50"/>
    <x v="2"/>
    <s v="web"/>
  </r>
  <r>
    <n v="2374"/>
    <x v="2374"/>
    <x v="2372"/>
    <x v="29"/>
    <n v="10"/>
    <x v="1"/>
    <x v="0"/>
    <s v="USD"/>
    <n v="1423772060"/>
    <n v="1421180060"/>
    <b v="0"/>
    <n v="1"/>
    <b v="0"/>
    <s v="technology/web"/>
    <n v="4.5454545454545456E-2"/>
    <n v="10"/>
    <x v="2"/>
    <s v="web"/>
  </r>
  <r>
    <n v="2375"/>
    <x v="2375"/>
    <x v="2373"/>
    <x v="3"/>
    <n v="0"/>
    <x v="1"/>
    <x v="0"/>
    <s v="USD"/>
    <n v="1473451437"/>
    <n v="1470859437"/>
    <b v="0"/>
    <n v="0"/>
    <b v="0"/>
    <s v="technology/web"/>
    <n v="0"/>
    <n v="0"/>
    <x v="2"/>
    <s v="web"/>
  </r>
  <r>
    <n v="2376"/>
    <x v="2376"/>
    <x v="2374"/>
    <x v="9"/>
    <n v="326.33"/>
    <x v="1"/>
    <x v="0"/>
    <s v="USD"/>
    <n v="1449785566"/>
    <n v="1447193566"/>
    <b v="0"/>
    <n v="4"/>
    <b v="0"/>
    <s v="technology/web"/>
    <n v="10.877666666666666"/>
    <n v="81.582499999999996"/>
    <x v="2"/>
    <s v="web"/>
  </r>
  <r>
    <n v="2377"/>
    <x v="2377"/>
    <x v="2375"/>
    <x v="30"/>
    <n v="0"/>
    <x v="1"/>
    <x v="5"/>
    <s v="CAD"/>
    <n v="1480110783"/>
    <n v="1477515183"/>
    <b v="0"/>
    <n v="0"/>
    <b v="0"/>
    <s v="technology/web"/>
    <n v="0"/>
    <n v="0"/>
    <x v="2"/>
    <s v="web"/>
  </r>
  <r>
    <n v="2378"/>
    <x v="2378"/>
    <x v="2376"/>
    <x v="74"/>
    <n v="0"/>
    <x v="1"/>
    <x v="0"/>
    <s v="USD"/>
    <n v="1440548330"/>
    <n v="1438042730"/>
    <b v="0"/>
    <n v="0"/>
    <b v="0"/>
    <s v="technology/web"/>
    <n v="0"/>
    <n v="0"/>
    <x v="2"/>
    <s v="web"/>
  </r>
  <r>
    <n v="2379"/>
    <x v="2379"/>
    <x v="2377"/>
    <x v="11"/>
    <n v="0"/>
    <x v="1"/>
    <x v="0"/>
    <s v="USD"/>
    <n v="1444004616"/>
    <n v="1440116616"/>
    <b v="0"/>
    <n v="0"/>
    <b v="0"/>
    <s v="technology/web"/>
    <n v="0"/>
    <n v="0"/>
    <x v="2"/>
    <s v="web"/>
  </r>
  <r>
    <n v="2380"/>
    <x v="2380"/>
    <x v="2378"/>
    <x v="36"/>
    <n v="55"/>
    <x v="1"/>
    <x v="0"/>
    <s v="USD"/>
    <n v="1443726142"/>
    <n v="1441134142"/>
    <b v="0"/>
    <n v="3"/>
    <b v="0"/>
    <s v="technology/web"/>
    <n v="0.36666666666666664"/>
    <n v="18.333333333333332"/>
    <x v="2"/>
    <s v="web"/>
  </r>
  <r>
    <n v="2381"/>
    <x v="2381"/>
    <x v="2379"/>
    <x v="344"/>
    <n v="1571"/>
    <x v="1"/>
    <x v="0"/>
    <s v="USD"/>
    <n v="1428704848"/>
    <n v="1426112848"/>
    <b v="0"/>
    <n v="7"/>
    <b v="0"/>
    <s v="technology/web"/>
    <n v="1.8193398957730169"/>
    <n v="224.42857142857142"/>
    <x v="2"/>
    <s v="web"/>
  </r>
  <r>
    <n v="2382"/>
    <x v="2382"/>
    <x v="2380"/>
    <x v="9"/>
    <n v="75"/>
    <x v="1"/>
    <x v="0"/>
    <s v="USD"/>
    <n v="1438662603"/>
    <n v="1436502603"/>
    <b v="0"/>
    <n v="2"/>
    <b v="0"/>
    <s v="technology/web"/>
    <n v="2.5"/>
    <n v="37.5"/>
    <x v="2"/>
    <s v="web"/>
  </r>
  <r>
    <n v="2383"/>
    <x v="2383"/>
    <x v="2381"/>
    <x v="3"/>
    <n v="435"/>
    <x v="1"/>
    <x v="4"/>
    <s v="NZD"/>
    <n v="1424568107"/>
    <n v="1421976107"/>
    <b v="0"/>
    <n v="3"/>
    <b v="0"/>
    <s v="technology/web"/>
    <n v="4.3499999999999996"/>
    <n v="145"/>
    <x v="2"/>
    <s v="web"/>
  </r>
  <r>
    <n v="2384"/>
    <x v="2384"/>
    <x v="2382"/>
    <x v="28"/>
    <n v="8"/>
    <x v="1"/>
    <x v="0"/>
    <s v="USD"/>
    <n v="1415932643"/>
    <n v="1413337043"/>
    <b v="0"/>
    <n v="8"/>
    <b v="0"/>
    <s v="technology/web"/>
    <n v="0.8"/>
    <n v="1"/>
    <x v="2"/>
    <s v="web"/>
  </r>
  <r>
    <n v="2385"/>
    <x v="2385"/>
    <x v="2383"/>
    <x v="99"/>
    <n v="788"/>
    <x v="1"/>
    <x v="0"/>
    <s v="USD"/>
    <n v="1438793432"/>
    <n v="1436201432"/>
    <b v="0"/>
    <n v="7"/>
    <b v="0"/>
    <s v="technology/web"/>
    <n v="1.2123076923076923"/>
    <n v="112.57142857142857"/>
    <x v="2"/>
    <s v="web"/>
  </r>
  <r>
    <n v="2386"/>
    <x v="2386"/>
    <x v="2384"/>
    <x v="11"/>
    <n v="0"/>
    <x v="1"/>
    <x v="5"/>
    <s v="CAD"/>
    <n v="1420920424"/>
    <n v="1415736424"/>
    <b v="0"/>
    <n v="0"/>
    <b v="0"/>
    <s v="technology/web"/>
    <n v="0"/>
    <n v="0"/>
    <x v="2"/>
    <s v="web"/>
  </r>
  <r>
    <n v="2387"/>
    <x v="2387"/>
    <x v="2385"/>
    <x v="60"/>
    <n v="1026"/>
    <x v="1"/>
    <x v="0"/>
    <s v="USD"/>
    <n v="1469199740"/>
    <n v="1465311740"/>
    <b v="0"/>
    <n v="3"/>
    <b v="0"/>
    <s v="technology/web"/>
    <n v="0.68399999999999994"/>
    <n v="342"/>
    <x v="2"/>
    <s v="web"/>
  </r>
  <r>
    <n v="2388"/>
    <x v="2388"/>
    <x v="2386"/>
    <x v="258"/>
    <n v="463"/>
    <x v="1"/>
    <x v="0"/>
    <s v="USD"/>
    <n v="1421350140"/>
    <n v="1418761759"/>
    <b v="0"/>
    <n v="8"/>
    <b v="0"/>
    <s v="technology/web"/>
    <n v="1.2513513513513512"/>
    <n v="57.875"/>
    <x v="2"/>
    <s v="web"/>
  </r>
  <r>
    <n v="2389"/>
    <x v="2389"/>
    <x v="2387"/>
    <x v="194"/>
    <n v="30"/>
    <x v="1"/>
    <x v="6"/>
    <s v="EUR"/>
    <n v="1437861540"/>
    <n v="1435160452"/>
    <b v="0"/>
    <n v="1"/>
    <b v="0"/>
    <s v="technology/web"/>
    <n v="0.1875"/>
    <n v="30"/>
    <x v="2"/>
    <s v="web"/>
  </r>
  <r>
    <n v="2390"/>
    <x v="2390"/>
    <x v="2388"/>
    <x v="345"/>
    <n v="0"/>
    <x v="1"/>
    <x v="2"/>
    <s v="AUD"/>
    <n v="1420352264"/>
    <n v="1416896264"/>
    <b v="0"/>
    <n v="0"/>
    <b v="0"/>
    <s v="technology/web"/>
    <n v="0"/>
    <n v="0"/>
    <x v="2"/>
    <s v="web"/>
  </r>
  <r>
    <n v="2391"/>
    <x v="2391"/>
    <x v="2389"/>
    <x v="22"/>
    <n v="25"/>
    <x v="1"/>
    <x v="0"/>
    <s v="USD"/>
    <n v="1427825044"/>
    <n v="1425236644"/>
    <b v="0"/>
    <n v="1"/>
    <b v="0"/>
    <s v="technology/web"/>
    <n v="0.125"/>
    <n v="25"/>
    <x v="2"/>
    <s v="web"/>
  </r>
  <r>
    <n v="2392"/>
    <x v="2392"/>
    <x v="2390"/>
    <x v="285"/>
    <n v="0"/>
    <x v="1"/>
    <x v="0"/>
    <s v="USD"/>
    <n v="1446087223"/>
    <n v="1443495223"/>
    <b v="0"/>
    <n v="0"/>
    <b v="0"/>
    <s v="technology/web"/>
    <n v="0"/>
    <n v="0"/>
    <x v="2"/>
    <s v="web"/>
  </r>
  <r>
    <n v="2393"/>
    <x v="2393"/>
    <x v="2391"/>
    <x v="57"/>
    <n v="50"/>
    <x v="1"/>
    <x v="0"/>
    <s v="USD"/>
    <n v="1439048017"/>
    <n v="1436456017"/>
    <b v="0"/>
    <n v="1"/>
    <b v="0"/>
    <s v="technology/web"/>
    <n v="0.05"/>
    <n v="50"/>
    <x v="2"/>
    <s v="web"/>
  </r>
  <r>
    <n v="2394"/>
    <x v="2394"/>
    <x v="2392"/>
    <x v="10"/>
    <n v="3"/>
    <x v="1"/>
    <x v="17"/>
    <s v="EUR"/>
    <n v="1424940093"/>
    <n v="1422348093"/>
    <b v="0"/>
    <n v="2"/>
    <b v="0"/>
    <s v="technology/web"/>
    <n v="0.06"/>
    <n v="1.5"/>
    <x v="2"/>
    <s v="web"/>
  </r>
  <r>
    <n v="2395"/>
    <x v="2395"/>
    <x v="2393"/>
    <x v="287"/>
    <n v="0"/>
    <x v="1"/>
    <x v="0"/>
    <s v="USD"/>
    <n v="1484038620"/>
    <n v="1481597687"/>
    <b v="0"/>
    <n v="0"/>
    <b v="0"/>
    <s v="technology/web"/>
    <n v="0"/>
    <n v="0"/>
    <x v="2"/>
    <s v="web"/>
  </r>
  <r>
    <n v="2396"/>
    <x v="2396"/>
    <x v="2394"/>
    <x v="10"/>
    <n v="10"/>
    <x v="1"/>
    <x v="16"/>
    <s v="CHF"/>
    <n v="1444940558"/>
    <n v="1442348558"/>
    <b v="0"/>
    <n v="1"/>
    <b v="0"/>
    <s v="technology/web"/>
    <n v="0.2"/>
    <n v="10"/>
    <x v="2"/>
    <s v="web"/>
  </r>
  <r>
    <n v="2397"/>
    <x v="2397"/>
    <x v="2395"/>
    <x v="346"/>
    <n v="0"/>
    <x v="1"/>
    <x v="0"/>
    <s v="USD"/>
    <n v="1420233256"/>
    <n v="1417641256"/>
    <b v="0"/>
    <n v="0"/>
    <b v="0"/>
    <s v="technology/web"/>
    <n v="0"/>
    <n v="0"/>
    <x v="2"/>
    <s v="web"/>
  </r>
  <r>
    <n v="2398"/>
    <x v="2398"/>
    <x v="2396"/>
    <x v="23"/>
    <n v="0"/>
    <x v="1"/>
    <x v="0"/>
    <s v="USD"/>
    <n v="1435874384"/>
    <n v="1433282384"/>
    <b v="0"/>
    <n v="0"/>
    <b v="0"/>
    <s v="technology/web"/>
    <n v="0"/>
    <n v="0"/>
    <x v="2"/>
    <s v="web"/>
  </r>
  <r>
    <n v="2399"/>
    <x v="2399"/>
    <x v="2397"/>
    <x v="93"/>
    <n v="0"/>
    <x v="1"/>
    <x v="11"/>
    <s v="SEK"/>
    <n v="1418934506"/>
    <n v="1415910506"/>
    <b v="0"/>
    <n v="0"/>
    <b v="0"/>
    <s v="technology/web"/>
    <n v="0"/>
    <n v="0"/>
    <x v="2"/>
    <s v="web"/>
  </r>
  <r>
    <n v="2400"/>
    <x v="2400"/>
    <x v="2398"/>
    <x v="63"/>
    <n v="0"/>
    <x v="1"/>
    <x v="2"/>
    <s v="AUD"/>
    <n v="1460615164"/>
    <n v="1458023164"/>
    <b v="0"/>
    <n v="0"/>
    <b v="0"/>
    <s v="technology/web"/>
    <n v="0"/>
    <n v="0"/>
    <x v="2"/>
    <s v="web"/>
  </r>
  <r>
    <n v="2401"/>
    <x v="2401"/>
    <x v="2399"/>
    <x v="89"/>
    <n v="201"/>
    <x v="2"/>
    <x v="0"/>
    <s v="USD"/>
    <n v="1457207096"/>
    <n v="1452023096"/>
    <b v="0"/>
    <n v="9"/>
    <b v="0"/>
    <s v="food/food trucks"/>
    <n v="0.71785714285714286"/>
    <n v="22.333333333333332"/>
    <x v="7"/>
    <s v="food trucks"/>
  </r>
  <r>
    <n v="2402"/>
    <x v="2402"/>
    <x v="2400"/>
    <x v="14"/>
    <n v="52"/>
    <x v="2"/>
    <x v="0"/>
    <s v="USD"/>
    <n v="1431533931"/>
    <n v="1428941931"/>
    <b v="0"/>
    <n v="1"/>
    <b v="0"/>
    <s v="food/food trucks"/>
    <n v="0.43333333333333329"/>
    <n v="52"/>
    <x v="7"/>
    <s v="food trucks"/>
  </r>
  <r>
    <n v="2403"/>
    <x v="2403"/>
    <x v="2401"/>
    <x v="38"/>
    <n v="202"/>
    <x v="2"/>
    <x v="1"/>
    <s v="GBP"/>
    <n v="1459368658"/>
    <n v="1454188258"/>
    <b v="0"/>
    <n v="12"/>
    <b v="0"/>
    <s v="food/food trucks"/>
    <n v="16.833333333333332"/>
    <n v="16.833333333333332"/>
    <x v="7"/>
    <s v="food trucks"/>
  </r>
  <r>
    <n v="2404"/>
    <x v="2404"/>
    <x v="2402"/>
    <x v="36"/>
    <n v="0"/>
    <x v="2"/>
    <x v="0"/>
    <s v="USD"/>
    <n v="1451782607"/>
    <n v="1449190607"/>
    <b v="0"/>
    <n v="0"/>
    <b v="0"/>
    <s v="food/food trucks"/>
    <n v="0"/>
    <n v="0"/>
    <x v="7"/>
    <s v="food trucks"/>
  </r>
  <r>
    <n v="2405"/>
    <x v="2405"/>
    <x v="2403"/>
    <x v="10"/>
    <n v="1126"/>
    <x v="2"/>
    <x v="0"/>
    <s v="USD"/>
    <n v="1472911375"/>
    <n v="1471096975"/>
    <b v="0"/>
    <n v="20"/>
    <b v="0"/>
    <s v="food/food trucks"/>
    <n v="22.52"/>
    <n v="56.3"/>
    <x v="7"/>
    <s v="food trucks"/>
  </r>
  <r>
    <n v="2406"/>
    <x v="2406"/>
    <x v="2404"/>
    <x v="53"/>
    <n v="1345"/>
    <x v="2"/>
    <x v="0"/>
    <s v="USD"/>
    <n v="1421635190"/>
    <n v="1418179190"/>
    <b v="0"/>
    <n v="16"/>
    <b v="0"/>
    <s v="food/food trucks"/>
    <n v="41.384615384615387"/>
    <n v="84.0625"/>
    <x v="7"/>
    <s v="food trucks"/>
  </r>
  <r>
    <n v="2407"/>
    <x v="2407"/>
    <x v="2405"/>
    <x v="29"/>
    <n v="5557"/>
    <x v="2"/>
    <x v="0"/>
    <s v="USD"/>
    <n v="1428732000"/>
    <n v="1426772928"/>
    <b v="0"/>
    <n v="33"/>
    <b v="0"/>
    <s v="food/food trucks"/>
    <n v="25.259090909090908"/>
    <n v="168.39393939393941"/>
    <x v="7"/>
    <s v="food trucks"/>
  </r>
  <r>
    <n v="2408"/>
    <x v="2408"/>
    <x v="2406"/>
    <x v="36"/>
    <n v="30"/>
    <x v="2"/>
    <x v="0"/>
    <s v="USD"/>
    <n v="1415247757"/>
    <n v="1412652157"/>
    <b v="0"/>
    <n v="2"/>
    <b v="0"/>
    <s v="food/food trucks"/>
    <n v="0.2"/>
    <n v="15"/>
    <x v="7"/>
    <s v="food trucks"/>
  </r>
  <r>
    <n v="2409"/>
    <x v="2409"/>
    <x v="2407"/>
    <x v="31"/>
    <n v="460"/>
    <x v="2"/>
    <x v="0"/>
    <s v="USD"/>
    <n v="1439931675"/>
    <n v="1437339675"/>
    <b v="0"/>
    <n v="6"/>
    <b v="0"/>
    <s v="food/food trucks"/>
    <n v="1.8399999999999999"/>
    <n v="76.666666666666671"/>
    <x v="7"/>
    <s v="food trucks"/>
  </r>
  <r>
    <n v="2410"/>
    <x v="2410"/>
    <x v="2408"/>
    <x v="36"/>
    <n v="0"/>
    <x v="2"/>
    <x v="2"/>
    <s v="AUD"/>
    <n v="1441619275"/>
    <n v="1439027275"/>
    <b v="0"/>
    <n v="0"/>
    <b v="0"/>
    <s v="food/food trucks"/>
    <n v="0"/>
    <n v="0"/>
    <x v="7"/>
    <s v="food trucks"/>
  </r>
  <r>
    <n v="2411"/>
    <x v="2411"/>
    <x v="2409"/>
    <x v="31"/>
    <n v="151"/>
    <x v="2"/>
    <x v="0"/>
    <s v="USD"/>
    <n v="1440524082"/>
    <n v="1437932082"/>
    <b v="0"/>
    <n v="3"/>
    <b v="0"/>
    <s v="food/food trucks"/>
    <n v="0.60399999999999998"/>
    <n v="50.333333333333336"/>
    <x v="7"/>
    <s v="food trucks"/>
  </r>
  <r>
    <n v="2412"/>
    <x v="2412"/>
    <x v="2410"/>
    <x v="6"/>
    <n v="0"/>
    <x v="2"/>
    <x v="6"/>
    <s v="EUR"/>
    <n v="1480185673"/>
    <n v="1476294073"/>
    <b v="0"/>
    <n v="0"/>
    <b v="0"/>
    <s v="food/food trucks"/>
    <n v="0"/>
    <n v="0"/>
    <x v="7"/>
    <s v="food trucks"/>
  </r>
  <r>
    <n v="2413"/>
    <x v="2413"/>
    <x v="2411"/>
    <x v="9"/>
    <n v="25"/>
    <x v="2"/>
    <x v="0"/>
    <s v="USD"/>
    <n v="1401579000"/>
    <n v="1398911882"/>
    <b v="0"/>
    <n v="3"/>
    <b v="0"/>
    <s v="food/food trucks"/>
    <n v="0.83333333333333337"/>
    <n v="8.3333333333333339"/>
    <x v="7"/>
    <s v="food trucks"/>
  </r>
  <r>
    <n v="2414"/>
    <x v="2414"/>
    <x v="2412"/>
    <x v="36"/>
    <n v="460"/>
    <x v="2"/>
    <x v="0"/>
    <s v="USD"/>
    <n v="1440215940"/>
    <n v="1436805660"/>
    <b v="0"/>
    <n v="13"/>
    <b v="0"/>
    <s v="food/food trucks"/>
    <n v="3.0666666666666664"/>
    <n v="35.384615384615387"/>
    <x v="7"/>
    <s v="food trucks"/>
  </r>
  <r>
    <n v="2415"/>
    <x v="2415"/>
    <x v="2413"/>
    <x v="127"/>
    <n v="335"/>
    <x v="2"/>
    <x v="0"/>
    <s v="USD"/>
    <n v="1468615346"/>
    <n v="1466023346"/>
    <b v="0"/>
    <n v="6"/>
    <b v="0"/>
    <s v="food/food trucks"/>
    <n v="0.55833333333333335"/>
    <n v="55.833333333333336"/>
    <x v="7"/>
    <s v="food trucks"/>
  </r>
  <r>
    <n v="2416"/>
    <x v="2416"/>
    <x v="2414"/>
    <x v="22"/>
    <n v="5"/>
    <x v="2"/>
    <x v="0"/>
    <s v="USD"/>
    <n v="1426345200"/>
    <n v="1421343743"/>
    <b v="0"/>
    <n v="1"/>
    <b v="0"/>
    <s v="food/food trucks"/>
    <n v="2.5000000000000001E-2"/>
    <n v="5"/>
    <x v="7"/>
    <s v="food trucks"/>
  </r>
  <r>
    <n v="2417"/>
    <x v="2417"/>
    <x v="2415"/>
    <x v="28"/>
    <n v="0"/>
    <x v="2"/>
    <x v="0"/>
    <s v="USD"/>
    <n v="1407705187"/>
    <n v="1405113187"/>
    <b v="0"/>
    <n v="0"/>
    <b v="0"/>
    <s v="food/food trucks"/>
    <n v="0"/>
    <n v="0"/>
    <x v="7"/>
    <s v="food trucks"/>
  </r>
  <r>
    <n v="2418"/>
    <x v="2418"/>
    <x v="2416"/>
    <x v="31"/>
    <n v="5"/>
    <x v="2"/>
    <x v="0"/>
    <s v="USD"/>
    <n v="1427225644"/>
    <n v="1422045244"/>
    <b v="0"/>
    <n v="5"/>
    <b v="0"/>
    <s v="food/food trucks"/>
    <n v="0.02"/>
    <n v="1"/>
    <x v="7"/>
    <s v="food trucks"/>
  </r>
  <r>
    <n v="2419"/>
    <x v="2419"/>
    <x v="2417"/>
    <x v="9"/>
    <n v="0"/>
    <x v="2"/>
    <x v="0"/>
    <s v="USD"/>
    <n v="1424281389"/>
    <n v="1419097389"/>
    <b v="0"/>
    <n v="0"/>
    <b v="0"/>
    <s v="food/food trucks"/>
    <n v="0"/>
    <n v="0"/>
    <x v="7"/>
    <s v="food trucks"/>
  </r>
  <r>
    <n v="2420"/>
    <x v="2420"/>
    <x v="2418"/>
    <x v="347"/>
    <n v="2501"/>
    <x v="2"/>
    <x v="0"/>
    <s v="USD"/>
    <n v="1415583695"/>
    <n v="1410396095"/>
    <b v="0"/>
    <n v="36"/>
    <b v="0"/>
    <s v="food/food trucks"/>
    <n v="14.825133372851216"/>
    <n v="69.472222222222229"/>
    <x v="7"/>
    <s v="food trucks"/>
  </r>
  <r>
    <n v="2421"/>
    <x v="2421"/>
    <x v="2419"/>
    <x v="12"/>
    <n v="1"/>
    <x v="2"/>
    <x v="0"/>
    <s v="USD"/>
    <n v="1424536196"/>
    <n v="1421944196"/>
    <b v="0"/>
    <n v="1"/>
    <b v="0"/>
    <s v="food/food trucks"/>
    <n v="1.6666666666666666E-2"/>
    <n v="1"/>
    <x v="7"/>
    <s v="food trucks"/>
  </r>
  <r>
    <n v="2422"/>
    <x v="2422"/>
    <x v="2420"/>
    <x v="2"/>
    <n v="1"/>
    <x v="2"/>
    <x v="0"/>
    <s v="USD"/>
    <n v="1426091036"/>
    <n v="1423502636"/>
    <b v="0"/>
    <n v="1"/>
    <b v="0"/>
    <s v="food/food trucks"/>
    <n v="0.2"/>
    <n v="1"/>
    <x v="7"/>
    <s v="food trucks"/>
  </r>
  <r>
    <n v="2423"/>
    <x v="2423"/>
    <x v="2421"/>
    <x v="127"/>
    <n v="8"/>
    <x v="2"/>
    <x v="0"/>
    <s v="USD"/>
    <n v="1420044890"/>
    <n v="1417452890"/>
    <b v="0"/>
    <n v="1"/>
    <b v="0"/>
    <s v="food/food trucks"/>
    <n v="1.3333333333333334E-2"/>
    <n v="8"/>
    <x v="7"/>
    <s v="food trucks"/>
  </r>
  <r>
    <n v="2424"/>
    <x v="2424"/>
    <x v="2422"/>
    <x v="31"/>
    <n v="310"/>
    <x v="2"/>
    <x v="0"/>
    <s v="USD"/>
    <n v="1414445108"/>
    <n v="1411853108"/>
    <b v="0"/>
    <n v="9"/>
    <b v="0"/>
    <s v="food/food trucks"/>
    <n v="1.24"/>
    <n v="34.444444444444443"/>
    <x v="7"/>
    <s v="food trucks"/>
  </r>
  <r>
    <n v="2425"/>
    <x v="2425"/>
    <x v="2423"/>
    <x v="8"/>
    <n v="1"/>
    <x v="2"/>
    <x v="0"/>
    <s v="USD"/>
    <n v="1464386640"/>
    <n v="1463090149"/>
    <b v="0"/>
    <n v="1"/>
    <b v="0"/>
    <s v="food/food trucks"/>
    <n v="2.8571428571428574E-2"/>
    <n v="1"/>
    <x v="7"/>
    <s v="food trucks"/>
  </r>
  <r>
    <n v="2426"/>
    <x v="2426"/>
    <x v="2424"/>
    <x v="22"/>
    <n v="0"/>
    <x v="2"/>
    <x v="0"/>
    <s v="USD"/>
    <n v="1439006692"/>
    <n v="1433822692"/>
    <b v="0"/>
    <n v="0"/>
    <b v="0"/>
    <s v="food/food trucks"/>
    <n v="0"/>
    <n v="0"/>
    <x v="7"/>
    <s v="food trucks"/>
  </r>
  <r>
    <n v="2427"/>
    <x v="2427"/>
    <x v="2425"/>
    <x v="63"/>
    <n v="1"/>
    <x v="2"/>
    <x v="0"/>
    <s v="USD"/>
    <n v="1458715133"/>
    <n v="1455262733"/>
    <b v="0"/>
    <n v="1"/>
    <b v="0"/>
    <s v="food/food trucks"/>
    <n v="2E-3"/>
    <n v="1"/>
    <x v="7"/>
    <s v="food trucks"/>
  </r>
  <r>
    <n v="2428"/>
    <x v="2428"/>
    <x v="2426"/>
    <x v="19"/>
    <n v="1"/>
    <x v="2"/>
    <x v="0"/>
    <s v="USD"/>
    <n v="1426182551"/>
    <n v="1423594151"/>
    <b v="0"/>
    <n v="1"/>
    <b v="0"/>
    <s v="food/food trucks"/>
    <n v="2.8571428571428571E-3"/>
    <n v="1"/>
    <x v="7"/>
    <s v="food trucks"/>
  </r>
  <r>
    <n v="2429"/>
    <x v="2429"/>
    <x v="2427"/>
    <x v="348"/>
    <n v="2005"/>
    <x v="2"/>
    <x v="10"/>
    <s v="NOK"/>
    <n v="1486313040"/>
    <n v="1483131966"/>
    <b v="0"/>
    <n v="4"/>
    <b v="0"/>
    <s v="food/food trucks"/>
    <n v="1.4321428571428572"/>
    <n v="501.25"/>
    <x v="7"/>
    <s v="food trucks"/>
  </r>
  <r>
    <n v="2430"/>
    <x v="2430"/>
    <x v="2428"/>
    <x v="9"/>
    <n v="21"/>
    <x v="2"/>
    <x v="0"/>
    <s v="USD"/>
    <n v="1455246504"/>
    <n v="1452654504"/>
    <b v="0"/>
    <n v="2"/>
    <b v="0"/>
    <s v="food/food trucks"/>
    <n v="0.70000000000000007"/>
    <n v="10.5"/>
    <x v="7"/>
    <s v="food trucks"/>
  </r>
  <r>
    <n v="2431"/>
    <x v="2431"/>
    <x v="2429"/>
    <x v="57"/>
    <n v="2"/>
    <x v="2"/>
    <x v="0"/>
    <s v="USD"/>
    <n v="1467080613"/>
    <n v="1461896613"/>
    <b v="0"/>
    <n v="2"/>
    <b v="0"/>
    <s v="food/food trucks"/>
    <n v="2E-3"/>
    <n v="1"/>
    <x v="7"/>
    <s v="food trucks"/>
  </r>
  <r>
    <n v="2432"/>
    <x v="2432"/>
    <x v="2430"/>
    <x v="32"/>
    <n v="2"/>
    <x v="2"/>
    <x v="0"/>
    <s v="USD"/>
    <n v="1425791697"/>
    <n v="1423199697"/>
    <b v="0"/>
    <n v="2"/>
    <b v="0"/>
    <s v="food/food trucks"/>
    <n v="1.4285714285714287E-2"/>
    <n v="1"/>
    <x v="7"/>
    <s v="food trucks"/>
  </r>
  <r>
    <n v="2433"/>
    <x v="2433"/>
    <x v="2431"/>
    <x v="3"/>
    <n v="0"/>
    <x v="2"/>
    <x v="0"/>
    <s v="USD"/>
    <n v="1456608943"/>
    <n v="1454016943"/>
    <b v="0"/>
    <n v="0"/>
    <b v="0"/>
    <s v="food/food trucks"/>
    <n v="0"/>
    <n v="0"/>
    <x v="7"/>
    <s v="food trucks"/>
  </r>
  <r>
    <n v="2434"/>
    <x v="2434"/>
    <x v="2432"/>
    <x v="22"/>
    <n v="26"/>
    <x v="2"/>
    <x v="0"/>
    <s v="USD"/>
    <n v="1438662474"/>
    <n v="1435206474"/>
    <b v="0"/>
    <n v="2"/>
    <b v="0"/>
    <s v="food/food trucks"/>
    <n v="0.13"/>
    <n v="13"/>
    <x v="7"/>
    <s v="food trucks"/>
  </r>
  <r>
    <n v="2435"/>
    <x v="2435"/>
    <x v="2433"/>
    <x v="65"/>
    <n v="1224"/>
    <x v="2"/>
    <x v="11"/>
    <s v="SEK"/>
    <n v="1444027186"/>
    <n v="1441435186"/>
    <b v="0"/>
    <n v="4"/>
    <b v="0"/>
    <s v="food/food trucks"/>
    <n v="0.48960000000000004"/>
    <n v="306"/>
    <x v="7"/>
    <s v="food trucks"/>
  </r>
  <r>
    <n v="2436"/>
    <x v="2436"/>
    <x v="2434"/>
    <x v="349"/>
    <n v="45"/>
    <x v="2"/>
    <x v="5"/>
    <s v="CAD"/>
    <n v="1454078770"/>
    <n v="1448894770"/>
    <b v="0"/>
    <n v="2"/>
    <b v="0"/>
    <s v="food/food trucks"/>
    <n v="3.8461538461538464E-2"/>
    <n v="22.5"/>
    <x v="7"/>
    <s v="food trucks"/>
  </r>
  <r>
    <n v="2437"/>
    <x v="2437"/>
    <x v="2435"/>
    <x v="6"/>
    <n v="0"/>
    <x v="2"/>
    <x v="0"/>
    <s v="USD"/>
    <n v="1426615200"/>
    <n v="1422400188"/>
    <b v="0"/>
    <n v="0"/>
    <b v="0"/>
    <s v="food/food trucks"/>
    <n v="0"/>
    <n v="0"/>
    <x v="7"/>
    <s v="food trucks"/>
  </r>
  <r>
    <n v="2438"/>
    <x v="2438"/>
    <x v="2436"/>
    <x v="36"/>
    <n v="50"/>
    <x v="2"/>
    <x v="0"/>
    <s v="USD"/>
    <n v="1449529062"/>
    <n v="1444341462"/>
    <b v="0"/>
    <n v="1"/>
    <b v="0"/>
    <s v="food/food trucks"/>
    <n v="0.33333333333333337"/>
    <n v="50"/>
    <x v="7"/>
    <s v="food trucks"/>
  </r>
  <r>
    <n v="2439"/>
    <x v="2439"/>
    <x v="2437"/>
    <x v="3"/>
    <n v="0"/>
    <x v="2"/>
    <x v="0"/>
    <s v="USD"/>
    <n v="1445197129"/>
    <n v="1442605129"/>
    <b v="0"/>
    <n v="0"/>
    <b v="0"/>
    <s v="food/food trucks"/>
    <n v="0"/>
    <n v="0"/>
    <x v="7"/>
    <s v="food trucks"/>
  </r>
  <r>
    <n v="2440"/>
    <x v="2440"/>
    <x v="2438"/>
    <x v="10"/>
    <n v="10"/>
    <x v="2"/>
    <x v="18"/>
    <s v="EUR"/>
    <n v="1455399313"/>
    <n v="1452807313"/>
    <b v="0"/>
    <n v="2"/>
    <b v="0"/>
    <s v="food/food trucks"/>
    <n v="0.2"/>
    <n v="5"/>
    <x v="7"/>
    <s v="food trucks"/>
  </r>
  <r>
    <n v="2441"/>
    <x v="2441"/>
    <x v="2439"/>
    <x v="51"/>
    <n v="8091"/>
    <x v="0"/>
    <x v="0"/>
    <s v="USD"/>
    <n v="1437627540"/>
    <n v="1435806054"/>
    <b v="0"/>
    <n v="109"/>
    <b v="1"/>
    <s v="food/small batch"/>
    <n v="107.88"/>
    <n v="74.22935779816514"/>
    <x v="7"/>
    <s v="small batch"/>
  </r>
  <r>
    <n v="2442"/>
    <x v="2442"/>
    <x v="2440"/>
    <x v="95"/>
    <n v="30226"/>
    <x v="0"/>
    <x v="0"/>
    <s v="USD"/>
    <n v="1426777228"/>
    <n v="1424188828"/>
    <b v="0"/>
    <n v="372"/>
    <b v="1"/>
    <s v="food/small batch"/>
    <n v="125.94166666666666"/>
    <n v="81.252688172043008"/>
    <x v="7"/>
    <s v="small batch"/>
  </r>
  <r>
    <n v="2443"/>
    <x v="2443"/>
    <x v="2441"/>
    <x v="22"/>
    <n v="40502.99"/>
    <x v="0"/>
    <x v="0"/>
    <s v="USD"/>
    <n v="1408114822"/>
    <n v="1405522822"/>
    <b v="0"/>
    <n v="311"/>
    <b v="1"/>
    <s v="food/small batch"/>
    <n v="202.51495"/>
    <n v="130.23469453376205"/>
    <x v="7"/>
    <s v="small batch"/>
  </r>
  <r>
    <n v="2444"/>
    <x v="2444"/>
    <x v="2442"/>
    <x v="9"/>
    <n v="3258"/>
    <x v="0"/>
    <x v="0"/>
    <s v="USD"/>
    <n v="1464199591"/>
    <n v="1461607591"/>
    <b v="0"/>
    <n v="61"/>
    <b v="1"/>
    <s v="food/small batch"/>
    <n v="108.60000000000001"/>
    <n v="53.409836065573771"/>
    <x v="7"/>
    <s v="small batch"/>
  </r>
  <r>
    <n v="2445"/>
    <x v="2445"/>
    <x v="2443"/>
    <x v="10"/>
    <n v="8640"/>
    <x v="0"/>
    <x v="0"/>
    <s v="USD"/>
    <n v="1443242021"/>
    <n v="1440650021"/>
    <b v="0"/>
    <n v="115"/>
    <b v="1"/>
    <s v="food/small batch"/>
    <n v="172.8"/>
    <n v="75.130434782608702"/>
    <x v="7"/>
    <s v="small batch"/>
  </r>
  <r>
    <n v="2446"/>
    <x v="2446"/>
    <x v="2444"/>
    <x v="10"/>
    <n v="8399"/>
    <x v="0"/>
    <x v="0"/>
    <s v="USD"/>
    <n v="1480174071"/>
    <n v="1477578471"/>
    <b v="0"/>
    <n v="111"/>
    <b v="1"/>
    <s v="food/small batch"/>
    <n v="167.98"/>
    <n v="75.666666666666671"/>
    <x v="7"/>
    <s v="small batch"/>
  </r>
  <r>
    <n v="2447"/>
    <x v="2447"/>
    <x v="2445"/>
    <x v="30"/>
    <n v="10680"/>
    <x v="0"/>
    <x v="0"/>
    <s v="USD"/>
    <n v="1478923200"/>
    <n v="1476184593"/>
    <b v="0"/>
    <n v="337"/>
    <b v="1"/>
    <s v="food/small batch"/>
    <n v="427.20000000000005"/>
    <n v="31.691394658753708"/>
    <x v="7"/>
    <s v="small batch"/>
  </r>
  <r>
    <n v="2448"/>
    <x v="2448"/>
    <x v="2446"/>
    <x v="44"/>
    <n v="430"/>
    <x v="0"/>
    <x v="0"/>
    <s v="USD"/>
    <n v="1472621760"/>
    <n v="1472110513"/>
    <b v="0"/>
    <n v="9"/>
    <b v="1"/>
    <s v="food/small batch"/>
    <n v="107.5"/>
    <n v="47.777777777777779"/>
    <x v="7"/>
    <s v="small batch"/>
  </r>
  <r>
    <n v="2449"/>
    <x v="2449"/>
    <x v="2447"/>
    <x v="3"/>
    <n v="10800"/>
    <x v="0"/>
    <x v="0"/>
    <s v="USD"/>
    <n v="1417321515"/>
    <n v="1414725915"/>
    <b v="0"/>
    <n v="120"/>
    <b v="1"/>
    <s v="food/small batch"/>
    <n v="108"/>
    <n v="90"/>
    <x v="7"/>
    <s v="small batch"/>
  </r>
  <r>
    <n v="2450"/>
    <x v="2450"/>
    <x v="2448"/>
    <x v="36"/>
    <n v="15230.03"/>
    <x v="0"/>
    <x v="0"/>
    <s v="USD"/>
    <n v="1414465860"/>
    <n v="1411177456"/>
    <b v="0"/>
    <n v="102"/>
    <b v="1"/>
    <s v="food/small batch"/>
    <n v="101.53353333333335"/>
    <n v="149.31401960784314"/>
    <x v="7"/>
    <s v="small batch"/>
  </r>
  <r>
    <n v="2451"/>
    <x v="2451"/>
    <x v="2449"/>
    <x v="3"/>
    <n v="11545"/>
    <x v="0"/>
    <x v="0"/>
    <s v="USD"/>
    <n v="1488750490"/>
    <n v="1487022490"/>
    <b v="0"/>
    <n v="186"/>
    <b v="1"/>
    <s v="food/small batch"/>
    <n v="115.45"/>
    <n v="62.06989247311828"/>
    <x v="7"/>
    <s v="small batch"/>
  </r>
  <r>
    <n v="2452"/>
    <x v="2452"/>
    <x v="2450"/>
    <x v="20"/>
    <n v="801"/>
    <x v="0"/>
    <x v="0"/>
    <s v="USD"/>
    <n v="1451430000"/>
    <n v="1448914500"/>
    <b v="0"/>
    <n v="15"/>
    <b v="1"/>
    <s v="food/small batch"/>
    <n v="133.5"/>
    <n v="53.4"/>
    <x v="7"/>
    <s v="small batch"/>
  </r>
  <r>
    <n v="2453"/>
    <x v="2453"/>
    <x v="2451"/>
    <x v="9"/>
    <n v="4641"/>
    <x v="0"/>
    <x v="0"/>
    <s v="USD"/>
    <n v="1486053409"/>
    <n v="1483461409"/>
    <b v="0"/>
    <n v="67"/>
    <b v="1"/>
    <s v="food/small batch"/>
    <n v="154.69999999999999"/>
    <n v="69.268656716417908"/>
    <x v="7"/>
    <s v="small batch"/>
  </r>
  <r>
    <n v="2454"/>
    <x v="2454"/>
    <x v="2452"/>
    <x v="19"/>
    <n v="35296"/>
    <x v="0"/>
    <x v="0"/>
    <s v="USD"/>
    <n v="1489207808"/>
    <n v="1486183808"/>
    <b v="0"/>
    <n v="130"/>
    <b v="1"/>
    <s v="food/small batch"/>
    <n v="100.84571428571429"/>
    <n v="271.50769230769231"/>
    <x v="7"/>
    <s v="small batch"/>
  </r>
  <r>
    <n v="2455"/>
    <x v="2455"/>
    <x v="2453"/>
    <x v="43"/>
    <n v="546"/>
    <x v="0"/>
    <x v="0"/>
    <s v="USD"/>
    <n v="1461177950"/>
    <n v="1458758750"/>
    <b v="0"/>
    <n v="16"/>
    <b v="1"/>
    <s v="food/small batch"/>
    <n v="182"/>
    <n v="34.125"/>
    <x v="7"/>
    <s v="small batch"/>
  </r>
  <r>
    <n v="2456"/>
    <x v="2456"/>
    <x v="2454"/>
    <x v="15"/>
    <n v="2713"/>
    <x v="0"/>
    <x v="0"/>
    <s v="USD"/>
    <n v="1488063839"/>
    <n v="1485471839"/>
    <b v="0"/>
    <n v="67"/>
    <b v="1"/>
    <s v="food/small batch"/>
    <n v="180.86666666666667"/>
    <n v="40.492537313432834"/>
    <x v="7"/>
    <s v="small batch"/>
  </r>
  <r>
    <n v="2457"/>
    <x v="2457"/>
    <x v="2455"/>
    <x v="165"/>
    <n v="23530"/>
    <x v="0"/>
    <x v="0"/>
    <s v="USD"/>
    <n v="1458826056"/>
    <n v="1456237656"/>
    <b v="0"/>
    <n v="124"/>
    <b v="1"/>
    <s v="food/small batch"/>
    <n v="102.30434782608695"/>
    <n v="189.75806451612902"/>
    <x v="7"/>
    <s v="small batch"/>
  </r>
  <r>
    <n v="2458"/>
    <x v="2458"/>
    <x v="2456"/>
    <x v="10"/>
    <n v="5509"/>
    <x v="0"/>
    <x v="0"/>
    <s v="USD"/>
    <n v="1465498800"/>
    <n v="1462481718"/>
    <b v="0"/>
    <n v="80"/>
    <b v="1"/>
    <s v="food/small batch"/>
    <n v="110.17999999999999"/>
    <n v="68.862499999999997"/>
    <x v="7"/>
    <s v="small batch"/>
  </r>
  <r>
    <n v="2459"/>
    <x v="2459"/>
    <x v="2457"/>
    <x v="11"/>
    <n v="30675"/>
    <x v="0"/>
    <x v="0"/>
    <s v="USD"/>
    <n v="1458742685"/>
    <n v="1454858285"/>
    <b v="0"/>
    <n v="282"/>
    <b v="1"/>
    <s v="food/small batch"/>
    <n v="102.25"/>
    <n v="108.77659574468085"/>
    <x v="7"/>
    <s v="small batch"/>
  </r>
  <r>
    <n v="2460"/>
    <x v="2460"/>
    <x v="2458"/>
    <x v="0"/>
    <n v="8567"/>
    <x v="0"/>
    <x v="0"/>
    <s v="USD"/>
    <n v="1483417020"/>
    <n v="1480480167"/>
    <b v="0"/>
    <n v="68"/>
    <b v="1"/>
    <s v="food/small batch"/>
    <n v="100.78823529411764"/>
    <n v="125.98529411764706"/>
    <x v="7"/>
    <s v="small batch"/>
  </r>
  <r>
    <n v="2461"/>
    <x v="2461"/>
    <x v="2459"/>
    <x v="51"/>
    <n v="7785"/>
    <x v="0"/>
    <x v="0"/>
    <s v="USD"/>
    <n v="1317438000"/>
    <n v="1314577097"/>
    <b v="0"/>
    <n v="86"/>
    <b v="1"/>
    <s v="music/indie rock"/>
    <n v="103.8"/>
    <n v="90.523255813953483"/>
    <x v="4"/>
    <s v="indie rock"/>
  </r>
  <r>
    <n v="2462"/>
    <x v="2462"/>
    <x v="2460"/>
    <x v="9"/>
    <n v="3321.25"/>
    <x v="0"/>
    <x v="0"/>
    <s v="USD"/>
    <n v="1342672096"/>
    <n v="1340944096"/>
    <b v="0"/>
    <n v="115"/>
    <b v="1"/>
    <s v="music/indie rock"/>
    <n v="110.70833333333334"/>
    <n v="28.880434782608695"/>
    <x v="4"/>
    <s v="indie rock"/>
  </r>
  <r>
    <n v="2463"/>
    <x v="2463"/>
    <x v="2461"/>
    <x v="13"/>
    <n v="2325"/>
    <x v="0"/>
    <x v="0"/>
    <s v="USD"/>
    <n v="1366138800"/>
    <n v="1362710425"/>
    <b v="0"/>
    <n v="75"/>
    <b v="1"/>
    <s v="music/indie rock"/>
    <n v="116.25000000000001"/>
    <n v="31"/>
    <x v="4"/>
    <s v="indie rock"/>
  </r>
  <r>
    <n v="2464"/>
    <x v="2464"/>
    <x v="2462"/>
    <x v="13"/>
    <n v="2222"/>
    <x v="0"/>
    <x v="5"/>
    <s v="CAD"/>
    <n v="1443641340"/>
    <n v="1441143397"/>
    <b v="0"/>
    <n v="43"/>
    <b v="1"/>
    <s v="music/indie rock"/>
    <n v="111.1"/>
    <n v="51.674418604651166"/>
    <x v="4"/>
    <s v="indie rock"/>
  </r>
  <r>
    <n v="2465"/>
    <x v="2465"/>
    <x v="2463"/>
    <x v="176"/>
    <n v="1261"/>
    <x v="0"/>
    <x v="0"/>
    <s v="USD"/>
    <n v="1348420548"/>
    <n v="1345828548"/>
    <b v="0"/>
    <n v="48"/>
    <b v="1"/>
    <s v="music/indie rock"/>
    <n v="180.14285714285714"/>
    <n v="26.270833333333332"/>
    <x v="4"/>
    <s v="indie rock"/>
  </r>
  <r>
    <n v="2466"/>
    <x v="2466"/>
    <x v="2464"/>
    <x v="30"/>
    <n v="2500"/>
    <x v="0"/>
    <x v="0"/>
    <s v="USD"/>
    <n v="1368066453"/>
    <n v="1365474453"/>
    <b v="0"/>
    <n v="52"/>
    <b v="1"/>
    <s v="music/indie rock"/>
    <n v="100"/>
    <n v="48.07692307692308"/>
    <x v="4"/>
    <s v="indie rock"/>
  </r>
  <r>
    <n v="2467"/>
    <x v="2467"/>
    <x v="2465"/>
    <x v="28"/>
    <n v="1185"/>
    <x v="0"/>
    <x v="0"/>
    <s v="USD"/>
    <n v="1336669200"/>
    <n v="1335473931"/>
    <b v="0"/>
    <n v="43"/>
    <b v="1"/>
    <s v="music/indie rock"/>
    <n v="118.5"/>
    <n v="27.558139534883722"/>
    <x v="4"/>
    <s v="indie rock"/>
  </r>
  <r>
    <n v="2468"/>
    <x v="2468"/>
    <x v="2466"/>
    <x v="13"/>
    <n v="2144.34"/>
    <x v="0"/>
    <x v="0"/>
    <s v="USD"/>
    <n v="1351400400"/>
    <n v="1348285321"/>
    <b v="0"/>
    <n v="58"/>
    <b v="1"/>
    <s v="music/indie rock"/>
    <n v="107.21700000000001"/>
    <n v="36.97137931034483"/>
    <x v="4"/>
    <s v="indie rock"/>
  </r>
  <r>
    <n v="2469"/>
    <x v="2469"/>
    <x v="2467"/>
    <x v="38"/>
    <n v="1364"/>
    <x v="0"/>
    <x v="0"/>
    <s v="USD"/>
    <n v="1297160329"/>
    <n v="1295000329"/>
    <b v="0"/>
    <n v="47"/>
    <b v="1"/>
    <s v="music/indie rock"/>
    <n v="113.66666666666667"/>
    <n v="29.021276595744681"/>
    <x v="4"/>
    <s v="indie rock"/>
  </r>
  <r>
    <n v="2470"/>
    <x v="2470"/>
    <x v="2468"/>
    <x v="28"/>
    <n v="1031.6400000000001"/>
    <x v="0"/>
    <x v="0"/>
    <s v="USD"/>
    <n v="1337824055"/>
    <n v="1335232055"/>
    <b v="0"/>
    <n v="36"/>
    <b v="1"/>
    <s v="music/indie rock"/>
    <n v="103.16400000000002"/>
    <n v="28.65666666666667"/>
    <x v="4"/>
    <s v="indie rock"/>
  </r>
  <r>
    <n v="2471"/>
    <x v="2471"/>
    <x v="2469"/>
    <x v="2"/>
    <n v="640"/>
    <x v="0"/>
    <x v="0"/>
    <s v="USD"/>
    <n v="1327535392"/>
    <n v="1324079392"/>
    <b v="0"/>
    <n v="17"/>
    <b v="1"/>
    <s v="music/indie rock"/>
    <n v="128"/>
    <n v="37.647058823529413"/>
    <x v="4"/>
    <s v="indie rock"/>
  </r>
  <r>
    <n v="2472"/>
    <x v="2472"/>
    <x v="2470"/>
    <x v="51"/>
    <n v="10182.02"/>
    <x v="0"/>
    <x v="0"/>
    <s v="USD"/>
    <n v="1283562180"/>
    <n v="1277433980"/>
    <b v="0"/>
    <n v="104"/>
    <b v="1"/>
    <s v="music/indie rock"/>
    <n v="135.76026666666667"/>
    <n v="97.904038461538462"/>
    <x v="4"/>
    <s v="indie rock"/>
  </r>
  <r>
    <n v="2473"/>
    <x v="2473"/>
    <x v="2471"/>
    <x v="13"/>
    <n v="2000"/>
    <x v="0"/>
    <x v="0"/>
    <s v="USD"/>
    <n v="1352573869"/>
    <n v="1349978269"/>
    <b v="0"/>
    <n v="47"/>
    <b v="1"/>
    <s v="music/indie rock"/>
    <n v="100"/>
    <n v="42.553191489361701"/>
    <x v="4"/>
    <s v="indie rock"/>
  </r>
  <r>
    <n v="2474"/>
    <x v="2474"/>
    <x v="2472"/>
    <x v="10"/>
    <n v="5000.18"/>
    <x v="0"/>
    <x v="0"/>
    <s v="USD"/>
    <n v="1286756176"/>
    <n v="1282868176"/>
    <b v="0"/>
    <n v="38"/>
    <b v="1"/>
    <s v="music/indie rock"/>
    <n v="100.00360000000002"/>
    <n v="131.58368421052631"/>
    <x v="4"/>
    <s v="indie rock"/>
  </r>
  <r>
    <n v="2475"/>
    <x v="2475"/>
    <x v="2473"/>
    <x v="30"/>
    <n v="2618"/>
    <x v="0"/>
    <x v="0"/>
    <s v="USD"/>
    <n v="1278799200"/>
    <n v="1273647255"/>
    <b v="0"/>
    <n v="81"/>
    <b v="1"/>
    <s v="music/indie rock"/>
    <n v="104.71999999999998"/>
    <n v="32.320987654320987"/>
    <x v="4"/>
    <s v="indie rock"/>
  </r>
  <r>
    <n v="2476"/>
    <x v="2476"/>
    <x v="2474"/>
    <x v="50"/>
    <n v="3360.72"/>
    <x v="0"/>
    <x v="0"/>
    <s v="USD"/>
    <n v="1415004770"/>
    <n v="1412149970"/>
    <b v="0"/>
    <n v="55"/>
    <b v="1"/>
    <s v="music/indie rock"/>
    <n v="105.02249999999999"/>
    <n v="61.103999999999999"/>
    <x v="4"/>
    <s v="indie rock"/>
  </r>
  <r>
    <n v="2477"/>
    <x v="823"/>
    <x v="2475"/>
    <x v="47"/>
    <n v="1285"/>
    <x v="0"/>
    <x v="0"/>
    <s v="USD"/>
    <n v="1344789345"/>
    <n v="1340901345"/>
    <b v="0"/>
    <n v="41"/>
    <b v="1"/>
    <s v="music/indie rock"/>
    <n v="171.33333333333334"/>
    <n v="31.341463414634145"/>
    <x v="4"/>
    <s v="indie rock"/>
  </r>
  <r>
    <n v="2478"/>
    <x v="2477"/>
    <x v="2476"/>
    <x v="6"/>
    <n v="10200"/>
    <x v="0"/>
    <x v="0"/>
    <s v="USD"/>
    <n v="1358117313"/>
    <n v="1355525313"/>
    <b v="0"/>
    <n v="79"/>
    <b v="1"/>
    <s v="music/indie rock"/>
    <n v="127.49999999999999"/>
    <n v="129.1139240506329"/>
    <x v="4"/>
    <s v="indie rock"/>
  </r>
  <r>
    <n v="2479"/>
    <x v="2478"/>
    <x v="2477"/>
    <x v="43"/>
    <n v="400.33"/>
    <x v="0"/>
    <x v="0"/>
    <s v="USD"/>
    <n v="1343440800"/>
    <n v="1342545994"/>
    <b v="0"/>
    <n v="16"/>
    <b v="1"/>
    <s v="music/indie rock"/>
    <n v="133.44333333333333"/>
    <n v="25.020624999999999"/>
    <x v="4"/>
    <s v="indie rock"/>
  </r>
  <r>
    <n v="2480"/>
    <x v="2479"/>
    <x v="2478"/>
    <x v="13"/>
    <n v="2000"/>
    <x v="0"/>
    <x v="0"/>
    <s v="USD"/>
    <n v="1444516084"/>
    <n v="1439332084"/>
    <b v="0"/>
    <n v="8"/>
    <b v="1"/>
    <s v="music/indie rock"/>
    <n v="100"/>
    <n v="250"/>
    <x v="4"/>
    <s v="indie rock"/>
  </r>
  <r>
    <n v="2481"/>
    <x v="2480"/>
    <x v="2479"/>
    <x v="23"/>
    <n v="4516.4399999999996"/>
    <x v="0"/>
    <x v="0"/>
    <s v="USD"/>
    <n v="1335799808"/>
    <n v="1333207808"/>
    <b v="0"/>
    <n v="95"/>
    <b v="1"/>
    <s v="music/indie rock"/>
    <n v="112.91099999999999"/>
    <n v="47.541473684210523"/>
    <x v="4"/>
    <s v="indie rock"/>
  </r>
  <r>
    <n v="2482"/>
    <x v="2481"/>
    <x v="2480"/>
    <x v="28"/>
    <n v="1001"/>
    <x v="0"/>
    <x v="0"/>
    <s v="USD"/>
    <n v="1312224383"/>
    <n v="1308336383"/>
    <b v="0"/>
    <n v="25"/>
    <b v="1"/>
    <s v="music/indie rock"/>
    <n v="100.1"/>
    <n v="40.04"/>
    <x v="4"/>
    <s v="indie rock"/>
  </r>
  <r>
    <n v="2483"/>
    <x v="2482"/>
    <x v="2481"/>
    <x v="184"/>
    <n v="1251"/>
    <x v="0"/>
    <x v="0"/>
    <s v="USD"/>
    <n v="1335891603"/>
    <n v="1330711203"/>
    <b v="0"/>
    <n v="19"/>
    <b v="1"/>
    <s v="music/indie rock"/>
    <n v="113.72727272727272"/>
    <n v="65.84210526315789"/>
    <x v="4"/>
    <s v="indie rock"/>
  </r>
  <r>
    <n v="2484"/>
    <x v="2483"/>
    <x v="2482"/>
    <x v="8"/>
    <n v="4176.1099999999997"/>
    <x v="0"/>
    <x v="0"/>
    <s v="USD"/>
    <n v="1316124003"/>
    <n v="1313532003"/>
    <b v="0"/>
    <n v="90"/>
    <b v="1"/>
    <s v="music/indie rock"/>
    <n v="119.31742857142855"/>
    <n v="46.401222222222216"/>
    <x v="4"/>
    <s v="indie rock"/>
  </r>
  <r>
    <n v="2485"/>
    <x v="2484"/>
    <x v="2483"/>
    <x v="13"/>
    <n v="2065"/>
    <x v="0"/>
    <x v="0"/>
    <s v="USD"/>
    <n v="1318463879"/>
    <n v="1315439879"/>
    <b v="0"/>
    <n v="41"/>
    <b v="1"/>
    <s v="music/indie rock"/>
    <n v="103.25"/>
    <n v="50.365853658536587"/>
    <x v="4"/>
    <s v="indie rock"/>
  </r>
  <r>
    <n v="2486"/>
    <x v="2485"/>
    <x v="2484"/>
    <x v="43"/>
    <n v="797"/>
    <x v="0"/>
    <x v="0"/>
    <s v="USD"/>
    <n v="1335113976"/>
    <n v="1332521976"/>
    <b v="0"/>
    <n v="30"/>
    <b v="1"/>
    <s v="music/indie rock"/>
    <n v="265.66666666666669"/>
    <n v="26.566666666666666"/>
    <x v="4"/>
    <s v="indie rock"/>
  </r>
  <r>
    <n v="2487"/>
    <x v="2486"/>
    <x v="2485"/>
    <x v="15"/>
    <n v="1500.76"/>
    <x v="0"/>
    <x v="0"/>
    <s v="USD"/>
    <n v="1338083997"/>
    <n v="1335491997"/>
    <b v="0"/>
    <n v="38"/>
    <b v="1"/>
    <s v="music/indie rock"/>
    <n v="100.05066666666667"/>
    <n v="39.493684210526318"/>
    <x v="4"/>
    <s v="indie rock"/>
  </r>
  <r>
    <n v="2488"/>
    <x v="2487"/>
    <x v="2486"/>
    <x v="9"/>
    <n v="3201"/>
    <x v="0"/>
    <x v="0"/>
    <s v="USD"/>
    <n v="1321459908"/>
    <n v="1318864308"/>
    <b v="0"/>
    <n v="65"/>
    <b v="1"/>
    <s v="music/indie rock"/>
    <n v="106.69999999999999"/>
    <n v="49.246153846153845"/>
    <x v="4"/>
    <s v="indie rock"/>
  </r>
  <r>
    <n v="2489"/>
    <x v="2488"/>
    <x v="2487"/>
    <x v="8"/>
    <n v="4678.5"/>
    <x v="0"/>
    <x v="0"/>
    <s v="USD"/>
    <n v="1368117239"/>
    <n v="1365525239"/>
    <b v="0"/>
    <n v="75"/>
    <b v="1"/>
    <s v="music/indie rock"/>
    <n v="133.67142857142858"/>
    <n v="62.38"/>
    <x v="4"/>
    <s v="indie rock"/>
  </r>
  <r>
    <n v="2490"/>
    <x v="2489"/>
    <x v="2488"/>
    <x v="2"/>
    <n v="607"/>
    <x v="0"/>
    <x v="0"/>
    <s v="USD"/>
    <n v="1340429276"/>
    <n v="1335245276"/>
    <b v="0"/>
    <n v="16"/>
    <b v="1"/>
    <s v="music/indie rock"/>
    <n v="121.39999999999999"/>
    <n v="37.9375"/>
    <x v="4"/>
    <s v="indie rock"/>
  </r>
  <r>
    <n v="2491"/>
    <x v="2490"/>
    <x v="2489"/>
    <x v="2"/>
    <n v="516"/>
    <x v="0"/>
    <x v="0"/>
    <s v="USD"/>
    <n v="1295142660"/>
    <n v="1293739714"/>
    <b v="0"/>
    <n v="10"/>
    <b v="1"/>
    <s v="music/indie rock"/>
    <n v="103.2"/>
    <n v="51.6"/>
    <x v="4"/>
    <s v="indie rock"/>
  </r>
  <r>
    <n v="2492"/>
    <x v="2491"/>
    <x v="2490"/>
    <x v="20"/>
    <n v="750"/>
    <x v="0"/>
    <x v="0"/>
    <s v="USD"/>
    <n v="1339840740"/>
    <n v="1335397188"/>
    <b v="0"/>
    <n v="27"/>
    <b v="1"/>
    <s v="music/indie rock"/>
    <n v="125"/>
    <n v="27.777777777777779"/>
    <x v="4"/>
    <s v="indie rock"/>
  </r>
  <r>
    <n v="2493"/>
    <x v="2492"/>
    <x v="2491"/>
    <x v="22"/>
    <n v="25740"/>
    <x v="0"/>
    <x v="0"/>
    <s v="USD"/>
    <n v="1367208140"/>
    <n v="1363320140"/>
    <b v="0"/>
    <n v="259"/>
    <b v="1"/>
    <s v="music/indie rock"/>
    <n v="128.69999999999999"/>
    <n v="99.382239382239376"/>
    <x v="4"/>
    <s v="indie rock"/>
  </r>
  <r>
    <n v="2494"/>
    <x v="2493"/>
    <x v="2492"/>
    <x v="15"/>
    <n v="1515.08"/>
    <x v="0"/>
    <x v="0"/>
    <s v="USD"/>
    <n v="1337786944"/>
    <n v="1335194944"/>
    <b v="0"/>
    <n v="39"/>
    <b v="1"/>
    <s v="music/indie rock"/>
    <n v="101.00533333333333"/>
    <n v="38.848205128205123"/>
    <x v="4"/>
    <s v="indie rock"/>
  </r>
  <r>
    <n v="2495"/>
    <x v="2494"/>
    <x v="2493"/>
    <x v="15"/>
    <n v="1913.05"/>
    <x v="0"/>
    <x v="0"/>
    <s v="USD"/>
    <n v="1339022575"/>
    <n v="1336430575"/>
    <b v="0"/>
    <n v="42"/>
    <b v="1"/>
    <s v="music/indie rock"/>
    <n v="127.53666666666665"/>
    <n v="45.548809523809524"/>
    <x v="4"/>
    <s v="indie rock"/>
  </r>
  <r>
    <n v="2496"/>
    <x v="2495"/>
    <x v="2494"/>
    <x v="12"/>
    <n v="6000"/>
    <x v="0"/>
    <x v="0"/>
    <s v="USD"/>
    <n v="1364597692"/>
    <n v="1361577292"/>
    <b v="0"/>
    <n v="10"/>
    <b v="1"/>
    <s v="music/indie rock"/>
    <n v="100"/>
    <n v="600"/>
    <x v="4"/>
    <s v="indie rock"/>
  </r>
  <r>
    <n v="2497"/>
    <x v="2496"/>
    <x v="2495"/>
    <x v="23"/>
    <n v="4510.8599999999997"/>
    <x v="0"/>
    <x v="0"/>
    <s v="USD"/>
    <n v="1312578338"/>
    <n v="1309986338"/>
    <b v="0"/>
    <n v="56"/>
    <b v="1"/>
    <s v="music/indie rock"/>
    <n v="112.7715"/>
    <n v="80.551071428571419"/>
    <x v="4"/>
    <s v="indie rock"/>
  </r>
  <r>
    <n v="2498"/>
    <x v="2497"/>
    <x v="2496"/>
    <x v="28"/>
    <n v="1056"/>
    <x v="0"/>
    <x v="0"/>
    <s v="USD"/>
    <n v="1422400387"/>
    <n v="1421190787"/>
    <b v="0"/>
    <n v="20"/>
    <b v="1"/>
    <s v="music/indie rock"/>
    <n v="105.60000000000001"/>
    <n v="52.8"/>
    <x v="4"/>
    <s v="indie rock"/>
  </r>
  <r>
    <n v="2499"/>
    <x v="2498"/>
    <x v="2497"/>
    <x v="23"/>
    <n v="8105"/>
    <x v="0"/>
    <x v="0"/>
    <s v="USD"/>
    <n v="1356976800"/>
    <n v="1352820837"/>
    <b v="0"/>
    <n v="170"/>
    <b v="1"/>
    <s v="music/indie rock"/>
    <n v="202.625"/>
    <n v="47.676470588235297"/>
    <x v="4"/>
    <s v="indie rock"/>
  </r>
  <r>
    <n v="2500"/>
    <x v="2499"/>
    <x v="2498"/>
    <x v="20"/>
    <n v="680"/>
    <x v="0"/>
    <x v="0"/>
    <s v="USD"/>
    <n v="1340476375"/>
    <n v="1337884375"/>
    <b v="0"/>
    <n v="29"/>
    <b v="1"/>
    <s v="music/indie rock"/>
    <n v="113.33333333333333"/>
    <n v="23.448275862068964"/>
    <x v="4"/>
    <s v="indie rock"/>
  </r>
  <r>
    <n v="2501"/>
    <x v="2500"/>
    <x v="2499"/>
    <x v="34"/>
    <n v="281"/>
    <x v="2"/>
    <x v="5"/>
    <s v="CAD"/>
    <n v="1443379104"/>
    <n v="1440787104"/>
    <b v="0"/>
    <n v="7"/>
    <b v="0"/>
    <s v="food/restaurants"/>
    <n v="2.5545454545454547"/>
    <n v="40.142857142857146"/>
    <x v="7"/>
    <s v="restaurants"/>
  </r>
  <r>
    <n v="2502"/>
    <x v="2501"/>
    <x v="2500"/>
    <x v="74"/>
    <n v="86"/>
    <x v="2"/>
    <x v="0"/>
    <s v="USD"/>
    <n v="1411328918"/>
    <n v="1407440918"/>
    <b v="0"/>
    <n v="5"/>
    <b v="0"/>
    <s v="food/restaurants"/>
    <n v="7.8181818181818186E-2"/>
    <n v="17.2"/>
    <x v="7"/>
    <s v="restaurants"/>
  </r>
  <r>
    <n v="2503"/>
    <x v="2502"/>
    <x v="2501"/>
    <x v="3"/>
    <n v="0"/>
    <x v="2"/>
    <x v="0"/>
    <s v="USD"/>
    <n v="1465333560"/>
    <n v="1462743308"/>
    <b v="0"/>
    <n v="0"/>
    <b v="0"/>
    <s v="food/restaurants"/>
    <n v="0"/>
    <n v="0"/>
    <x v="7"/>
    <s v="restaurants"/>
  </r>
  <r>
    <n v="2504"/>
    <x v="2503"/>
    <x v="2502"/>
    <x v="19"/>
    <n v="0"/>
    <x v="2"/>
    <x v="0"/>
    <s v="USD"/>
    <n v="1416014534"/>
    <n v="1413418934"/>
    <b v="0"/>
    <n v="0"/>
    <b v="0"/>
    <s v="food/restaurants"/>
    <n v="0"/>
    <n v="0"/>
    <x v="7"/>
    <s v="restaurants"/>
  </r>
  <r>
    <n v="2505"/>
    <x v="2504"/>
    <x v="2503"/>
    <x v="39"/>
    <n v="0"/>
    <x v="2"/>
    <x v="0"/>
    <s v="USD"/>
    <n v="1426292416"/>
    <n v="1423704016"/>
    <b v="0"/>
    <n v="0"/>
    <b v="0"/>
    <s v="food/restaurants"/>
    <n v="0"/>
    <n v="0"/>
    <x v="7"/>
    <s v="restaurants"/>
  </r>
  <r>
    <n v="2506"/>
    <x v="2505"/>
    <x v="2504"/>
    <x v="10"/>
    <n v="30"/>
    <x v="2"/>
    <x v="1"/>
    <s v="GBP"/>
    <n v="1443906000"/>
    <n v="1441955269"/>
    <b v="0"/>
    <n v="2"/>
    <b v="0"/>
    <s v="food/restaurants"/>
    <n v="0.6"/>
    <n v="15"/>
    <x v="7"/>
    <s v="restaurants"/>
  </r>
  <r>
    <n v="2507"/>
    <x v="2506"/>
    <x v="2505"/>
    <x v="350"/>
    <n v="0"/>
    <x v="2"/>
    <x v="0"/>
    <s v="USD"/>
    <n v="1431308704"/>
    <n v="1428716704"/>
    <b v="0"/>
    <n v="0"/>
    <b v="0"/>
    <s v="food/restaurants"/>
    <n v="0"/>
    <n v="0"/>
    <x v="7"/>
    <s v="restaurants"/>
  </r>
  <r>
    <n v="2508"/>
    <x v="2507"/>
    <x v="2506"/>
    <x v="22"/>
    <n v="0"/>
    <x v="2"/>
    <x v="0"/>
    <s v="USD"/>
    <n v="1408056634"/>
    <n v="1405464634"/>
    <b v="0"/>
    <n v="0"/>
    <b v="0"/>
    <s v="food/restaurants"/>
    <n v="0"/>
    <n v="0"/>
    <x v="7"/>
    <s v="restaurants"/>
  </r>
  <r>
    <n v="2509"/>
    <x v="2508"/>
    <x v="2507"/>
    <x v="75"/>
    <n v="1000"/>
    <x v="2"/>
    <x v="1"/>
    <s v="GBP"/>
    <n v="1429554349"/>
    <n v="1424719549"/>
    <b v="0"/>
    <n v="28"/>
    <b v="0"/>
    <s v="food/restaurants"/>
    <n v="1.0526315789473684"/>
    <n v="35.714285714285715"/>
    <x v="7"/>
    <s v="restaurants"/>
  </r>
  <r>
    <n v="2510"/>
    <x v="2509"/>
    <x v="2508"/>
    <x v="63"/>
    <n v="75"/>
    <x v="2"/>
    <x v="0"/>
    <s v="USD"/>
    <n v="1431647772"/>
    <n v="1426463772"/>
    <b v="0"/>
    <n v="2"/>
    <b v="0"/>
    <s v="food/restaurants"/>
    <n v="0.15"/>
    <n v="37.5"/>
    <x v="7"/>
    <s v="restaurants"/>
  </r>
  <r>
    <n v="2511"/>
    <x v="2510"/>
    <x v="2509"/>
    <x v="57"/>
    <n v="0"/>
    <x v="2"/>
    <x v="1"/>
    <s v="GBP"/>
    <n v="1454323413"/>
    <n v="1451731413"/>
    <b v="0"/>
    <n v="0"/>
    <b v="0"/>
    <s v="food/restaurants"/>
    <n v="0"/>
    <n v="0"/>
    <x v="7"/>
    <s v="restaurants"/>
  </r>
  <r>
    <n v="2512"/>
    <x v="2511"/>
    <x v="2510"/>
    <x v="146"/>
    <n v="0"/>
    <x v="2"/>
    <x v="0"/>
    <s v="USD"/>
    <n v="1418504561"/>
    <n v="1417208561"/>
    <b v="0"/>
    <n v="0"/>
    <b v="0"/>
    <s v="food/restaurants"/>
    <n v="0"/>
    <n v="0"/>
    <x v="7"/>
    <s v="restaurants"/>
  </r>
  <r>
    <n v="2513"/>
    <x v="2512"/>
    <x v="2511"/>
    <x v="237"/>
    <n v="0"/>
    <x v="2"/>
    <x v="12"/>
    <s v="EUR"/>
    <n v="1488067789"/>
    <n v="1482883789"/>
    <b v="0"/>
    <n v="0"/>
    <b v="0"/>
    <s v="food/restaurants"/>
    <n v="0"/>
    <n v="0"/>
    <x v="7"/>
    <s v="restaurants"/>
  </r>
  <r>
    <n v="2514"/>
    <x v="2513"/>
    <x v="2512"/>
    <x v="14"/>
    <n v="210"/>
    <x v="2"/>
    <x v="0"/>
    <s v="USD"/>
    <n v="1408526477"/>
    <n v="1407057677"/>
    <b v="0"/>
    <n v="4"/>
    <b v="0"/>
    <s v="food/restaurants"/>
    <n v="1.7500000000000002"/>
    <n v="52.5"/>
    <x v="7"/>
    <s v="restaurants"/>
  </r>
  <r>
    <n v="2515"/>
    <x v="2514"/>
    <x v="2513"/>
    <x v="10"/>
    <n v="930"/>
    <x v="2"/>
    <x v="0"/>
    <s v="USD"/>
    <n v="1424635753"/>
    <n v="1422043753"/>
    <b v="0"/>
    <n v="12"/>
    <b v="0"/>
    <s v="food/restaurants"/>
    <n v="18.600000000000001"/>
    <n v="77.5"/>
    <x v="7"/>
    <s v="restaurants"/>
  </r>
  <r>
    <n v="2516"/>
    <x v="2515"/>
    <x v="2514"/>
    <x v="29"/>
    <n v="0"/>
    <x v="2"/>
    <x v="0"/>
    <s v="USD"/>
    <n v="1417279252"/>
    <n v="1414683652"/>
    <b v="0"/>
    <n v="0"/>
    <b v="0"/>
    <s v="food/restaurants"/>
    <n v="0"/>
    <n v="0"/>
    <x v="7"/>
    <s v="restaurants"/>
  </r>
  <r>
    <n v="2517"/>
    <x v="2516"/>
    <x v="2515"/>
    <x v="102"/>
    <n v="1767"/>
    <x v="2"/>
    <x v="5"/>
    <s v="CAD"/>
    <n v="1426788930"/>
    <n v="1424200530"/>
    <b v="0"/>
    <n v="33"/>
    <b v="0"/>
    <s v="food/restaurants"/>
    <n v="9.8166666666666664"/>
    <n v="53.545454545454547"/>
    <x v="7"/>
    <s v="restaurants"/>
  </r>
  <r>
    <n v="2518"/>
    <x v="2517"/>
    <x v="2516"/>
    <x v="10"/>
    <n v="0"/>
    <x v="2"/>
    <x v="0"/>
    <s v="USD"/>
    <n v="1415899228"/>
    <n v="1413303628"/>
    <b v="0"/>
    <n v="0"/>
    <b v="0"/>
    <s v="food/restaurants"/>
    <n v="0"/>
    <n v="0"/>
    <x v="7"/>
    <s v="restaurants"/>
  </r>
  <r>
    <n v="2519"/>
    <x v="2518"/>
    <x v="2517"/>
    <x v="60"/>
    <n v="65"/>
    <x v="2"/>
    <x v="0"/>
    <s v="USD"/>
    <n v="1405741404"/>
    <n v="1403149404"/>
    <b v="0"/>
    <n v="4"/>
    <b v="0"/>
    <s v="food/restaurants"/>
    <n v="4.3333333333333335E-2"/>
    <n v="16.25"/>
    <x v="7"/>
    <s v="restaurants"/>
  </r>
  <r>
    <n v="2520"/>
    <x v="2519"/>
    <x v="2518"/>
    <x v="57"/>
    <n v="0"/>
    <x v="2"/>
    <x v="0"/>
    <s v="USD"/>
    <n v="1476559260"/>
    <n v="1472567085"/>
    <b v="0"/>
    <n v="0"/>
    <b v="0"/>
    <s v="food/restaurants"/>
    <n v="0"/>
    <n v="0"/>
    <x v="7"/>
    <s v="restaurants"/>
  </r>
  <r>
    <n v="2521"/>
    <x v="2520"/>
    <x v="2519"/>
    <x v="78"/>
    <n v="13685.99"/>
    <x v="0"/>
    <x v="0"/>
    <s v="USD"/>
    <n v="1444778021"/>
    <n v="1442963621"/>
    <b v="0"/>
    <n v="132"/>
    <b v="1"/>
    <s v="music/classical music"/>
    <n v="109.48792"/>
    <n v="103.68174242424243"/>
    <x v="4"/>
    <s v="classical music"/>
  </r>
  <r>
    <n v="2522"/>
    <x v="2521"/>
    <x v="2520"/>
    <x v="10"/>
    <n v="5000"/>
    <x v="0"/>
    <x v="0"/>
    <s v="USD"/>
    <n v="1461336720"/>
    <n v="1459431960"/>
    <b v="0"/>
    <n v="27"/>
    <b v="1"/>
    <s v="music/classical music"/>
    <n v="100"/>
    <n v="185.18518518518519"/>
    <x v="4"/>
    <s v="classical music"/>
  </r>
  <r>
    <n v="2523"/>
    <x v="2522"/>
    <x v="2521"/>
    <x v="42"/>
    <n v="1408"/>
    <x v="0"/>
    <x v="0"/>
    <s v="USD"/>
    <n v="1416270292"/>
    <n v="1413674692"/>
    <b v="0"/>
    <n v="26"/>
    <b v="1"/>
    <s v="music/classical music"/>
    <n v="156.44444444444446"/>
    <n v="54.153846153846153"/>
    <x v="4"/>
    <s v="classical music"/>
  </r>
  <r>
    <n v="2524"/>
    <x v="2523"/>
    <x v="2522"/>
    <x v="51"/>
    <n v="7620"/>
    <x v="0"/>
    <x v="0"/>
    <s v="USD"/>
    <n v="1419136200"/>
    <n v="1416338557"/>
    <b v="0"/>
    <n v="43"/>
    <b v="1"/>
    <s v="music/classical music"/>
    <n v="101.6"/>
    <n v="177.2093023255814"/>
    <x v="4"/>
    <s v="classical music"/>
  </r>
  <r>
    <n v="2525"/>
    <x v="2524"/>
    <x v="2523"/>
    <x v="6"/>
    <n v="8026"/>
    <x v="0"/>
    <x v="0"/>
    <s v="USD"/>
    <n v="1340914571"/>
    <n v="1338322571"/>
    <b v="0"/>
    <n v="80"/>
    <b v="1"/>
    <s v="music/classical music"/>
    <n v="100.325"/>
    <n v="100.325"/>
    <x v="4"/>
    <s v="classical music"/>
  </r>
  <r>
    <n v="2526"/>
    <x v="2525"/>
    <x v="2524"/>
    <x v="23"/>
    <n v="4518"/>
    <x v="0"/>
    <x v="0"/>
    <s v="USD"/>
    <n v="1418014740"/>
    <n v="1415585474"/>
    <b v="0"/>
    <n v="33"/>
    <b v="1"/>
    <s v="music/classical music"/>
    <n v="112.94999999999999"/>
    <n v="136.90909090909091"/>
    <x v="4"/>
    <s v="classical music"/>
  </r>
  <r>
    <n v="2527"/>
    <x v="2526"/>
    <x v="2525"/>
    <x v="23"/>
    <n v="4085"/>
    <x v="0"/>
    <x v="0"/>
    <s v="USD"/>
    <n v="1382068740"/>
    <n v="1380477691"/>
    <b v="0"/>
    <n v="71"/>
    <b v="1"/>
    <s v="music/classical music"/>
    <n v="102.125"/>
    <n v="57.535211267605632"/>
    <x v="4"/>
    <s v="classical music"/>
  </r>
  <r>
    <n v="2528"/>
    <x v="2527"/>
    <x v="2526"/>
    <x v="23"/>
    <n v="4289.99"/>
    <x v="0"/>
    <x v="1"/>
    <s v="GBP"/>
    <n v="1440068400"/>
    <n v="1438459303"/>
    <b v="0"/>
    <n v="81"/>
    <b v="1"/>
    <s v="music/classical music"/>
    <n v="107.24974999999999"/>
    <n v="52.962839506172834"/>
    <x v="4"/>
    <s v="classical music"/>
  </r>
  <r>
    <n v="2529"/>
    <x v="2528"/>
    <x v="2527"/>
    <x v="12"/>
    <n v="6257"/>
    <x v="0"/>
    <x v="0"/>
    <s v="USD"/>
    <n v="1332636975"/>
    <n v="1328752575"/>
    <b v="0"/>
    <n v="76"/>
    <b v="1"/>
    <s v="music/classical music"/>
    <n v="104.28333333333333"/>
    <n v="82.328947368421055"/>
    <x v="4"/>
    <s v="classical music"/>
  </r>
  <r>
    <n v="2530"/>
    <x v="2529"/>
    <x v="2528"/>
    <x v="115"/>
    <n v="6500"/>
    <x v="0"/>
    <x v="0"/>
    <s v="USD"/>
    <n v="1429505400"/>
    <n v="1426711505"/>
    <b v="0"/>
    <n v="48"/>
    <b v="1"/>
    <s v="music/classical music"/>
    <n v="100"/>
    <n v="135.41666666666666"/>
    <x v="4"/>
    <s v="classical music"/>
  </r>
  <r>
    <n v="2531"/>
    <x v="2530"/>
    <x v="2529"/>
    <x v="37"/>
    <n v="4518"/>
    <x v="0"/>
    <x v="0"/>
    <s v="USD"/>
    <n v="1439611140"/>
    <n v="1437668354"/>
    <b v="0"/>
    <n v="61"/>
    <b v="1"/>
    <s v="music/classical music"/>
    <n v="100.4"/>
    <n v="74.06557377049181"/>
    <x v="4"/>
    <s v="classical music"/>
  </r>
  <r>
    <n v="2532"/>
    <x v="2531"/>
    <x v="2530"/>
    <x v="23"/>
    <n v="5045"/>
    <x v="0"/>
    <x v="0"/>
    <s v="USD"/>
    <n v="1345148566"/>
    <n v="1342556566"/>
    <b v="0"/>
    <n v="60"/>
    <b v="1"/>
    <s v="music/classical music"/>
    <n v="126.125"/>
    <n v="84.083333333333329"/>
    <x v="4"/>
    <s v="classical music"/>
  </r>
  <r>
    <n v="2533"/>
    <x v="2532"/>
    <x v="2531"/>
    <x v="51"/>
    <n v="8300"/>
    <x v="0"/>
    <x v="0"/>
    <s v="USD"/>
    <n v="1362160868"/>
    <n v="1359568911"/>
    <b v="0"/>
    <n v="136"/>
    <b v="1"/>
    <s v="music/classical music"/>
    <n v="110.66666666666667"/>
    <n v="61.029411764705884"/>
    <x v="4"/>
    <s v="classical music"/>
  </r>
  <r>
    <n v="2534"/>
    <x v="2533"/>
    <x v="2532"/>
    <x v="13"/>
    <n v="2100"/>
    <x v="0"/>
    <x v="0"/>
    <s v="USD"/>
    <n v="1262325600"/>
    <n v="1257871712"/>
    <b v="0"/>
    <n v="14"/>
    <b v="1"/>
    <s v="music/classical music"/>
    <n v="105"/>
    <n v="150"/>
    <x v="4"/>
    <s v="classical music"/>
  </r>
  <r>
    <n v="2535"/>
    <x v="2534"/>
    <x v="2533"/>
    <x v="22"/>
    <n v="20755"/>
    <x v="0"/>
    <x v="0"/>
    <s v="USD"/>
    <n v="1417463945"/>
    <n v="1414781945"/>
    <b v="0"/>
    <n v="78"/>
    <b v="1"/>
    <s v="music/classical music"/>
    <n v="103.77499999999999"/>
    <n v="266.08974358974359"/>
    <x v="4"/>
    <s v="classical music"/>
  </r>
  <r>
    <n v="2536"/>
    <x v="2535"/>
    <x v="2534"/>
    <x v="251"/>
    <n v="29"/>
    <x v="0"/>
    <x v="0"/>
    <s v="USD"/>
    <n v="1375151566"/>
    <n v="1373337166"/>
    <b v="0"/>
    <n v="4"/>
    <b v="1"/>
    <s v="music/classical music"/>
    <n v="115.99999999999999"/>
    <n v="7.25"/>
    <x v="4"/>
    <s v="classical music"/>
  </r>
  <r>
    <n v="2537"/>
    <x v="2536"/>
    <x v="2535"/>
    <x v="28"/>
    <n v="1100"/>
    <x v="0"/>
    <x v="0"/>
    <s v="USD"/>
    <n v="1312212855"/>
    <n v="1307028855"/>
    <b v="0"/>
    <n v="11"/>
    <b v="1"/>
    <s v="music/classical music"/>
    <n v="110.00000000000001"/>
    <n v="100"/>
    <x v="4"/>
    <s v="classical music"/>
  </r>
  <r>
    <n v="2538"/>
    <x v="2537"/>
    <x v="2536"/>
    <x v="102"/>
    <n v="20343.169999999998"/>
    <x v="0"/>
    <x v="0"/>
    <s v="USD"/>
    <n v="1361681940"/>
    <n v="1359029661"/>
    <b v="0"/>
    <n v="185"/>
    <b v="1"/>
    <s v="music/classical music"/>
    <n v="113.01761111111111"/>
    <n v="109.96308108108107"/>
    <x v="4"/>
    <s v="classical music"/>
  </r>
  <r>
    <n v="2539"/>
    <x v="2538"/>
    <x v="2537"/>
    <x v="3"/>
    <n v="10025"/>
    <x v="0"/>
    <x v="0"/>
    <s v="USD"/>
    <n v="1422913152"/>
    <n v="1417729152"/>
    <b v="0"/>
    <n v="59"/>
    <b v="1"/>
    <s v="music/classical music"/>
    <n v="100.25"/>
    <n v="169.91525423728814"/>
    <x v="4"/>
    <s v="classical music"/>
  </r>
  <r>
    <n v="2540"/>
    <x v="2539"/>
    <x v="2538"/>
    <x v="30"/>
    <n v="2585"/>
    <x v="0"/>
    <x v="0"/>
    <s v="USD"/>
    <n v="1319904721"/>
    <n v="1314720721"/>
    <b v="0"/>
    <n v="27"/>
    <b v="1"/>
    <s v="music/classical music"/>
    <n v="103.4"/>
    <n v="95.740740740740748"/>
    <x v="4"/>
    <s v="classical music"/>
  </r>
  <r>
    <n v="2541"/>
    <x v="2540"/>
    <x v="2539"/>
    <x v="8"/>
    <n v="3746"/>
    <x v="0"/>
    <x v="1"/>
    <s v="GBP"/>
    <n v="1380192418"/>
    <n v="1375008418"/>
    <b v="0"/>
    <n v="63"/>
    <b v="1"/>
    <s v="music/classical music"/>
    <n v="107.02857142857142"/>
    <n v="59.460317460317462"/>
    <x v="4"/>
    <s v="classical music"/>
  </r>
  <r>
    <n v="2542"/>
    <x v="2541"/>
    <x v="2540"/>
    <x v="176"/>
    <n v="725"/>
    <x v="0"/>
    <x v="0"/>
    <s v="USD"/>
    <n v="1380599940"/>
    <n v="1377252857"/>
    <b v="0"/>
    <n v="13"/>
    <b v="1"/>
    <s v="music/classical music"/>
    <n v="103.57142857142858"/>
    <n v="55.769230769230766"/>
    <x v="4"/>
    <s v="classical music"/>
  </r>
  <r>
    <n v="2543"/>
    <x v="2542"/>
    <x v="2541"/>
    <x v="49"/>
    <n v="391"/>
    <x v="0"/>
    <x v="0"/>
    <s v="USD"/>
    <n v="1293937200"/>
    <n v="1291257298"/>
    <b v="0"/>
    <n v="13"/>
    <b v="1"/>
    <s v="music/classical music"/>
    <n v="156.4"/>
    <n v="30.076923076923077"/>
    <x v="4"/>
    <s v="classical music"/>
  </r>
  <r>
    <n v="2544"/>
    <x v="2543"/>
    <x v="2542"/>
    <x v="10"/>
    <n v="5041"/>
    <x v="0"/>
    <x v="0"/>
    <s v="USD"/>
    <n v="1341750569"/>
    <n v="1339158569"/>
    <b v="0"/>
    <n v="57"/>
    <b v="1"/>
    <s v="music/classical music"/>
    <n v="100.82"/>
    <n v="88.438596491228068"/>
    <x v="4"/>
    <s v="classical music"/>
  </r>
  <r>
    <n v="2545"/>
    <x v="2544"/>
    <x v="2543"/>
    <x v="13"/>
    <n v="3906"/>
    <x v="0"/>
    <x v="0"/>
    <s v="USD"/>
    <n v="1424997000"/>
    <n v="1421983138"/>
    <b v="0"/>
    <n v="61"/>
    <b v="1"/>
    <s v="music/classical music"/>
    <n v="195.3"/>
    <n v="64.032786885245898"/>
    <x v="4"/>
    <s v="classical music"/>
  </r>
  <r>
    <n v="2546"/>
    <x v="2545"/>
    <x v="2544"/>
    <x v="8"/>
    <n v="3910"/>
    <x v="0"/>
    <x v="0"/>
    <s v="USD"/>
    <n v="1380949200"/>
    <n v="1378586179"/>
    <b v="0"/>
    <n v="65"/>
    <b v="1"/>
    <s v="music/classical music"/>
    <n v="111.71428571428572"/>
    <n v="60.153846153846153"/>
    <x v="4"/>
    <s v="classical music"/>
  </r>
  <r>
    <n v="2547"/>
    <x v="2546"/>
    <x v="2545"/>
    <x v="62"/>
    <n v="6592"/>
    <x v="0"/>
    <x v="0"/>
    <s v="USD"/>
    <n v="1333560803"/>
    <n v="1330972403"/>
    <b v="0"/>
    <n v="134"/>
    <b v="1"/>
    <s v="music/classical music"/>
    <n v="119.85454545454546"/>
    <n v="49.194029850746269"/>
    <x v="4"/>
    <s v="classical music"/>
  </r>
  <r>
    <n v="2548"/>
    <x v="2547"/>
    <x v="2546"/>
    <x v="12"/>
    <n v="6111"/>
    <x v="0"/>
    <x v="6"/>
    <s v="EUR"/>
    <n v="1475209620"/>
    <n v="1473087637"/>
    <b v="0"/>
    <n v="37"/>
    <b v="1"/>
    <s v="music/classical music"/>
    <n v="101.85"/>
    <n v="165.16216216216216"/>
    <x v="4"/>
    <s v="classical music"/>
  </r>
  <r>
    <n v="2549"/>
    <x v="2548"/>
    <x v="2547"/>
    <x v="351"/>
    <n v="1614"/>
    <x v="0"/>
    <x v="1"/>
    <s v="GBP"/>
    <n v="1370019600"/>
    <n v="1366999870"/>
    <b v="0"/>
    <n v="37"/>
    <b v="1"/>
    <s v="music/classical music"/>
    <n v="102.80254777070064"/>
    <n v="43.621621621621621"/>
    <x v="4"/>
    <s v="classical music"/>
  </r>
  <r>
    <n v="2550"/>
    <x v="2549"/>
    <x v="2548"/>
    <x v="115"/>
    <n v="6555"/>
    <x v="0"/>
    <x v="0"/>
    <s v="USD"/>
    <n v="1444276740"/>
    <n v="1439392406"/>
    <b v="0"/>
    <n v="150"/>
    <b v="1"/>
    <s v="music/classical music"/>
    <n v="100.84615384615385"/>
    <n v="43.7"/>
    <x v="4"/>
    <s v="classical music"/>
  </r>
  <r>
    <n v="2551"/>
    <x v="2550"/>
    <x v="2549"/>
    <x v="352"/>
    <n v="3775.5"/>
    <x v="0"/>
    <x v="0"/>
    <s v="USD"/>
    <n v="1332362880"/>
    <n v="1329890585"/>
    <b v="0"/>
    <n v="56"/>
    <b v="1"/>
    <s v="music/classical music"/>
    <n v="102.73469387755102"/>
    <n v="67.419642857142861"/>
    <x v="4"/>
    <s v="classical music"/>
  </r>
  <r>
    <n v="2552"/>
    <x v="2551"/>
    <x v="2550"/>
    <x v="9"/>
    <n v="3195"/>
    <x v="0"/>
    <x v="0"/>
    <s v="USD"/>
    <n v="1488741981"/>
    <n v="1486149981"/>
    <b v="0"/>
    <n v="18"/>
    <b v="1"/>
    <s v="music/classical music"/>
    <n v="106.5"/>
    <n v="177.5"/>
    <x v="4"/>
    <s v="classical music"/>
  </r>
  <r>
    <n v="2553"/>
    <x v="2552"/>
    <x v="2551"/>
    <x v="15"/>
    <n v="2333"/>
    <x v="0"/>
    <x v="0"/>
    <s v="USD"/>
    <n v="1348202807"/>
    <n v="1343018807"/>
    <b v="0"/>
    <n v="60"/>
    <b v="1"/>
    <s v="music/classical music"/>
    <n v="155.53333333333333"/>
    <n v="38.883333333333333"/>
    <x v="4"/>
    <s v="classical music"/>
  </r>
  <r>
    <n v="2554"/>
    <x v="2553"/>
    <x v="2552"/>
    <x v="9"/>
    <n v="3684"/>
    <x v="0"/>
    <x v="0"/>
    <s v="USD"/>
    <n v="1433131140"/>
    <n v="1430445163"/>
    <b v="0"/>
    <n v="67"/>
    <b v="1"/>
    <s v="music/classical music"/>
    <n v="122.8"/>
    <n v="54.985074626865675"/>
    <x v="4"/>
    <s v="classical music"/>
  </r>
  <r>
    <n v="2555"/>
    <x v="2554"/>
    <x v="2553"/>
    <x v="13"/>
    <n v="2147"/>
    <x v="0"/>
    <x v="0"/>
    <s v="USD"/>
    <n v="1338219793"/>
    <n v="1335541393"/>
    <b v="0"/>
    <n v="35"/>
    <b v="1"/>
    <s v="music/classical music"/>
    <n v="107.35"/>
    <n v="61.342857142857142"/>
    <x v="4"/>
    <s v="classical music"/>
  </r>
  <r>
    <n v="2556"/>
    <x v="2555"/>
    <x v="2554"/>
    <x v="353"/>
    <n v="786"/>
    <x v="0"/>
    <x v="0"/>
    <s v="USD"/>
    <n v="1356392857"/>
    <n v="1352504857"/>
    <b v="0"/>
    <n v="34"/>
    <b v="1"/>
    <s v="music/classical music"/>
    <n v="105.50335570469798"/>
    <n v="23.117647058823529"/>
    <x v="4"/>
    <s v="classical music"/>
  </r>
  <r>
    <n v="2557"/>
    <x v="2556"/>
    <x v="2555"/>
    <x v="42"/>
    <n v="1066"/>
    <x v="0"/>
    <x v="1"/>
    <s v="GBP"/>
    <n v="1400176386"/>
    <n v="1397584386"/>
    <b v="0"/>
    <n v="36"/>
    <b v="1"/>
    <s v="music/classical music"/>
    <n v="118.44444444444444"/>
    <n v="29.611111111111111"/>
    <x v="4"/>
    <s v="classical music"/>
  </r>
  <r>
    <n v="2558"/>
    <x v="2557"/>
    <x v="2556"/>
    <x v="21"/>
    <n v="1361"/>
    <x v="0"/>
    <x v="2"/>
    <s v="AUD"/>
    <n v="1430488740"/>
    <n v="1427747906"/>
    <b v="0"/>
    <n v="18"/>
    <b v="1"/>
    <s v="music/classical music"/>
    <n v="108.88"/>
    <n v="75.611111111111114"/>
    <x v="4"/>
    <s v="classical music"/>
  </r>
  <r>
    <n v="2559"/>
    <x v="2558"/>
    <x v="2557"/>
    <x v="134"/>
    <n v="890"/>
    <x v="0"/>
    <x v="0"/>
    <s v="USD"/>
    <n v="1321385820"/>
    <n v="1318539484"/>
    <b v="0"/>
    <n v="25"/>
    <b v="1"/>
    <s v="music/classical music"/>
    <n v="111.25"/>
    <n v="35.6"/>
    <x v="4"/>
    <s v="classical music"/>
  </r>
  <r>
    <n v="2560"/>
    <x v="2559"/>
    <x v="2558"/>
    <x v="9"/>
    <n v="3003"/>
    <x v="0"/>
    <x v="1"/>
    <s v="GBP"/>
    <n v="1425682174"/>
    <n v="1423090174"/>
    <b v="0"/>
    <n v="21"/>
    <b v="1"/>
    <s v="music/classical music"/>
    <n v="100.1"/>
    <n v="143"/>
    <x v="4"/>
    <s v="classical music"/>
  </r>
  <r>
    <n v="2561"/>
    <x v="2560"/>
    <x v="2559"/>
    <x v="57"/>
    <n v="0"/>
    <x v="1"/>
    <x v="5"/>
    <s v="CAD"/>
    <n v="1444740089"/>
    <n v="1442148089"/>
    <b v="0"/>
    <n v="0"/>
    <b v="0"/>
    <s v="food/food trucks"/>
    <n v="0"/>
    <n v="0"/>
    <x v="7"/>
    <s v="food trucks"/>
  </r>
  <r>
    <n v="2562"/>
    <x v="2561"/>
    <x v="2560"/>
    <x v="3"/>
    <n v="75"/>
    <x v="1"/>
    <x v="12"/>
    <s v="EUR"/>
    <n v="1476189339"/>
    <n v="1471005339"/>
    <b v="0"/>
    <n v="3"/>
    <b v="0"/>
    <s v="food/food trucks"/>
    <n v="0.75"/>
    <n v="25"/>
    <x v="7"/>
    <s v="food trucks"/>
  </r>
  <r>
    <n v="2563"/>
    <x v="2562"/>
    <x v="2561"/>
    <x v="22"/>
    <n v="0"/>
    <x v="1"/>
    <x v="0"/>
    <s v="USD"/>
    <n v="1438226451"/>
    <n v="1433042451"/>
    <b v="0"/>
    <n v="0"/>
    <b v="0"/>
    <s v="food/food trucks"/>
    <n v="0"/>
    <n v="0"/>
    <x v="7"/>
    <s v="food trucks"/>
  </r>
  <r>
    <n v="2564"/>
    <x v="2563"/>
    <x v="2562"/>
    <x v="79"/>
    <n v="0"/>
    <x v="1"/>
    <x v="5"/>
    <s v="CAD"/>
    <n v="1406854699"/>
    <n v="1404262699"/>
    <b v="0"/>
    <n v="0"/>
    <b v="0"/>
    <s v="food/food trucks"/>
    <n v="0"/>
    <n v="0"/>
    <x v="7"/>
    <s v="food trucks"/>
  </r>
  <r>
    <n v="2565"/>
    <x v="2564"/>
    <x v="2563"/>
    <x v="3"/>
    <n v="100"/>
    <x v="1"/>
    <x v="0"/>
    <s v="USD"/>
    <n v="1462827000"/>
    <n v="1457710589"/>
    <b v="0"/>
    <n v="1"/>
    <b v="0"/>
    <s v="food/food trucks"/>
    <n v="1"/>
    <n v="100"/>
    <x v="7"/>
    <s v="food trucks"/>
  </r>
  <r>
    <n v="2566"/>
    <x v="2565"/>
    <x v="2564"/>
    <x v="19"/>
    <n v="0"/>
    <x v="1"/>
    <x v="0"/>
    <s v="USD"/>
    <n v="1408663948"/>
    <n v="1406071948"/>
    <b v="0"/>
    <n v="0"/>
    <b v="0"/>
    <s v="food/food trucks"/>
    <n v="0"/>
    <n v="0"/>
    <x v="7"/>
    <s v="food trucks"/>
  </r>
  <r>
    <n v="2567"/>
    <x v="2566"/>
    <x v="2565"/>
    <x v="101"/>
    <n v="120"/>
    <x v="1"/>
    <x v="0"/>
    <s v="USD"/>
    <n v="1429823138"/>
    <n v="1427231138"/>
    <b v="0"/>
    <n v="2"/>
    <b v="0"/>
    <s v="food/food trucks"/>
    <n v="0.26666666666666666"/>
    <n v="60"/>
    <x v="7"/>
    <s v="food trucks"/>
  </r>
  <r>
    <n v="2568"/>
    <x v="2567"/>
    <x v="2566"/>
    <x v="3"/>
    <n v="50"/>
    <x v="1"/>
    <x v="1"/>
    <s v="GBP"/>
    <n v="1472745594"/>
    <n v="1470153594"/>
    <b v="0"/>
    <n v="1"/>
    <b v="0"/>
    <s v="food/food trucks"/>
    <n v="0.5"/>
    <n v="50"/>
    <x v="7"/>
    <s v="food trucks"/>
  </r>
  <r>
    <n v="2569"/>
    <x v="2568"/>
    <x v="2567"/>
    <x v="115"/>
    <n v="145"/>
    <x v="1"/>
    <x v="0"/>
    <s v="USD"/>
    <n v="1442457112"/>
    <n v="1439865112"/>
    <b v="0"/>
    <n v="2"/>
    <b v="0"/>
    <s v="food/food trucks"/>
    <n v="2.2307692307692308"/>
    <n v="72.5"/>
    <x v="7"/>
    <s v="food trucks"/>
  </r>
  <r>
    <n v="2570"/>
    <x v="2569"/>
    <x v="2568"/>
    <x v="39"/>
    <n v="59"/>
    <x v="1"/>
    <x v="0"/>
    <s v="USD"/>
    <n v="1486590035"/>
    <n v="1483998035"/>
    <b v="0"/>
    <n v="2"/>
    <b v="0"/>
    <s v="food/food trucks"/>
    <n v="0.84285714285714297"/>
    <n v="29.5"/>
    <x v="7"/>
    <s v="food trucks"/>
  </r>
  <r>
    <n v="2571"/>
    <x v="2570"/>
    <x v="2569"/>
    <x v="57"/>
    <n v="250"/>
    <x v="1"/>
    <x v="2"/>
    <s v="AUD"/>
    <n v="1463645521"/>
    <n v="1458461521"/>
    <b v="0"/>
    <n v="4"/>
    <b v="0"/>
    <s v="food/food trucks"/>
    <n v="0.25"/>
    <n v="62.5"/>
    <x v="7"/>
    <s v="food trucks"/>
  </r>
  <r>
    <n v="2572"/>
    <x v="2571"/>
    <x v="2570"/>
    <x v="11"/>
    <n v="0"/>
    <x v="1"/>
    <x v="0"/>
    <s v="USD"/>
    <n v="1428893517"/>
    <n v="1426301517"/>
    <b v="0"/>
    <n v="0"/>
    <b v="0"/>
    <s v="food/food trucks"/>
    <n v="0"/>
    <n v="0"/>
    <x v="7"/>
    <s v="food trucks"/>
  </r>
  <r>
    <n v="2573"/>
    <x v="2572"/>
    <x v="2571"/>
    <x v="6"/>
    <n v="0"/>
    <x v="1"/>
    <x v="0"/>
    <s v="USD"/>
    <n v="1408803149"/>
    <n v="1404915149"/>
    <b v="0"/>
    <n v="0"/>
    <b v="0"/>
    <s v="food/food trucks"/>
    <n v="0"/>
    <n v="0"/>
    <x v="7"/>
    <s v="food trucks"/>
  </r>
  <r>
    <n v="2574"/>
    <x v="2573"/>
    <x v="2572"/>
    <x v="3"/>
    <n v="0"/>
    <x v="1"/>
    <x v="0"/>
    <s v="USD"/>
    <n v="1463600945"/>
    <n v="1461786545"/>
    <b v="0"/>
    <n v="0"/>
    <b v="0"/>
    <s v="food/food trucks"/>
    <n v="0"/>
    <n v="0"/>
    <x v="7"/>
    <s v="food trucks"/>
  </r>
  <r>
    <n v="2575"/>
    <x v="2574"/>
    <x v="2573"/>
    <x v="94"/>
    <n v="0"/>
    <x v="1"/>
    <x v="0"/>
    <s v="USD"/>
    <n v="1421030194"/>
    <n v="1418438194"/>
    <b v="0"/>
    <n v="0"/>
    <b v="0"/>
    <s v="food/food trucks"/>
    <n v="0"/>
    <n v="0"/>
    <x v="7"/>
    <s v="food trucks"/>
  </r>
  <r>
    <n v="2576"/>
    <x v="2575"/>
    <x v="2574"/>
    <x v="3"/>
    <n v="0"/>
    <x v="1"/>
    <x v="0"/>
    <s v="USD"/>
    <n v="1428707647"/>
    <n v="1424823247"/>
    <b v="0"/>
    <n v="0"/>
    <b v="0"/>
    <s v="food/food trucks"/>
    <n v="0"/>
    <n v="0"/>
    <x v="7"/>
    <s v="food trucks"/>
  </r>
  <r>
    <n v="2577"/>
    <x v="2576"/>
    <x v="2575"/>
    <x v="36"/>
    <n v="0"/>
    <x v="1"/>
    <x v="0"/>
    <s v="USD"/>
    <n v="1407181297"/>
    <n v="1405021297"/>
    <b v="0"/>
    <n v="0"/>
    <b v="0"/>
    <s v="food/food trucks"/>
    <n v="0"/>
    <n v="0"/>
    <x v="7"/>
    <s v="food trucks"/>
  </r>
  <r>
    <n v="2578"/>
    <x v="2577"/>
    <x v="2576"/>
    <x v="12"/>
    <n v="0"/>
    <x v="1"/>
    <x v="0"/>
    <s v="USD"/>
    <n v="1444410000"/>
    <n v="1440203579"/>
    <b v="0"/>
    <n v="0"/>
    <b v="0"/>
    <s v="food/food trucks"/>
    <n v="0"/>
    <n v="0"/>
    <x v="7"/>
    <s v="food trucks"/>
  </r>
  <r>
    <n v="2579"/>
    <x v="2578"/>
    <x v="2577"/>
    <x v="61"/>
    <n v="277"/>
    <x v="1"/>
    <x v="0"/>
    <s v="USD"/>
    <n v="1410810903"/>
    <n v="1405626903"/>
    <b v="0"/>
    <n v="12"/>
    <b v="0"/>
    <s v="food/food trucks"/>
    <n v="0.13849999999999998"/>
    <n v="23.083333333333332"/>
    <x v="7"/>
    <s v="food trucks"/>
  </r>
  <r>
    <n v="2580"/>
    <x v="2579"/>
    <x v="2578"/>
    <x v="0"/>
    <n v="51"/>
    <x v="1"/>
    <x v="0"/>
    <s v="USD"/>
    <n v="1431745200"/>
    <n v="1429170603"/>
    <b v="0"/>
    <n v="2"/>
    <b v="0"/>
    <s v="food/food trucks"/>
    <n v="0.6"/>
    <n v="25.5"/>
    <x v="7"/>
    <s v="food trucks"/>
  </r>
  <r>
    <n v="2581"/>
    <x v="2580"/>
    <x v="2579"/>
    <x v="10"/>
    <n v="530"/>
    <x v="2"/>
    <x v="0"/>
    <s v="USD"/>
    <n v="1447689898"/>
    <n v="1445094298"/>
    <b v="0"/>
    <n v="11"/>
    <b v="0"/>
    <s v="food/food trucks"/>
    <n v="10.6"/>
    <n v="48.18181818181818"/>
    <x v="7"/>
    <s v="food trucks"/>
  </r>
  <r>
    <n v="2582"/>
    <x v="2581"/>
    <x v="2580"/>
    <x v="161"/>
    <n v="1"/>
    <x v="2"/>
    <x v="0"/>
    <s v="USD"/>
    <n v="1477784634"/>
    <n v="1475192634"/>
    <b v="0"/>
    <n v="1"/>
    <b v="0"/>
    <s v="food/food trucks"/>
    <n v="1.1111111111111111E-3"/>
    <n v="1"/>
    <x v="7"/>
    <s v="food trucks"/>
  </r>
  <r>
    <n v="2583"/>
    <x v="2582"/>
    <x v="2581"/>
    <x v="28"/>
    <n v="5"/>
    <x v="2"/>
    <x v="0"/>
    <s v="USD"/>
    <n v="1426526880"/>
    <n v="1421346480"/>
    <b v="0"/>
    <n v="5"/>
    <b v="0"/>
    <s v="food/food trucks"/>
    <n v="0.5"/>
    <n v="1"/>
    <x v="7"/>
    <s v="food trucks"/>
  </r>
  <r>
    <n v="2584"/>
    <x v="2583"/>
    <x v="2582"/>
    <x v="3"/>
    <n v="0"/>
    <x v="2"/>
    <x v="0"/>
    <s v="USD"/>
    <n v="1434341369"/>
    <n v="1431749369"/>
    <b v="0"/>
    <n v="0"/>
    <b v="0"/>
    <s v="food/food trucks"/>
    <n v="0"/>
    <n v="0"/>
    <x v="7"/>
    <s v="food trucks"/>
  </r>
  <r>
    <n v="2585"/>
    <x v="2584"/>
    <x v="2583"/>
    <x v="11"/>
    <n v="50"/>
    <x v="2"/>
    <x v="0"/>
    <s v="USD"/>
    <n v="1404601632"/>
    <n v="1402009632"/>
    <b v="0"/>
    <n v="1"/>
    <b v="0"/>
    <s v="food/food trucks"/>
    <n v="0.16666666666666669"/>
    <n v="50"/>
    <x v="7"/>
    <s v="food trucks"/>
  </r>
  <r>
    <n v="2586"/>
    <x v="2585"/>
    <x v="2584"/>
    <x v="9"/>
    <n v="5"/>
    <x v="2"/>
    <x v="1"/>
    <s v="GBP"/>
    <n v="1451030136"/>
    <n v="1448438136"/>
    <b v="0"/>
    <n v="1"/>
    <b v="0"/>
    <s v="food/food trucks"/>
    <n v="0.16666666666666669"/>
    <n v="5"/>
    <x v="7"/>
    <s v="food trucks"/>
  </r>
  <r>
    <n v="2587"/>
    <x v="2586"/>
    <x v="2585"/>
    <x v="63"/>
    <n v="1217"/>
    <x v="2"/>
    <x v="0"/>
    <s v="USD"/>
    <n v="1451491953"/>
    <n v="1448899953"/>
    <b v="0"/>
    <n v="6"/>
    <b v="0"/>
    <s v="food/food trucks"/>
    <n v="2.4340000000000002"/>
    <n v="202.83333333333334"/>
    <x v="7"/>
    <s v="food trucks"/>
  </r>
  <r>
    <n v="2588"/>
    <x v="2587"/>
    <x v="2586"/>
    <x v="12"/>
    <n v="233"/>
    <x v="2"/>
    <x v="0"/>
    <s v="USD"/>
    <n v="1427807640"/>
    <n v="1423325626"/>
    <b v="0"/>
    <n v="8"/>
    <b v="0"/>
    <s v="food/food trucks"/>
    <n v="3.8833333333333329"/>
    <n v="29.125"/>
    <x v="7"/>
    <s v="food trucks"/>
  </r>
  <r>
    <n v="2589"/>
    <x v="2588"/>
    <x v="2587"/>
    <x v="63"/>
    <n v="5"/>
    <x v="2"/>
    <x v="8"/>
    <s v="DKK"/>
    <n v="1458733927"/>
    <n v="1456145527"/>
    <b v="0"/>
    <n v="1"/>
    <b v="0"/>
    <s v="food/food trucks"/>
    <n v="0.01"/>
    <n v="5"/>
    <x v="7"/>
    <s v="food trucks"/>
  </r>
  <r>
    <n v="2590"/>
    <x v="2589"/>
    <x v="2588"/>
    <x v="9"/>
    <n v="0"/>
    <x v="2"/>
    <x v="2"/>
    <s v="AUD"/>
    <n v="1453817297"/>
    <n v="1453212497"/>
    <b v="0"/>
    <n v="0"/>
    <b v="0"/>
    <s v="food/food trucks"/>
    <n v="0"/>
    <n v="0"/>
    <x v="7"/>
    <s v="food trucks"/>
  </r>
  <r>
    <n v="2591"/>
    <x v="2590"/>
    <x v="2589"/>
    <x v="15"/>
    <n v="26"/>
    <x v="2"/>
    <x v="0"/>
    <s v="USD"/>
    <n v="1457901924"/>
    <n v="1452721524"/>
    <b v="0"/>
    <n v="2"/>
    <b v="0"/>
    <s v="food/food trucks"/>
    <n v="1.7333333333333332"/>
    <n v="13"/>
    <x v="7"/>
    <s v="food trucks"/>
  </r>
  <r>
    <n v="2592"/>
    <x v="2591"/>
    <x v="2590"/>
    <x v="11"/>
    <n v="50"/>
    <x v="2"/>
    <x v="0"/>
    <s v="USD"/>
    <n v="1412536421"/>
    <n v="1409944421"/>
    <b v="0"/>
    <n v="1"/>
    <b v="0"/>
    <s v="food/food trucks"/>
    <n v="0.16666666666666669"/>
    <n v="50"/>
    <x v="7"/>
    <s v="food trucks"/>
  </r>
  <r>
    <n v="2593"/>
    <x v="2592"/>
    <x v="2591"/>
    <x v="3"/>
    <n v="0"/>
    <x v="2"/>
    <x v="0"/>
    <s v="USD"/>
    <n v="1429993026"/>
    <n v="1427401026"/>
    <b v="0"/>
    <n v="0"/>
    <b v="0"/>
    <s v="food/food trucks"/>
    <n v="0"/>
    <n v="0"/>
    <x v="7"/>
    <s v="food trucks"/>
  </r>
  <r>
    <n v="2594"/>
    <x v="2593"/>
    <x v="2592"/>
    <x v="58"/>
    <n v="1"/>
    <x v="2"/>
    <x v="0"/>
    <s v="USD"/>
    <n v="1407453228"/>
    <n v="1404861228"/>
    <b v="0"/>
    <n v="1"/>
    <b v="0"/>
    <s v="food/food trucks"/>
    <n v="1.25E-3"/>
    <n v="1"/>
    <x v="7"/>
    <s v="food trucks"/>
  </r>
  <r>
    <n v="2595"/>
    <x v="2594"/>
    <x v="2593"/>
    <x v="36"/>
    <n v="1825"/>
    <x v="2"/>
    <x v="0"/>
    <s v="USD"/>
    <n v="1487915500"/>
    <n v="1485323500"/>
    <b v="0"/>
    <n v="19"/>
    <b v="0"/>
    <s v="food/food trucks"/>
    <n v="12.166666666666668"/>
    <n v="96.05263157894737"/>
    <x v="7"/>
    <s v="food trucks"/>
  </r>
  <r>
    <n v="2596"/>
    <x v="2595"/>
    <x v="2594"/>
    <x v="19"/>
    <n v="8256"/>
    <x v="2"/>
    <x v="5"/>
    <s v="CAD"/>
    <n v="1407427009"/>
    <n v="1404835009"/>
    <b v="0"/>
    <n v="27"/>
    <b v="0"/>
    <s v="food/food trucks"/>
    <n v="23.588571428571427"/>
    <n v="305.77777777777777"/>
    <x v="7"/>
    <s v="food trucks"/>
  </r>
  <r>
    <n v="2597"/>
    <x v="2596"/>
    <x v="2595"/>
    <x v="15"/>
    <n v="85"/>
    <x v="2"/>
    <x v="1"/>
    <s v="GBP"/>
    <n v="1466323917"/>
    <n v="1463731917"/>
    <b v="0"/>
    <n v="7"/>
    <b v="0"/>
    <s v="food/food trucks"/>
    <n v="5.6666666666666661"/>
    <n v="12.142857142857142"/>
    <x v="7"/>
    <s v="food trucks"/>
  </r>
  <r>
    <n v="2598"/>
    <x v="2597"/>
    <x v="2596"/>
    <x v="9"/>
    <n v="1170"/>
    <x v="2"/>
    <x v="0"/>
    <s v="USD"/>
    <n v="1443039001"/>
    <n v="1440447001"/>
    <b v="0"/>
    <n v="14"/>
    <b v="0"/>
    <s v="food/food trucks"/>
    <n v="39"/>
    <n v="83.571428571428569"/>
    <x v="7"/>
    <s v="food trucks"/>
  </r>
  <r>
    <n v="2599"/>
    <x v="2598"/>
    <x v="2597"/>
    <x v="354"/>
    <n v="90"/>
    <x v="2"/>
    <x v="0"/>
    <s v="USD"/>
    <n v="1407089147"/>
    <n v="1403201147"/>
    <b v="0"/>
    <n v="5"/>
    <b v="0"/>
    <s v="food/food trucks"/>
    <n v="0.99546510341776351"/>
    <n v="18"/>
    <x v="7"/>
    <s v="food trucks"/>
  </r>
  <r>
    <n v="2600"/>
    <x v="2599"/>
    <x v="2598"/>
    <x v="63"/>
    <n v="3466"/>
    <x v="2"/>
    <x v="0"/>
    <s v="USD"/>
    <n v="1458938200"/>
    <n v="1453757800"/>
    <b v="0"/>
    <n v="30"/>
    <b v="0"/>
    <s v="food/food trucks"/>
    <n v="6.9320000000000004"/>
    <n v="115.53333333333333"/>
    <x v="7"/>
    <s v="food trucks"/>
  </r>
  <r>
    <n v="2601"/>
    <x v="2600"/>
    <x v="2599"/>
    <x v="2"/>
    <n v="3307"/>
    <x v="0"/>
    <x v="0"/>
    <s v="USD"/>
    <n v="1347508740"/>
    <n v="1346276349"/>
    <b v="1"/>
    <n v="151"/>
    <b v="1"/>
    <s v="technology/space exploration"/>
    <n v="661.4"/>
    <n v="21.900662251655628"/>
    <x v="2"/>
    <s v="space exploration"/>
  </r>
  <r>
    <n v="2602"/>
    <x v="2601"/>
    <x v="2600"/>
    <x v="14"/>
    <n v="39131"/>
    <x v="0"/>
    <x v="0"/>
    <s v="USD"/>
    <n v="1415827200"/>
    <n v="1412358968"/>
    <b v="1"/>
    <n v="489"/>
    <b v="1"/>
    <s v="technology/space exploration"/>
    <n v="326.0916666666667"/>
    <n v="80.022494887525568"/>
    <x v="2"/>
    <s v="space exploration"/>
  </r>
  <r>
    <n v="2603"/>
    <x v="2602"/>
    <x v="2601"/>
    <x v="257"/>
    <n v="1776"/>
    <x v="0"/>
    <x v="0"/>
    <s v="USD"/>
    <n v="1387835654"/>
    <n v="1386626054"/>
    <b v="1"/>
    <n v="50"/>
    <b v="1"/>
    <s v="technology/space exploration"/>
    <n v="101.48571428571429"/>
    <n v="35.520000000000003"/>
    <x v="2"/>
    <s v="space exploration"/>
  </r>
  <r>
    <n v="2604"/>
    <x v="2603"/>
    <x v="2602"/>
    <x v="22"/>
    <n v="20843.599999999999"/>
    <x v="0"/>
    <x v="0"/>
    <s v="USD"/>
    <n v="1335662023"/>
    <n v="1333070023"/>
    <b v="1"/>
    <n v="321"/>
    <b v="1"/>
    <s v="technology/space exploration"/>
    <n v="104.21799999999999"/>
    <n v="64.933333333333323"/>
    <x v="2"/>
    <s v="space exploration"/>
  </r>
  <r>
    <n v="2605"/>
    <x v="2604"/>
    <x v="2603"/>
    <x v="57"/>
    <n v="107421.57"/>
    <x v="0"/>
    <x v="0"/>
    <s v="USD"/>
    <n v="1466168390"/>
    <n v="1463576390"/>
    <b v="1"/>
    <n v="1762"/>
    <b v="1"/>
    <s v="technology/space exploration"/>
    <n v="107.42157000000002"/>
    <n v="60.965703745743475"/>
    <x v="2"/>
    <s v="space exploration"/>
  </r>
  <r>
    <n v="2606"/>
    <x v="2605"/>
    <x v="2604"/>
    <x v="34"/>
    <n v="12106"/>
    <x v="0"/>
    <x v="0"/>
    <s v="USD"/>
    <n v="1398791182"/>
    <n v="1396026382"/>
    <b v="1"/>
    <n v="385"/>
    <b v="1"/>
    <s v="technology/space exploration"/>
    <n v="110.05454545454545"/>
    <n v="31.444155844155844"/>
    <x v="2"/>
    <s v="space exploration"/>
  </r>
  <r>
    <n v="2607"/>
    <x v="2606"/>
    <x v="2605"/>
    <x v="6"/>
    <n v="32616"/>
    <x v="0"/>
    <x v="0"/>
    <s v="USD"/>
    <n v="1439344800"/>
    <n v="1435611572"/>
    <b v="1"/>
    <n v="398"/>
    <b v="1"/>
    <s v="technology/space exploration"/>
    <n v="407.7"/>
    <n v="81.949748743718587"/>
    <x v="2"/>
    <s v="space exploration"/>
  </r>
  <r>
    <n v="2608"/>
    <x v="2607"/>
    <x v="2606"/>
    <x v="6"/>
    <n v="17914"/>
    <x v="0"/>
    <x v="0"/>
    <s v="USD"/>
    <n v="1489536000"/>
    <n v="1485976468"/>
    <b v="1"/>
    <n v="304"/>
    <b v="1"/>
    <s v="technology/space exploration"/>
    <n v="223.92500000000001"/>
    <n v="58.92763157894737"/>
    <x v="2"/>
    <s v="space exploration"/>
  </r>
  <r>
    <n v="2609"/>
    <x v="2608"/>
    <x v="2607"/>
    <x v="19"/>
    <n v="106330.39"/>
    <x v="0"/>
    <x v="0"/>
    <s v="USD"/>
    <n v="1342330951"/>
    <n v="1339738951"/>
    <b v="1"/>
    <n v="676"/>
    <b v="1"/>
    <s v="technology/space exploration"/>
    <n v="303.80111428571428"/>
    <n v="157.29347633136095"/>
    <x v="2"/>
    <s v="space exploration"/>
  </r>
  <r>
    <n v="2610"/>
    <x v="2609"/>
    <x v="2608"/>
    <x v="355"/>
    <n v="32172.66"/>
    <x v="0"/>
    <x v="0"/>
    <s v="USD"/>
    <n v="1471849140"/>
    <n v="1468444125"/>
    <b v="1"/>
    <n v="577"/>
    <b v="1"/>
    <s v="technology/space exploration"/>
    <n v="141.3251043268175"/>
    <n v="55.758509532062391"/>
    <x v="2"/>
    <s v="space exploration"/>
  </r>
  <r>
    <n v="2611"/>
    <x v="2610"/>
    <x v="2609"/>
    <x v="34"/>
    <n v="306970"/>
    <x v="0"/>
    <x v="12"/>
    <s v="EUR"/>
    <n v="1483397940"/>
    <n v="1480493014"/>
    <b v="1"/>
    <n v="3663"/>
    <b v="1"/>
    <s v="technology/space exploration"/>
    <n v="2790.6363636363635"/>
    <n v="83.802893802893806"/>
    <x v="2"/>
    <s v="space exploration"/>
  </r>
  <r>
    <n v="2612"/>
    <x v="2611"/>
    <x v="2610"/>
    <x v="3"/>
    <n v="17176.13"/>
    <x v="0"/>
    <x v="0"/>
    <s v="USD"/>
    <n v="1420773970"/>
    <n v="1418095570"/>
    <b v="1"/>
    <n v="294"/>
    <b v="1"/>
    <s v="technology/space exploration"/>
    <n v="171.76130000000001"/>
    <n v="58.422210884353746"/>
    <x v="2"/>
    <s v="space exploration"/>
  </r>
  <r>
    <n v="2613"/>
    <x v="2612"/>
    <x v="2611"/>
    <x v="51"/>
    <n v="7576"/>
    <x v="0"/>
    <x v="0"/>
    <s v="USD"/>
    <n v="1348256294"/>
    <n v="1345664294"/>
    <b v="1"/>
    <n v="28"/>
    <b v="1"/>
    <s v="technology/space exploration"/>
    <n v="101.01333333333334"/>
    <n v="270.57142857142856"/>
    <x v="2"/>
    <s v="space exploration"/>
  </r>
  <r>
    <n v="2614"/>
    <x v="2613"/>
    <x v="2612"/>
    <x v="124"/>
    <n v="10710"/>
    <x v="0"/>
    <x v="0"/>
    <s v="USD"/>
    <n v="1398834000"/>
    <n v="1396371612"/>
    <b v="1"/>
    <n v="100"/>
    <b v="1"/>
    <s v="technology/space exploration"/>
    <n v="102"/>
    <n v="107.1"/>
    <x v="2"/>
    <s v="space exploration"/>
  </r>
  <r>
    <n v="2615"/>
    <x v="2614"/>
    <x v="2613"/>
    <x v="356"/>
    <n v="3397"/>
    <x v="0"/>
    <x v="1"/>
    <s v="GBP"/>
    <n v="1462017600"/>
    <n v="1458820564"/>
    <b v="0"/>
    <n v="72"/>
    <b v="1"/>
    <s v="technology/space exploration"/>
    <n v="169.76511744127936"/>
    <n v="47.180555555555557"/>
    <x v="2"/>
    <s v="space exploration"/>
  </r>
  <r>
    <n v="2616"/>
    <x v="2615"/>
    <x v="2614"/>
    <x v="31"/>
    <n v="28633.5"/>
    <x v="0"/>
    <x v="0"/>
    <s v="USD"/>
    <n v="1440546729"/>
    <n v="1437954729"/>
    <b v="1"/>
    <n v="238"/>
    <b v="1"/>
    <s v="technology/space exploration"/>
    <n v="114.53400000000001"/>
    <n v="120.30882352941177"/>
    <x v="2"/>
    <s v="space exploration"/>
  </r>
  <r>
    <n v="2617"/>
    <x v="2616"/>
    <x v="2615"/>
    <x v="2"/>
    <n v="4388"/>
    <x v="0"/>
    <x v="0"/>
    <s v="USD"/>
    <n v="1413838751"/>
    <n v="1411246751"/>
    <b v="1"/>
    <n v="159"/>
    <b v="1"/>
    <s v="technology/space exploration"/>
    <n v="877.6"/>
    <n v="27.59748427672956"/>
    <x v="2"/>
    <s v="space exploration"/>
  </r>
  <r>
    <n v="2618"/>
    <x v="2617"/>
    <x v="2616"/>
    <x v="36"/>
    <n v="15808"/>
    <x v="0"/>
    <x v="0"/>
    <s v="USD"/>
    <n v="1449000061"/>
    <n v="1443812461"/>
    <b v="1"/>
    <n v="77"/>
    <b v="1"/>
    <s v="technology/space exploration"/>
    <n v="105.38666666666667"/>
    <n v="205.2987012987013"/>
    <x v="2"/>
    <s v="space exploration"/>
  </r>
  <r>
    <n v="2619"/>
    <x v="2618"/>
    <x v="2617"/>
    <x v="28"/>
    <n v="1884"/>
    <x v="0"/>
    <x v="0"/>
    <s v="USD"/>
    <n v="1445598000"/>
    <n v="1443302004"/>
    <b v="1"/>
    <n v="53"/>
    <b v="1"/>
    <s v="technology/space exploration"/>
    <n v="188.39999999999998"/>
    <n v="35.547169811320757"/>
    <x v="2"/>
    <s v="space exploration"/>
  </r>
  <r>
    <n v="2620"/>
    <x v="2619"/>
    <x v="2618"/>
    <x v="99"/>
    <n v="93374"/>
    <x v="0"/>
    <x v="2"/>
    <s v="AUD"/>
    <n v="1444525200"/>
    <n v="1441339242"/>
    <b v="1"/>
    <n v="1251"/>
    <b v="1"/>
    <s v="technology/space exploration"/>
    <n v="143.65230769230772"/>
    <n v="74.639488409272587"/>
    <x v="2"/>
    <s v="space exploration"/>
  </r>
  <r>
    <n v="2621"/>
    <x v="2620"/>
    <x v="2619"/>
    <x v="36"/>
    <n v="21882"/>
    <x v="0"/>
    <x v="0"/>
    <s v="USD"/>
    <n v="1432230988"/>
    <n v="1429638988"/>
    <b v="1"/>
    <n v="465"/>
    <b v="1"/>
    <s v="technology/space exploration"/>
    <n v="145.88"/>
    <n v="47.058064516129029"/>
    <x v="2"/>
    <s v="space exploration"/>
  </r>
  <r>
    <n v="2622"/>
    <x v="2621"/>
    <x v="2620"/>
    <x v="15"/>
    <n v="1967.76"/>
    <x v="0"/>
    <x v="13"/>
    <s v="EUR"/>
    <n v="1483120216"/>
    <n v="1479232216"/>
    <b v="0"/>
    <n v="74"/>
    <b v="1"/>
    <s v="technology/space exploration"/>
    <n v="131.184"/>
    <n v="26.591351351351353"/>
    <x v="2"/>
    <s v="space exploration"/>
  </r>
  <r>
    <n v="2623"/>
    <x v="2622"/>
    <x v="2621"/>
    <x v="13"/>
    <n v="2280"/>
    <x v="0"/>
    <x v="0"/>
    <s v="USD"/>
    <n v="1480658966"/>
    <n v="1479449366"/>
    <b v="0"/>
    <n v="62"/>
    <b v="1"/>
    <s v="technology/space exploration"/>
    <n v="113.99999999999999"/>
    <n v="36.774193548387096"/>
    <x v="2"/>
    <s v="space exploration"/>
  </r>
  <r>
    <n v="2624"/>
    <x v="2623"/>
    <x v="2622"/>
    <x v="6"/>
    <n v="110353.65"/>
    <x v="0"/>
    <x v="0"/>
    <s v="USD"/>
    <n v="1347530822"/>
    <n v="1345716422"/>
    <b v="0"/>
    <n v="3468"/>
    <b v="1"/>
    <s v="technology/space exploration"/>
    <n v="1379.4206249999997"/>
    <n v="31.820544982698959"/>
    <x v="2"/>
    <s v="space exploration"/>
  </r>
  <r>
    <n v="2625"/>
    <x v="2624"/>
    <x v="2623"/>
    <x v="325"/>
    <n v="1434"/>
    <x v="0"/>
    <x v="12"/>
    <s v="EUR"/>
    <n v="1478723208"/>
    <n v="1476559608"/>
    <b v="0"/>
    <n v="52"/>
    <b v="1"/>
    <s v="technology/space exploration"/>
    <n v="956"/>
    <n v="27.576923076923077"/>
    <x v="2"/>
    <s v="space exploration"/>
  </r>
  <r>
    <n v="2626"/>
    <x v="2625"/>
    <x v="2624"/>
    <x v="30"/>
    <n v="2800"/>
    <x v="0"/>
    <x v="0"/>
    <s v="USD"/>
    <n v="1433343869"/>
    <n v="1430751869"/>
    <b v="0"/>
    <n v="50"/>
    <b v="1"/>
    <s v="technology/space exploration"/>
    <n v="112.00000000000001"/>
    <n v="56"/>
    <x v="2"/>
    <s v="space exploration"/>
  </r>
  <r>
    <n v="2627"/>
    <x v="2626"/>
    <x v="2625"/>
    <x v="325"/>
    <n v="970"/>
    <x v="0"/>
    <x v="0"/>
    <s v="USD"/>
    <n v="1448571261"/>
    <n v="1445975661"/>
    <b v="0"/>
    <n v="45"/>
    <b v="1"/>
    <s v="technology/space exploration"/>
    <n v="646.66666666666663"/>
    <n v="21.555555555555557"/>
    <x v="2"/>
    <s v="space exploration"/>
  </r>
  <r>
    <n v="2628"/>
    <x v="2627"/>
    <x v="2626"/>
    <x v="357"/>
    <n v="926"/>
    <x v="0"/>
    <x v="0"/>
    <s v="USD"/>
    <n v="1417389067"/>
    <n v="1415661067"/>
    <b v="0"/>
    <n v="21"/>
    <b v="1"/>
    <s v="technology/space exploration"/>
    <n v="110.36948748510132"/>
    <n v="44.095238095238095"/>
    <x v="2"/>
    <s v="space exploration"/>
  </r>
  <r>
    <n v="2629"/>
    <x v="2628"/>
    <x v="2627"/>
    <x v="10"/>
    <n v="6387"/>
    <x v="0"/>
    <x v="1"/>
    <s v="GBP"/>
    <n v="1431608122"/>
    <n v="1429016122"/>
    <b v="0"/>
    <n v="100"/>
    <b v="1"/>
    <s v="technology/space exploration"/>
    <n v="127.74000000000001"/>
    <n v="63.87"/>
    <x v="2"/>
    <s v="space exploration"/>
  </r>
  <r>
    <n v="2630"/>
    <x v="2629"/>
    <x v="2628"/>
    <x v="13"/>
    <n v="3158"/>
    <x v="0"/>
    <x v="2"/>
    <s v="AUD"/>
    <n v="1467280800"/>
    <n v="1464921112"/>
    <b v="0"/>
    <n v="81"/>
    <b v="1"/>
    <s v="technology/space exploration"/>
    <n v="157.9"/>
    <n v="38.987654320987652"/>
    <x v="2"/>
    <s v="space exploration"/>
  </r>
  <r>
    <n v="2631"/>
    <x v="2630"/>
    <x v="2629"/>
    <x v="22"/>
    <n v="22933.05"/>
    <x v="0"/>
    <x v="0"/>
    <s v="USD"/>
    <n v="1440907427"/>
    <n v="1438488227"/>
    <b v="0"/>
    <n v="286"/>
    <b v="1"/>
    <s v="technology/space exploration"/>
    <n v="114.66525000000001"/>
    <n v="80.185489510489504"/>
    <x v="2"/>
    <s v="space exploration"/>
  </r>
  <r>
    <n v="2632"/>
    <x v="2631"/>
    <x v="2630"/>
    <x v="358"/>
    <n v="1466"/>
    <x v="0"/>
    <x v="0"/>
    <s v="USD"/>
    <n v="1464485339"/>
    <n v="1462325339"/>
    <b v="0"/>
    <n v="42"/>
    <b v="1"/>
    <s v="technology/space exploration"/>
    <n v="137.00934579439252"/>
    <n v="34.904761904761905"/>
    <x v="2"/>
    <s v="space exploration"/>
  </r>
  <r>
    <n v="2633"/>
    <x v="2632"/>
    <x v="2631"/>
    <x v="10"/>
    <n v="17731"/>
    <x v="0"/>
    <x v="0"/>
    <s v="USD"/>
    <n v="1393542000"/>
    <n v="1390938332"/>
    <b v="0"/>
    <n v="199"/>
    <b v="1"/>
    <s v="technology/space exploration"/>
    <n v="354.62"/>
    <n v="89.100502512562812"/>
    <x v="2"/>
    <s v="space exploration"/>
  </r>
  <r>
    <n v="2634"/>
    <x v="2633"/>
    <x v="2632"/>
    <x v="359"/>
    <n v="986"/>
    <x v="0"/>
    <x v="0"/>
    <s v="USD"/>
    <n v="1475163921"/>
    <n v="1472571921"/>
    <b v="0"/>
    <n v="25"/>
    <b v="1"/>
    <s v="technology/space exploration"/>
    <n v="106.02150537634409"/>
    <n v="39.44"/>
    <x v="2"/>
    <s v="space exploration"/>
  </r>
  <r>
    <n v="2635"/>
    <x v="2634"/>
    <x v="2633"/>
    <x v="236"/>
    <n v="11500"/>
    <x v="0"/>
    <x v="5"/>
    <s v="CAD"/>
    <n v="1425937761"/>
    <n v="1422917361"/>
    <b v="0"/>
    <n v="84"/>
    <b v="1"/>
    <s v="technology/space exploration"/>
    <n v="100"/>
    <n v="136.9047619047619"/>
    <x v="2"/>
    <s v="space exploration"/>
  </r>
  <r>
    <n v="2636"/>
    <x v="2635"/>
    <x v="2634"/>
    <x v="28"/>
    <n v="1873"/>
    <x v="0"/>
    <x v="0"/>
    <s v="USD"/>
    <n v="1476579600"/>
    <n v="1474641914"/>
    <b v="0"/>
    <n v="50"/>
    <b v="1"/>
    <s v="technology/space exploration"/>
    <n v="187.3"/>
    <n v="37.46"/>
    <x v="2"/>
    <s v="space exploration"/>
  </r>
  <r>
    <n v="2637"/>
    <x v="2636"/>
    <x v="2635"/>
    <x v="2"/>
    <n v="831"/>
    <x v="0"/>
    <x v="0"/>
    <s v="USD"/>
    <n v="1476277875"/>
    <n v="1474895475"/>
    <b v="0"/>
    <n v="26"/>
    <b v="1"/>
    <s v="technology/space exploration"/>
    <n v="166.2"/>
    <n v="31.96153846153846"/>
    <x v="2"/>
    <s v="space exploration"/>
  </r>
  <r>
    <n v="2638"/>
    <x v="2637"/>
    <x v="2636"/>
    <x v="360"/>
    <n v="353"/>
    <x v="0"/>
    <x v="0"/>
    <s v="USD"/>
    <n v="1421358895"/>
    <n v="1418766895"/>
    <b v="0"/>
    <n v="14"/>
    <b v="1"/>
    <s v="technology/space exploration"/>
    <n v="101.72910662824208"/>
    <n v="25.214285714285715"/>
    <x v="2"/>
    <s v="space exploration"/>
  </r>
  <r>
    <n v="2639"/>
    <x v="2638"/>
    <x v="2637"/>
    <x v="43"/>
    <n v="492"/>
    <x v="0"/>
    <x v="1"/>
    <s v="GBP"/>
    <n v="1424378748"/>
    <n v="1421786748"/>
    <b v="0"/>
    <n v="49"/>
    <b v="1"/>
    <s v="technology/space exploration"/>
    <n v="164"/>
    <n v="10.040816326530612"/>
    <x v="2"/>
    <s v="space exploration"/>
  </r>
  <r>
    <n v="2640"/>
    <x v="2639"/>
    <x v="2638"/>
    <x v="9"/>
    <n v="3170"/>
    <x v="0"/>
    <x v="0"/>
    <s v="USD"/>
    <n v="1433735474"/>
    <n v="1428551474"/>
    <b v="0"/>
    <n v="69"/>
    <b v="1"/>
    <s v="technology/space exploration"/>
    <n v="105.66666666666666"/>
    <n v="45.94202898550725"/>
    <x v="2"/>
    <s v="space exploration"/>
  </r>
  <r>
    <n v="2641"/>
    <x v="2640"/>
    <x v="2639"/>
    <x v="15"/>
    <n v="15"/>
    <x v="2"/>
    <x v="0"/>
    <s v="USD"/>
    <n v="1410811740"/>
    <n v="1409341863"/>
    <b v="0"/>
    <n v="1"/>
    <b v="0"/>
    <s v="technology/space exploration"/>
    <n v="1"/>
    <n v="15"/>
    <x v="2"/>
    <s v="space exploration"/>
  </r>
  <r>
    <n v="2642"/>
    <x v="2641"/>
    <x v="2640"/>
    <x v="69"/>
    <n v="0"/>
    <x v="2"/>
    <x v="12"/>
    <s v="EUR"/>
    <n v="1468565820"/>
    <n v="1465970108"/>
    <b v="0"/>
    <n v="0"/>
    <b v="0"/>
    <s v="technology/space exploration"/>
    <n v="0"/>
    <n v="0"/>
    <x v="2"/>
    <s v="space exploration"/>
  </r>
  <r>
    <n v="2643"/>
    <x v="2642"/>
    <x v="2641"/>
    <x v="80"/>
    <n v="335597.31"/>
    <x v="1"/>
    <x v="0"/>
    <s v="USD"/>
    <n v="1482307140"/>
    <n v="1479218315"/>
    <b v="1"/>
    <n v="1501"/>
    <b v="0"/>
    <s v="technology/space exploration"/>
    <n v="33.559730999999999"/>
    <n v="223.58248500999335"/>
    <x v="2"/>
    <s v="space exploration"/>
  </r>
  <r>
    <n v="2644"/>
    <x v="2643"/>
    <x v="2642"/>
    <x v="57"/>
    <n v="2053"/>
    <x v="1"/>
    <x v="0"/>
    <s v="USD"/>
    <n v="1489172435"/>
    <n v="1486580435"/>
    <b v="1"/>
    <n v="52"/>
    <b v="0"/>
    <s v="technology/space exploration"/>
    <n v="2.0529999999999999"/>
    <n v="39.480769230769234"/>
    <x v="2"/>
    <s v="space exploration"/>
  </r>
  <r>
    <n v="2645"/>
    <x v="2644"/>
    <x v="2643"/>
    <x v="22"/>
    <n v="2100"/>
    <x v="1"/>
    <x v="2"/>
    <s v="AUD"/>
    <n v="1415481203"/>
    <n v="1412885603"/>
    <b v="1"/>
    <n v="23"/>
    <b v="0"/>
    <s v="technology/space exploration"/>
    <n v="10.5"/>
    <n v="91.304347826086953"/>
    <x v="2"/>
    <s v="space exploration"/>
  </r>
  <r>
    <n v="2646"/>
    <x v="2645"/>
    <x v="2644"/>
    <x v="69"/>
    <n v="42086.42"/>
    <x v="1"/>
    <x v="0"/>
    <s v="USD"/>
    <n v="1441783869"/>
    <n v="1439191869"/>
    <b v="1"/>
    <n v="535"/>
    <b v="0"/>
    <s v="technology/space exploration"/>
    <n v="8.4172840000000004"/>
    <n v="78.666205607476627"/>
    <x v="2"/>
    <s v="space exploration"/>
  </r>
  <r>
    <n v="2647"/>
    <x v="2646"/>
    <x v="2645"/>
    <x v="30"/>
    <n v="36"/>
    <x v="1"/>
    <x v="5"/>
    <s v="CAD"/>
    <n v="1439533019"/>
    <n v="1436941019"/>
    <b v="0"/>
    <n v="3"/>
    <b v="0"/>
    <s v="technology/space exploration"/>
    <n v="1.44"/>
    <n v="12"/>
    <x v="2"/>
    <s v="space exploration"/>
  </r>
  <r>
    <n v="2648"/>
    <x v="2647"/>
    <x v="2646"/>
    <x v="14"/>
    <n v="106"/>
    <x v="1"/>
    <x v="0"/>
    <s v="USD"/>
    <n v="1457543360"/>
    <n v="1454951360"/>
    <b v="0"/>
    <n v="6"/>
    <b v="0"/>
    <s v="technology/space exploration"/>
    <n v="0.88333333333333341"/>
    <n v="17.666666666666668"/>
    <x v="2"/>
    <s v="space exploration"/>
  </r>
  <r>
    <n v="2649"/>
    <x v="2648"/>
    <x v="2647"/>
    <x v="152"/>
    <n v="124"/>
    <x v="1"/>
    <x v="0"/>
    <s v="USD"/>
    <n v="1454370941"/>
    <n v="1449186941"/>
    <b v="0"/>
    <n v="3"/>
    <b v="0"/>
    <s v="technology/space exploration"/>
    <n v="9.920000000000001E-2"/>
    <n v="41.333333333333336"/>
    <x v="2"/>
    <s v="space exploration"/>
  </r>
  <r>
    <n v="2650"/>
    <x v="2649"/>
    <x v="2648"/>
    <x v="127"/>
    <n v="358"/>
    <x v="1"/>
    <x v="0"/>
    <s v="USD"/>
    <n v="1482332343"/>
    <n v="1479740343"/>
    <b v="0"/>
    <n v="5"/>
    <b v="0"/>
    <s v="technology/space exploration"/>
    <n v="0.59666666666666668"/>
    <n v="71.599999999999994"/>
    <x v="2"/>
    <s v="space exploration"/>
  </r>
  <r>
    <n v="2651"/>
    <x v="2650"/>
    <x v="2649"/>
    <x v="361"/>
    <n v="5233"/>
    <x v="1"/>
    <x v="0"/>
    <s v="USD"/>
    <n v="1450380009"/>
    <n v="1447960809"/>
    <b v="0"/>
    <n v="17"/>
    <b v="0"/>
    <s v="technology/space exploration"/>
    <n v="1.8689285714285715"/>
    <n v="307.8235294117647"/>
    <x v="2"/>
    <s v="space exploration"/>
  </r>
  <r>
    <n v="2652"/>
    <x v="2651"/>
    <x v="2650"/>
    <x v="57"/>
    <n v="885"/>
    <x v="1"/>
    <x v="2"/>
    <s v="AUD"/>
    <n v="1418183325"/>
    <n v="1415591325"/>
    <b v="0"/>
    <n v="11"/>
    <b v="0"/>
    <s v="technology/space exploration"/>
    <n v="0.88500000000000001"/>
    <n v="80.454545454545453"/>
    <x v="2"/>
    <s v="space exploration"/>
  </r>
  <r>
    <n v="2653"/>
    <x v="2652"/>
    <x v="2651"/>
    <x v="362"/>
    <n v="5876"/>
    <x v="1"/>
    <x v="0"/>
    <s v="USD"/>
    <n v="1402632000"/>
    <n v="1399909127"/>
    <b v="0"/>
    <n v="70"/>
    <b v="0"/>
    <s v="technology/space exploration"/>
    <n v="11.52156862745098"/>
    <n v="83.942857142857136"/>
    <x v="2"/>
    <s v="space exploration"/>
  </r>
  <r>
    <n v="2654"/>
    <x v="2653"/>
    <x v="2652"/>
    <x v="57"/>
    <n v="51"/>
    <x v="1"/>
    <x v="0"/>
    <s v="USD"/>
    <n v="1429622726"/>
    <n v="1424442326"/>
    <b v="0"/>
    <n v="6"/>
    <b v="0"/>
    <s v="technology/space exploration"/>
    <n v="5.1000000000000004E-2"/>
    <n v="8.5"/>
    <x v="2"/>
    <s v="space exploration"/>
  </r>
  <r>
    <n v="2655"/>
    <x v="2654"/>
    <x v="2653"/>
    <x v="36"/>
    <n v="3155"/>
    <x v="1"/>
    <x v="0"/>
    <s v="USD"/>
    <n v="1455048000"/>
    <n v="1452631647"/>
    <b v="0"/>
    <n v="43"/>
    <b v="0"/>
    <s v="technology/space exploration"/>
    <n v="21.033333333333335"/>
    <n v="73.372093023255815"/>
    <x v="2"/>
    <s v="space exploration"/>
  </r>
  <r>
    <n v="2656"/>
    <x v="2655"/>
    <x v="2654"/>
    <x v="60"/>
    <n v="17155"/>
    <x v="1"/>
    <x v="0"/>
    <s v="USD"/>
    <n v="1489345200"/>
    <n v="1485966688"/>
    <b v="0"/>
    <n v="152"/>
    <b v="0"/>
    <s v="technology/space exploration"/>
    <n v="11.436666666666667"/>
    <n v="112.86184210526316"/>
    <x v="2"/>
    <s v="space exploration"/>
  </r>
  <r>
    <n v="2657"/>
    <x v="2656"/>
    <x v="2655"/>
    <x v="11"/>
    <n v="5621.38"/>
    <x v="1"/>
    <x v="0"/>
    <s v="USD"/>
    <n v="1470187800"/>
    <n v="1467325053"/>
    <b v="0"/>
    <n v="59"/>
    <b v="0"/>
    <s v="technology/space exploration"/>
    <n v="18.737933333333334"/>
    <n v="95.277627118644077"/>
    <x v="2"/>
    <s v="space exploration"/>
  </r>
  <r>
    <n v="2658"/>
    <x v="2657"/>
    <x v="2656"/>
    <x v="316"/>
    <n v="91"/>
    <x v="1"/>
    <x v="0"/>
    <s v="USD"/>
    <n v="1469913194"/>
    <n v="1467321194"/>
    <b v="0"/>
    <n v="4"/>
    <b v="0"/>
    <s v="technology/space exploration"/>
    <n v="9.285714285714286E-2"/>
    <n v="22.75"/>
    <x v="2"/>
    <s v="space exploration"/>
  </r>
  <r>
    <n v="2659"/>
    <x v="2658"/>
    <x v="2657"/>
    <x v="197"/>
    <n v="1333"/>
    <x v="1"/>
    <x v="0"/>
    <s v="USD"/>
    <n v="1429321210"/>
    <n v="1426729210"/>
    <b v="0"/>
    <n v="10"/>
    <b v="0"/>
    <s v="technology/space exploration"/>
    <n v="2.7204081632653061"/>
    <n v="133.30000000000001"/>
    <x v="2"/>
    <s v="space exploration"/>
  </r>
  <r>
    <n v="2660"/>
    <x v="2659"/>
    <x v="2658"/>
    <x v="22"/>
    <n v="19"/>
    <x v="1"/>
    <x v="0"/>
    <s v="USD"/>
    <n v="1448388418"/>
    <n v="1443200818"/>
    <b v="0"/>
    <n v="5"/>
    <b v="0"/>
    <s v="technology/space exploration"/>
    <n v="9.5000000000000001E-2"/>
    <n v="3.8"/>
    <x v="2"/>
    <s v="space exploration"/>
  </r>
  <r>
    <n v="2661"/>
    <x v="2660"/>
    <x v="2659"/>
    <x v="10"/>
    <n v="5145"/>
    <x v="0"/>
    <x v="0"/>
    <s v="USD"/>
    <n v="1382742010"/>
    <n v="1380150010"/>
    <b v="0"/>
    <n v="60"/>
    <b v="1"/>
    <s v="technology/makerspaces"/>
    <n v="102.89999999999999"/>
    <n v="85.75"/>
    <x v="2"/>
    <s v="makerspaces"/>
  </r>
  <r>
    <n v="2662"/>
    <x v="2661"/>
    <x v="2660"/>
    <x v="22"/>
    <n v="21360"/>
    <x v="0"/>
    <x v="0"/>
    <s v="USD"/>
    <n v="1440179713"/>
    <n v="1437587713"/>
    <b v="0"/>
    <n v="80"/>
    <b v="1"/>
    <s v="technology/makerspaces"/>
    <n v="106.80000000000001"/>
    <n v="267"/>
    <x v="2"/>
    <s v="makerspaces"/>
  </r>
  <r>
    <n v="2663"/>
    <x v="2662"/>
    <x v="2661"/>
    <x v="22"/>
    <n v="20919.25"/>
    <x v="0"/>
    <x v="5"/>
    <s v="CAD"/>
    <n v="1441378800"/>
    <n v="1438873007"/>
    <b v="0"/>
    <n v="56"/>
    <b v="1"/>
    <s v="technology/makerspaces"/>
    <n v="104.59625"/>
    <n v="373.55803571428572"/>
    <x v="2"/>
    <s v="makerspaces"/>
  </r>
  <r>
    <n v="2664"/>
    <x v="2663"/>
    <x v="2662"/>
    <x v="178"/>
    <n v="18100"/>
    <x v="0"/>
    <x v="0"/>
    <s v="USD"/>
    <n v="1449644340"/>
    <n v="1446683797"/>
    <b v="0"/>
    <n v="104"/>
    <b v="1"/>
    <s v="technology/makerspaces"/>
    <n v="103.42857142857143"/>
    <n v="174.03846153846155"/>
    <x v="2"/>
    <s v="makerspaces"/>
  </r>
  <r>
    <n v="2665"/>
    <x v="2664"/>
    <x v="2663"/>
    <x v="8"/>
    <n v="4310"/>
    <x v="0"/>
    <x v="0"/>
    <s v="USD"/>
    <n v="1430774974"/>
    <n v="1426886974"/>
    <b v="0"/>
    <n v="46"/>
    <b v="1"/>
    <s v="technology/makerspaces"/>
    <n v="123.14285714285715"/>
    <n v="93.695652173913047"/>
    <x v="2"/>
    <s v="makerspaces"/>
  </r>
  <r>
    <n v="2666"/>
    <x v="2665"/>
    <x v="2664"/>
    <x v="3"/>
    <n v="15929.51"/>
    <x v="0"/>
    <x v="0"/>
    <s v="USD"/>
    <n v="1443214800"/>
    <n v="1440008439"/>
    <b v="0"/>
    <n v="206"/>
    <b v="1"/>
    <s v="technology/makerspaces"/>
    <n v="159.29509999999999"/>
    <n v="77.327718446601949"/>
    <x v="2"/>
    <s v="makerspaces"/>
  </r>
  <r>
    <n v="2667"/>
    <x v="2666"/>
    <x v="2665"/>
    <x v="15"/>
    <n v="1660"/>
    <x v="0"/>
    <x v="0"/>
    <s v="USD"/>
    <n v="1455142416"/>
    <n v="1452550416"/>
    <b v="0"/>
    <n v="18"/>
    <b v="1"/>
    <s v="technology/makerspaces"/>
    <n v="110.66666666666667"/>
    <n v="92.222222222222229"/>
    <x v="2"/>
    <s v="makerspaces"/>
  </r>
  <r>
    <n v="2668"/>
    <x v="2667"/>
    <x v="2666"/>
    <x v="28"/>
    <n v="1707"/>
    <x v="0"/>
    <x v="5"/>
    <s v="CAD"/>
    <n v="1447079520"/>
    <n v="1443449265"/>
    <b v="0"/>
    <n v="28"/>
    <b v="1"/>
    <s v="technology/makerspaces"/>
    <n v="170.70000000000002"/>
    <n v="60.964285714285715"/>
    <x v="2"/>
    <s v="makerspaces"/>
  </r>
  <r>
    <n v="2669"/>
    <x v="2668"/>
    <x v="2667"/>
    <x v="134"/>
    <n v="1001"/>
    <x v="0"/>
    <x v="0"/>
    <s v="USD"/>
    <n v="1452387096"/>
    <n v="1447203096"/>
    <b v="0"/>
    <n v="11"/>
    <b v="1"/>
    <s v="technology/makerspaces"/>
    <n v="125.125"/>
    <n v="91"/>
    <x v="2"/>
    <s v="makerspaces"/>
  </r>
  <r>
    <n v="2670"/>
    <x v="2669"/>
    <x v="2668"/>
    <x v="363"/>
    <n v="2495"/>
    <x v="2"/>
    <x v="2"/>
    <s v="AUD"/>
    <n v="1406593780"/>
    <n v="1404174580"/>
    <b v="1"/>
    <n v="60"/>
    <b v="0"/>
    <s v="technology/makerspaces"/>
    <n v="6.4158609339642041"/>
    <n v="41.583333333333336"/>
    <x v="2"/>
    <s v="makerspaces"/>
  </r>
  <r>
    <n v="2671"/>
    <x v="2670"/>
    <x v="2669"/>
    <x v="31"/>
    <n v="2836"/>
    <x v="2"/>
    <x v="0"/>
    <s v="USD"/>
    <n v="1419017880"/>
    <n v="1416419916"/>
    <b v="1"/>
    <n v="84"/>
    <b v="0"/>
    <s v="technology/makerspaces"/>
    <n v="11.343999999999999"/>
    <n v="33.761904761904759"/>
    <x v="2"/>
    <s v="makerspaces"/>
  </r>
  <r>
    <n v="2672"/>
    <x v="2671"/>
    <x v="2670"/>
    <x v="3"/>
    <n v="3319"/>
    <x v="2"/>
    <x v="0"/>
    <s v="USD"/>
    <n v="1451282400"/>
    <n v="1449436390"/>
    <b v="1"/>
    <n v="47"/>
    <b v="0"/>
    <s v="technology/makerspaces"/>
    <n v="33.19"/>
    <n v="70.61702127659575"/>
    <x v="2"/>
    <s v="makerspaces"/>
  </r>
  <r>
    <n v="2673"/>
    <x v="2672"/>
    <x v="2671"/>
    <x v="79"/>
    <n v="11032"/>
    <x v="2"/>
    <x v="0"/>
    <s v="USD"/>
    <n v="1414622700"/>
    <n v="1412081999"/>
    <b v="1"/>
    <n v="66"/>
    <b v="0"/>
    <s v="technology/makerspaces"/>
    <n v="27.58"/>
    <n v="167.15151515151516"/>
    <x v="2"/>
    <s v="makerspaces"/>
  </r>
  <r>
    <n v="2674"/>
    <x v="2673"/>
    <x v="2672"/>
    <x v="19"/>
    <n v="21994"/>
    <x v="2"/>
    <x v="0"/>
    <s v="USD"/>
    <n v="1467694740"/>
    <n v="1465398670"/>
    <b v="1"/>
    <n v="171"/>
    <b v="0"/>
    <s v="technology/makerspaces"/>
    <n v="62.839999999999996"/>
    <n v="128.61988304093566"/>
    <x v="2"/>
    <s v="makerspaces"/>
  </r>
  <r>
    <n v="2675"/>
    <x v="2674"/>
    <x v="2673"/>
    <x v="31"/>
    <n v="1897"/>
    <x v="2"/>
    <x v="0"/>
    <s v="USD"/>
    <n v="1415655289"/>
    <n v="1413059689"/>
    <b v="1"/>
    <n v="29"/>
    <b v="0"/>
    <s v="technology/makerspaces"/>
    <n v="7.5880000000000001"/>
    <n v="65.41379310344827"/>
    <x v="2"/>
    <s v="makerspaces"/>
  </r>
  <r>
    <n v="2676"/>
    <x v="2675"/>
    <x v="2674"/>
    <x v="190"/>
    <n v="1058"/>
    <x v="2"/>
    <x v="5"/>
    <s v="CAD"/>
    <n v="1463929174"/>
    <n v="1461337174"/>
    <b v="0"/>
    <n v="9"/>
    <b v="0"/>
    <s v="technology/makerspaces"/>
    <n v="50.38095238095238"/>
    <n v="117.55555555555556"/>
    <x v="2"/>
    <s v="makerspaces"/>
  </r>
  <r>
    <n v="2677"/>
    <x v="2676"/>
    <x v="2675"/>
    <x v="330"/>
    <n v="3415"/>
    <x v="2"/>
    <x v="0"/>
    <s v="USD"/>
    <n v="1404348143"/>
    <n v="1401756143"/>
    <b v="0"/>
    <n v="27"/>
    <b v="0"/>
    <s v="technology/makerspaces"/>
    <n v="17.512820512820511"/>
    <n v="126.48148148148148"/>
    <x v="2"/>
    <s v="makerspaces"/>
  </r>
  <r>
    <n v="2678"/>
    <x v="2677"/>
    <x v="2676"/>
    <x v="364"/>
    <n v="1100"/>
    <x v="2"/>
    <x v="3"/>
    <s v="EUR"/>
    <n v="1443121765"/>
    <n v="1440529765"/>
    <b v="0"/>
    <n v="2"/>
    <b v="0"/>
    <s v="technology/makerspaces"/>
    <n v="1.375E-2"/>
    <n v="550"/>
    <x v="2"/>
    <s v="makerspaces"/>
  </r>
  <r>
    <n v="2679"/>
    <x v="2678"/>
    <x v="2677"/>
    <x v="79"/>
    <n v="132"/>
    <x v="2"/>
    <x v="0"/>
    <s v="USD"/>
    <n v="1425081694"/>
    <n v="1422489694"/>
    <b v="0"/>
    <n v="3"/>
    <b v="0"/>
    <s v="technology/makerspaces"/>
    <n v="0.33"/>
    <n v="44"/>
    <x v="2"/>
    <s v="makerspaces"/>
  </r>
  <r>
    <n v="2680"/>
    <x v="2679"/>
    <x v="2678"/>
    <x v="261"/>
    <n v="276"/>
    <x v="2"/>
    <x v="3"/>
    <s v="EUR"/>
    <n v="1459915491"/>
    <n v="1457327091"/>
    <b v="0"/>
    <n v="4"/>
    <b v="0"/>
    <s v="technology/makerspaces"/>
    <n v="0.86250000000000004"/>
    <n v="69"/>
    <x v="2"/>
    <s v="makerspaces"/>
  </r>
  <r>
    <n v="2681"/>
    <x v="2680"/>
    <x v="2679"/>
    <x v="6"/>
    <n v="55"/>
    <x v="2"/>
    <x v="0"/>
    <s v="USD"/>
    <n v="1405027750"/>
    <n v="1402867750"/>
    <b v="0"/>
    <n v="2"/>
    <b v="0"/>
    <s v="food/food trucks"/>
    <n v="0.6875"/>
    <n v="27.5"/>
    <x v="7"/>
    <s v="food trucks"/>
  </r>
  <r>
    <n v="2682"/>
    <x v="2681"/>
    <x v="2680"/>
    <x v="12"/>
    <n v="1698"/>
    <x v="2"/>
    <x v="0"/>
    <s v="USD"/>
    <n v="1416635940"/>
    <n v="1413838540"/>
    <b v="0"/>
    <n v="20"/>
    <b v="0"/>
    <s v="food/food trucks"/>
    <n v="28.299999999999997"/>
    <n v="84.9"/>
    <x v="7"/>
    <s v="food trucks"/>
  </r>
  <r>
    <n v="2683"/>
    <x v="2682"/>
    <x v="2681"/>
    <x v="36"/>
    <n v="36"/>
    <x v="2"/>
    <x v="0"/>
    <s v="USD"/>
    <n v="1425233240"/>
    <n v="1422641240"/>
    <b v="0"/>
    <n v="3"/>
    <b v="0"/>
    <s v="food/food trucks"/>
    <n v="0.24"/>
    <n v="12"/>
    <x v="7"/>
    <s v="food trucks"/>
  </r>
  <r>
    <n v="2684"/>
    <x v="2683"/>
    <x v="2682"/>
    <x v="54"/>
    <n v="800"/>
    <x v="2"/>
    <x v="0"/>
    <s v="USD"/>
    <n v="1407621425"/>
    <n v="1404165425"/>
    <b v="0"/>
    <n v="4"/>
    <b v="0"/>
    <s v="food/food trucks"/>
    <n v="1.1428571428571428"/>
    <n v="200"/>
    <x v="7"/>
    <s v="food trucks"/>
  </r>
  <r>
    <n v="2685"/>
    <x v="2684"/>
    <x v="2683"/>
    <x v="63"/>
    <n v="10"/>
    <x v="2"/>
    <x v="0"/>
    <s v="USD"/>
    <n v="1430149330"/>
    <n v="1424968930"/>
    <b v="0"/>
    <n v="1"/>
    <b v="0"/>
    <s v="food/food trucks"/>
    <n v="0.02"/>
    <n v="10"/>
    <x v="7"/>
    <s v="food trucks"/>
  </r>
  <r>
    <n v="2686"/>
    <x v="2685"/>
    <x v="2684"/>
    <x v="11"/>
    <n v="0"/>
    <x v="2"/>
    <x v="0"/>
    <s v="USD"/>
    <n v="1412119423"/>
    <n v="1410391423"/>
    <b v="0"/>
    <n v="0"/>
    <b v="0"/>
    <s v="food/food trucks"/>
    <n v="0"/>
    <n v="0"/>
    <x v="7"/>
    <s v="food trucks"/>
  </r>
  <r>
    <n v="2687"/>
    <x v="2686"/>
    <x v="2685"/>
    <x v="36"/>
    <n v="0"/>
    <x v="2"/>
    <x v="0"/>
    <s v="USD"/>
    <n v="1435591318"/>
    <n v="1432999318"/>
    <b v="0"/>
    <n v="0"/>
    <b v="0"/>
    <s v="food/food trucks"/>
    <n v="0"/>
    <n v="0"/>
    <x v="7"/>
    <s v="food trucks"/>
  </r>
  <r>
    <n v="2688"/>
    <x v="2687"/>
    <x v="2686"/>
    <x v="63"/>
    <n v="74"/>
    <x v="2"/>
    <x v="0"/>
    <s v="USD"/>
    <n v="1424746800"/>
    <n v="1422067870"/>
    <b v="0"/>
    <n v="14"/>
    <b v="0"/>
    <s v="food/food trucks"/>
    <n v="0.14799999999999999"/>
    <n v="5.2857142857142856"/>
    <x v="7"/>
    <s v="food trucks"/>
  </r>
  <r>
    <n v="2689"/>
    <x v="2688"/>
    <x v="2687"/>
    <x v="19"/>
    <n v="1"/>
    <x v="2"/>
    <x v="0"/>
    <s v="USD"/>
    <n v="1469919890"/>
    <n v="1467327890"/>
    <b v="0"/>
    <n v="1"/>
    <b v="0"/>
    <s v="food/food trucks"/>
    <n v="2.8571428571428571E-3"/>
    <n v="1"/>
    <x v="7"/>
    <s v="food trucks"/>
  </r>
  <r>
    <n v="2690"/>
    <x v="2689"/>
    <x v="2688"/>
    <x v="58"/>
    <n v="8586"/>
    <x v="2"/>
    <x v="0"/>
    <s v="USD"/>
    <n v="1433298676"/>
    <n v="1429410676"/>
    <b v="0"/>
    <n v="118"/>
    <b v="0"/>
    <s v="food/food trucks"/>
    <n v="10.7325"/>
    <n v="72.762711864406782"/>
    <x v="7"/>
    <s v="food trucks"/>
  </r>
  <r>
    <n v="2691"/>
    <x v="2690"/>
    <x v="2689"/>
    <x v="99"/>
    <n v="35"/>
    <x v="2"/>
    <x v="5"/>
    <s v="CAD"/>
    <n v="1431278557"/>
    <n v="1427390557"/>
    <b v="0"/>
    <n v="2"/>
    <b v="0"/>
    <s v="food/food trucks"/>
    <n v="5.3846153846153842E-2"/>
    <n v="17.5"/>
    <x v="7"/>
    <s v="food trucks"/>
  </r>
  <r>
    <n v="2692"/>
    <x v="2691"/>
    <x v="2690"/>
    <x v="8"/>
    <n v="25"/>
    <x v="2"/>
    <x v="0"/>
    <s v="USD"/>
    <n v="1427266860"/>
    <n v="1424678460"/>
    <b v="0"/>
    <n v="1"/>
    <b v="0"/>
    <s v="food/food trucks"/>
    <n v="0.7142857142857143"/>
    <n v="25"/>
    <x v="7"/>
    <s v="food trucks"/>
  </r>
  <r>
    <n v="2693"/>
    <x v="2692"/>
    <x v="2691"/>
    <x v="10"/>
    <n v="40"/>
    <x v="2"/>
    <x v="0"/>
    <s v="USD"/>
    <n v="1407899966"/>
    <n v="1405307966"/>
    <b v="0"/>
    <n v="3"/>
    <b v="0"/>
    <s v="food/food trucks"/>
    <n v="0.8"/>
    <n v="13.333333333333334"/>
    <x v="7"/>
    <s v="food trucks"/>
  </r>
  <r>
    <n v="2694"/>
    <x v="2693"/>
    <x v="2692"/>
    <x v="11"/>
    <n v="1"/>
    <x v="2"/>
    <x v="0"/>
    <s v="USD"/>
    <n v="1411701739"/>
    <n v="1409109739"/>
    <b v="0"/>
    <n v="1"/>
    <b v="0"/>
    <s v="food/food trucks"/>
    <n v="3.3333333333333335E-3"/>
    <n v="1"/>
    <x v="7"/>
    <s v="food trucks"/>
  </r>
  <r>
    <n v="2695"/>
    <x v="2694"/>
    <x v="2693"/>
    <x v="36"/>
    <n v="71"/>
    <x v="2"/>
    <x v="0"/>
    <s v="USD"/>
    <n v="1428981718"/>
    <n v="1423801318"/>
    <b v="0"/>
    <n v="3"/>
    <b v="0"/>
    <s v="food/food trucks"/>
    <n v="0.47333333333333333"/>
    <n v="23.666666666666668"/>
    <x v="7"/>
    <s v="food trucks"/>
  </r>
  <r>
    <n v="2696"/>
    <x v="2695"/>
    <x v="2694"/>
    <x v="127"/>
    <n v="3390"/>
    <x v="2"/>
    <x v="0"/>
    <s v="USD"/>
    <n v="1419538560"/>
    <n v="1416600960"/>
    <b v="0"/>
    <n v="38"/>
    <b v="0"/>
    <s v="food/food trucks"/>
    <n v="5.65"/>
    <n v="89.21052631578948"/>
    <x v="7"/>
    <s v="food trucks"/>
  </r>
  <r>
    <n v="2697"/>
    <x v="2696"/>
    <x v="2695"/>
    <x v="165"/>
    <n v="6061"/>
    <x v="2"/>
    <x v="0"/>
    <s v="USD"/>
    <n v="1438552800"/>
    <n v="1435876423"/>
    <b v="0"/>
    <n v="52"/>
    <b v="0"/>
    <s v="food/food trucks"/>
    <n v="26.35217391304348"/>
    <n v="116.55769230769231"/>
    <x v="7"/>
    <s v="food trucks"/>
  </r>
  <r>
    <n v="2698"/>
    <x v="2697"/>
    <x v="2696"/>
    <x v="6"/>
    <n v="26.01"/>
    <x v="2"/>
    <x v="0"/>
    <s v="USD"/>
    <n v="1403904808"/>
    <n v="1401312808"/>
    <b v="0"/>
    <n v="2"/>
    <b v="0"/>
    <s v="food/food trucks"/>
    <n v="0.325125"/>
    <n v="13.005000000000001"/>
    <x v="7"/>
    <s v="food trucks"/>
  </r>
  <r>
    <n v="2699"/>
    <x v="2698"/>
    <x v="2697"/>
    <x v="365"/>
    <n v="0"/>
    <x v="2"/>
    <x v="5"/>
    <s v="CAD"/>
    <n v="1407533463"/>
    <n v="1404941463"/>
    <b v="0"/>
    <n v="0"/>
    <b v="0"/>
    <s v="food/food trucks"/>
    <n v="0"/>
    <n v="0"/>
    <x v="7"/>
    <s v="food trucks"/>
  </r>
  <r>
    <n v="2700"/>
    <x v="2699"/>
    <x v="2698"/>
    <x v="204"/>
    <n v="70"/>
    <x v="2"/>
    <x v="0"/>
    <s v="USD"/>
    <n v="1411073972"/>
    <n v="1408481972"/>
    <b v="0"/>
    <n v="4"/>
    <b v="0"/>
    <s v="food/food trucks"/>
    <n v="0.7000700070007001"/>
    <n v="17.5"/>
    <x v="7"/>
    <s v="food trucks"/>
  </r>
  <r>
    <n v="2701"/>
    <x v="2700"/>
    <x v="2699"/>
    <x v="104"/>
    <n v="1570"/>
    <x v="3"/>
    <x v="17"/>
    <s v="EUR"/>
    <n v="1491586534"/>
    <n v="1488911734"/>
    <b v="0"/>
    <n v="46"/>
    <b v="0"/>
    <s v="theater/spaces"/>
    <n v="46.176470588235297"/>
    <n v="34.130434782608695"/>
    <x v="1"/>
    <s v="spaces"/>
  </r>
  <r>
    <n v="2702"/>
    <x v="2701"/>
    <x v="2700"/>
    <x v="3"/>
    <n v="3441"/>
    <x v="3"/>
    <x v="0"/>
    <s v="USD"/>
    <n v="1491416077"/>
    <n v="1488827677"/>
    <b v="1"/>
    <n v="26"/>
    <b v="0"/>
    <s v="theater/spaces"/>
    <n v="34.410000000000004"/>
    <n v="132.34615384615384"/>
    <x v="1"/>
    <s v="spaces"/>
  </r>
  <r>
    <n v="2703"/>
    <x v="2702"/>
    <x v="2701"/>
    <x v="79"/>
    <n v="41500"/>
    <x v="3"/>
    <x v="14"/>
    <s v="MXN"/>
    <n v="1490196830"/>
    <n v="1485016430"/>
    <b v="0"/>
    <n v="45"/>
    <b v="0"/>
    <s v="theater/spaces"/>
    <n v="103.75000000000001"/>
    <n v="922.22222222222217"/>
    <x v="1"/>
    <s v="spaces"/>
  </r>
  <r>
    <n v="2704"/>
    <x v="2703"/>
    <x v="2702"/>
    <x v="266"/>
    <n v="1145"/>
    <x v="3"/>
    <x v="0"/>
    <s v="USD"/>
    <n v="1491421314"/>
    <n v="1487709714"/>
    <b v="0"/>
    <n v="7"/>
    <b v="0"/>
    <s v="theater/spaces"/>
    <n v="6.0263157894736841"/>
    <n v="163.57142857142858"/>
    <x v="1"/>
    <s v="spaces"/>
  </r>
  <r>
    <n v="2705"/>
    <x v="2704"/>
    <x v="2703"/>
    <x v="281"/>
    <n v="1739"/>
    <x v="3"/>
    <x v="0"/>
    <s v="USD"/>
    <n v="1490389158"/>
    <n v="1486504758"/>
    <b v="0"/>
    <n v="8"/>
    <b v="0"/>
    <s v="theater/spaces"/>
    <n v="10.539393939393939"/>
    <n v="217.375"/>
    <x v="1"/>
    <s v="spaces"/>
  </r>
  <r>
    <n v="2706"/>
    <x v="2705"/>
    <x v="2704"/>
    <x v="19"/>
    <n v="39304"/>
    <x v="0"/>
    <x v="0"/>
    <s v="USD"/>
    <n v="1413442740"/>
    <n v="1410937483"/>
    <b v="1"/>
    <n v="263"/>
    <b v="1"/>
    <s v="theater/spaces"/>
    <n v="112.29714285714284"/>
    <n v="149.44486692015209"/>
    <x v="1"/>
    <s v="spaces"/>
  </r>
  <r>
    <n v="2707"/>
    <x v="2706"/>
    <x v="2705"/>
    <x v="6"/>
    <n v="28067.57"/>
    <x v="0"/>
    <x v="0"/>
    <s v="USD"/>
    <n v="1369637940"/>
    <n v="1367088443"/>
    <b v="1"/>
    <n v="394"/>
    <b v="1"/>
    <s v="theater/spaces"/>
    <n v="350.84462500000001"/>
    <n v="71.237487309644663"/>
    <x v="1"/>
    <s v="spaces"/>
  </r>
  <r>
    <n v="2708"/>
    <x v="2707"/>
    <x v="2706"/>
    <x v="22"/>
    <n v="46643.07"/>
    <x v="0"/>
    <x v="1"/>
    <s v="GBP"/>
    <n v="1469119526"/>
    <n v="1463935526"/>
    <b v="1"/>
    <n v="1049"/>
    <b v="1"/>
    <s v="theater/spaces"/>
    <n v="233.21535"/>
    <n v="44.464318398474738"/>
    <x v="1"/>
    <s v="spaces"/>
  </r>
  <r>
    <n v="2709"/>
    <x v="2708"/>
    <x v="2707"/>
    <x v="63"/>
    <n v="50803"/>
    <x v="0"/>
    <x v="0"/>
    <s v="USD"/>
    <n v="1475553540"/>
    <n v="1472528141"/>
    <b v="1"/>
    <n v="308"/>
    <b v="1"/>
    <s v="theater/spaces"/>
    <n v="101.60599999999999"/>
    <n v="164.94480519480518"/>
    <x v="1"/>
    <s v="spaces"/>
  </r>
  <r>
    <n v="2710"/>
    <x v="2709"/>
    <x v="2708"/>
    <x v="127"/>
    <n v="92340.21"/>
    <x v="0"/>
    <x v="0"/>
    <s v="USD"/>
    <n v="1407549600"/>
    <n v="1404797428"/>
    <b v="1"/>
    <n v="1088"/>
    <b v="1"/>
    <s v="theater/spaces"/>
    <n v="153.90035000000003"/>
    <n v="84.871516544117654"/>
    <x v="1"/>
    <s v="spaces"/>
  </r>
  <r>
    <n v="2711"/>
    <x v="2710"/>
    <x v="2709"/>
    <x v="366"/>
    <n v="3938"/>
    <x v="0"/>
    <x v="1"/>
    <s v="GBP"/>
    <n v="1403301660"/>
    <n v="1400694790"/>
    <b v="1"/>
    <n v="73"/>
    <b v="1"/>
    <s v="theater/spaces"/>
    <n v="100.7161125319693"/>
    <n v="53.945205479452056"/>
    <x v="1"/>
    <s v="spaces"/>
  </r>
  <r>
    <n v="2712"/>
    <x v="2711"/>
    <x v="2710"/>
    <x v="62"/>
    <n v="7226"/>
    <x v="0"/>
    <x v="0"/>
    <s v="USD"/>
    <n v="1373738400"/>
    <n v="1370568560"/>
    <b v="1"/>
    <n v="143"/>
    <b v="1"/>
    <s v="theater/spaces"/>
    <n v="131.38181818181818"/>
    <n v="50.531468531468533"/>
    <x v="1"/>
    <s v="spaces"/>
  </r>
  <r>
    <n v="2713"/>
    <x v="2712"/>
    <x v="2711"/>
    <x v="60"/>
    <n v="153362"/>
    <x v="0"/>
    <x v="0"/>
    <s v="USD"/>
    <n v="1450971684"/>
    <n v="1447515684"/>
    <b v="1"/>
    <n v="1420"/>
    <b v="1"/>
    <s v="theater/spaces"/>
    <n v="102.24133333333334"/>
    <n v="108.00140845070422"/>
    <x v="1"/>
    <s v="spaces"/>
  </r>
  <r>
    <n v="2714"/>
    <x v="2713"/>
    <x v="2712"/>
    <x v="31"/>
    <n v="29089"/>
    <x v="0"/>
    <x v="0"/>
    <s v="USD"/>
    <n v="1476486000"/>
    <n v="1474040596"/>
    <b v="1"/>
    <n v="305"/>
    <b v="1"/>
    <s v="theater/spaces"/>
    <n v="116.35599999999999"/>
    <n v="95.373770491803285"/>
    <x v="1"/>
    <s v="spaces"/>
  </r>
  <r>
    <n v="2715"/>
    <x v="2714"/>
    <x v="2713"/>
    <x v="14"/>
    <n v="31754.69"/>
    <x v="0"/>
    <x v="0"/>
    <s v="USD"/>
    <n v="1456047228"/>
    <n v="1453109628"/>
    <b v="1"/>
    <n v="551"/>
    <b v="1"/>
    <s v="theater/spaces"/>
    <n v="264.62241666666665"/>
    <n v="57.631016333938291"/>
    <x v="1"/>
    <s v="spaces"/>
  </r>
  <r>
    <n v="2716"/>
    <x v="2715"/>
    <x v="2714"/>
    <x v="3"/>
    <n v="11998.01"/>
    <x v="0"/>
    <x v="12"/>
    <s v="EUR"/>
    <n v="1444291193"/>
    <n v="1441699193"/>
    <b v="1"/>
    <n v="187"/>
    <b v="1"/>
    <s v="theater/spaces"/>
    <n v="119.98010000000001"/>
    <n v="64.160481283422456"/>
    <x v="1"/>
    <s v="spaces"/>
  </r>
  <r>
    <n v="2717"/>
    <x v="2716"/>
    <x v="2715"/>
    <x v="31"/>
    <n v="30026"/>
    <x v="0"/>
    <x v="0"/>
    <s v="USD"/>
    <n v="1417906649"/>
    <n v="1414015049"/>
    <b v="1"/>
    <n v="325"/>
    <b v="1"/>
    <s v="theater/spaces"/>
    <n v="120.10400000000001"/>
    <n v="92.387692307692305"/>
    <x v="1"/>
    <s v="spaces"/>
  </r>
  <r>
    <n v="2718"/>
    <x v="2717"/>
    <x v="2716"/>
    <x v="102"/>
    <n v="18645"/>
    <x v="0"/>
    <x v="0"/>
    <s v="USD"/>
    <n v="1462316400"/>
    <n v="1459865945"/>
    <b v="1"/>
    <n v="148"/>
    <b v="1"/>
    <s v="theater/spaces"/>
    <n v="103.58333333333334"/>
    <n v="125.97972972972973"/>
    <x v="1"/>
    <s v="spaces"/>
  </r>
  <r>
    <n v="2719"/>
    <x v="2718"/>
    <x v="2717"/>
    <x v="12"/>
    <n v="6530"/>
    <x v="0"/>
    <x v="0"/>
    <s v="USD"/>
    <n v="1460936694"/>
    <n v="1455756294"/>
    <b v="0"/>
    <n v="69"/>
    <b v="1"/>
    <s v="theater/spaces"/>
    <n v="108.83333333333334"/>
    <n v="94.637681159420296"/>
    <x v="1"/>
    <s v="spaces"/>
  </r>
  <r>
    <n v="2720"/>
    <x v="2719"/>
    <x v="2718"/>
    <x v="31"/>
    <n v="29531"/>
    <x v="0"/>
    <x v="0"/>
    <s v="USD"/>
    <n v="1478866253"/>
    <n v="1476270653"/>
    <b v="0"/>
    <n v="173"/>
    <b v="1"/>
    <s v="theater/spaces"/>
    <n v="118.12400000000001"/>
    <n v="170.69942196531792"/>
    <x v="1"/>
    <s v="spaces"/>
  </r>
  <r>
    <n v="2721"/>
    <x v="2720"/>
    <x v="2719"/>
    <x v="47"/>
    <n v="10965"/>
    <x v="0"/>
    <x v="1"/>
    <s v="GBP"/>
    <n v="1378494000"/>
    <n v="1375880598"/>
    <b v="0"/>
    <n v="269"/>
    <b v="1"/>
    <s v="technology/hardware"/>
    <n v="1462"/>
    <n v="40.762081784386616"/>
    <x v="2"/>
    <s v="hardware"/>
  </r>
  <r>
    <n v="2722"/>
    <x v="2721"/>
    <x v="2720"/>
    <x v="10"/>
    <n v="12627"/>
    <x v="0"/>
    <x v="0"/>
    <s v="USD"/>
    <n v="1485722053"/>
    <n v="1480538053"/>
    <b v="0"/>
    <n v="185"/>
    <b v="1"/>
    <s v="technology/hardware"/>
    <n v="252.54"/>
    <n v="68.254054054054052"/>
    <x v="2"/>
    <s v="hardware"/>
  </r>
  <r>
    <n v="2723"/>
    <x v="2722"/>
    <x v="2721"/>
    <x v="14"/>
    <n v="16806"/>
    <x v="0"/>
    <x v="0"/>
    <s v="USD"/>
    <n v="1420060088"/>
    <n v="1414872488"/>
    <b v="0"/>
    <n v="176"/>
    <b v="1"/>
    <s v="technology/hardware"/>
    <n v="140.05000000000001"/>
    <n v="95.48863636363636"/>
    <x v="2"/>
    <s v="hardware"/>
  </r>
  <r>
    <n v="2724"/>
    <x v="2723"/>
    <x v="2722"/>
    <x v="367"/>
    <n v="7326.88"/>
    <x v="0"/>
    <x v="1"/>
    <s v="GBP"/>
    <n v="1439625059"/>
    <n v="1436860259"/>
    <b v="0"/>
    <n v="1019"/>
    <b v="1"/>
    <s v="technology/hardware"/>
    <n v="296.87520259319291"/>
    <n v="7.1902649656526005"/>
    <x v="2"/>
    <s v="hardware"/>
  </r>
  <r>
    <n v="2725"/>
    <x v="2724"/>
    <x v="2723"/>
    <x v="79"/>
    <n v="57817"/>
    <x v="0"/>
    <x v="5"/>
    <s v="CAD"/>
    <n v="1488390735"/>
    <n v="1484070735"/>
    <b v="0"/>
    <n v="113"/>
    <b v="1"/>
    <s v="technology/hardware"/>
    <n v="144.54249999999999"/>
    <n v="511.65486725663715"/>
    <x v="2"/>
    <s v="hardware"/>
  </r>
  <r>
    <n v="2726"/>
    <x v="2725"/>
    <x v="2724"/>
    <x v="57"/>
    <n v="105745"/>
    <x v="0"/>
    <x v="0"/>
    <s v="USD"/>
    <n v="1461333311"/>
    <n v="1458741311"/>
    <b v="0"/>
    <n v="404"/>
    <b v="1"/>
    <s v="technology/hardware"/>
    <n v="105.745"/>
    <n v="261.74504950495049"/>
    <x v="2"/>
    <s v="hardware"/>
  </r>
  <r>
    <n v="2727"/>
    <x v="2726"/>
    <x v="2725"/>
    <x v="3"/>
    <n v="49321"/>
    <x v="0"/>
    <x v="0"/>
    <s v="USD"/>
    <n v="1438964063"/>
    <n v="1436804063"/>
    <b v="0"/>
    <n v="707"/>
    <b v="1"/>
    <s v="technology/hardware"/>
    <n v="493.21000000000004"/>
    <n v="69.760961810466767"/>
    <x v="2"/>
    <s v="hardware"/>
  </r>
  <r>
    <n v="2728"/>
    <x v="2727"/>
    <x v="2726"/>
    <x v="36"/>
    <n v="30274"/>
    <x v="0"/>
    <x v="0"/>
    <s v="USD"/>
    <n v="1451485434"/>
    <n v="1448461434"/>
    <b v="0"/>
    <n v="392"/>
    <b v="1"/>
    <s v="technology/hardware"/>
    <n v="201.82666666666668"/>
    <n v="77.229591836734699"/>
    <x v="2"/>
    <s v="hardware"/>
  </r>
  <r>
    <n v="2729"/>
    <x v="2728"/>
    <x v="2727"/>
    <x v="51"/>
    <n v="7833"/>
    <x v="0"/>
    <x v="0"/>
    <s v="USD"/>
    <n v="1430459197"/>
    <n v="1427867197"/>
    <b v="0"/>
    <n v="23"/>
    <b v="1"/>
    <s v="technology/hardware"/>
    <n v="104.44"/>
    <n v="340.56521739130437"/>
    <x v="2"/>
    <s v="hardware"/>
  </r>
  <r>
    <n v="2730"/>
    <x v="2729"/>
    <x v="2728"/>
    <x v="100"/>
    <n v="45979.01"/>
    <x v="0"/>
    <x v="0"/>
    <s v="USD"/>
    <n v="1366635575"/>
    <n v="1363611575"/>
    <b v="0"/>
    <n v="682"/>
    <b v="1"/>
    <s v="technology/hardware"/>
    <n v="170.29262962962963"/>
    <n v="67.417903225806455"/>
    <x v="2"/>
    <s v="hardware"/>
  </r>
  <r>
    <n v="2731"/>
    <x v="2730"/>
    <x v="2729"/>
    <x v="11"/>
    <n v="31291"/>
    <x v="0"/>
    <x v="0"/>
    <s v="USD"/>
    <n v="1413604800"/>
    <n v="1408624622"/>
    <b v="0"/>
    <n v="37"/>
    <b v="1"/>
    <s v="technology/hardware"/>
    <n v="104.30333333333333"/>
    <n v="845.70270270270271"/>
    <x v="2"/>
    <s v="hardware"/>
  </r>
  <r>
    <n v="2732"/>
    <x v="2731"/>
    <x v="2730"/>
    <x v="14"/>
    <n v="14190"/>
    <x v="0"/>
    <x v="0"/>
    <s v="USD"/>
    <n v="1369699200"/>
    <n v="1366917828"/>
    <b v="0"/>
    <n v="146"/>
    <b v="1"/>
    <s v="technology/hardware"/>
    <n v="118.25000000000001"/>
    <n v="97.191780821917803"/>
    <x v="2"/>
    <s v="hardware"/>
  </r>
  <r>
    <n v="2733"/>
    <x v="2732"/>
    <x v="2731"/>
    <x v="63"/>
    <n v="53769"/>
    <x v="0"/>
    <x v="0"/>
    <s v="USD"/>
    <n v="1428643974"/>
    <n v="1423463574"/>
    <b v="0"/>
    <n v="119"/>
    <b v="1"/>
    <s v="technology/hardware"/>
    <n v="107.538"/>
    <n v="451.84033613445376"/>
    <x v="2"/>
    <s v="hardware"/>
  </r>
  <r>
    <n v="2734"/>
    <x v="2733"/>
    <x v="2732"/>
    <x v="332"/>
    <n v="22603"/>
    <x v="0"/>
    <x v="0"/>
    <s v="USD"/>
    <n v="1476395940"/>
    <n v="1473782592"/>
    <b v="0"/>
    <n v="163"/>
    <b v="1"/>
    <s v="technology/hardware"/>
    <n v="2260300"/>
    <n v="138.66871165644173"/>
    <x v="2"/>
    <s v="hardware"/>
  </r>
  <r>
    <n v="2735"/>
    <x v="2734"/>
    <x v="2733"/>
    <x v="47"/>
    <n v="7336.01"/>
    <x v="0"/>
    <x v="1"/>
    <s v="GBP"/>
    <n v="1363204800"/>
    <n v="1360551250"/>
    <b v="0"/>
    <n v="339"/>
    <b v="1"/>
    <s v="technology/hardware"/>
    <n v="978.13466666666682"/>
    <n v="21.640147492625371"/>
    <x v="2"/>
    <s v="hardware"/>
  </r>
  <r>
    <n v="2736"/>
    <x v="2735"/>
    <x v="2734"/>
    <x v="6"/>
    <n v="9832"/>
    <x v="0"/>
    <x v="5"/>
    <s v="CAD"/>
    <n v="1398268773"/>
    <n v="1395676773"/>
    <b v="0"/>
    <n v="58"/>
    <b v="1"/>
    <s v="technology/hardware"/>
    <n v="122.9"/>
    <n v="169.51724137931035"/>
    <x v="2"/>
    <s v="hardware"/>
  </r>
  <r>
    <n v="2737"/>
    <x v="2736"/>
    <x v="2735"/>
    <x v="11"/>
    <n v="73818.240000000005"/>
    <x v="0"/>
    <x v="0"/>
    <s v="USD"/>
    <n v="1389812400"/>
    <n v="1386108087"/>
    <b v="0"/>
    <n v="456"/>
    <b v="1"/>
    <s v="technology/hardware"/>
    <n v="246.0608"/>
    <n v="161.88210526315791"/>
    <x v="2"/>
    <s v="hardware"/>
  </r>
  <r>
    <n v="2738"/>
    <x v="2737"/>
    <x v="2736"/>
    <x v="10"/>
    <n v="7397"/>
    <x v="0"/>
    <x v="0"/>
    <s v="USD"/>
    <n v="1478402804"/>
    <n v="1473218804"/>
    <b v="0"/>
    <n v="15"/>
    <b v="1"/>
    <s v="technology/hardware"/>
    <n v="147.94"/>
    <n v="493.13333333333333"/>
    <x v="2"/>
    <s v="hardware"/>
  </r>
  <r>
    <n v="2739"/>
    <x v="2738"/>
    <x v="2737"/>
    <x v="184"/>
    <n v="4225"/>
    <x v="0"/>
    <x v="1"/>
    <s v="GBP"/>
    <n v="1399324717"/>
    <n v="1395436717"/>
    <b v="0"/>
    <n v="191"/>
    <b v="1"/>
    <s v="technology/hardware"/>
    <n v="384.09090909090907"/>
    <n v="22.120418848167539"/>
    <x v="2"/>
    <s v="hardware"/>
  </r>
  <r>
    <n v="2740"/>
    <x v="2739"/>
    <x v="2738"/>
    <x v="43"/>
    <n v="310"/>
    <x v="0"/>
    <x v="0"/>
    <s v="USD"/>
    <n v="1426117552"/>
    <n v="1423529152"/>
    <b v="0"/>
    <n v="17"/>
    <b v="1"/>
    <s v="technology/hardware"/>
    <n v="103.33333333333334"/>
    <n v="18.235294117647058"/>
    <x v="2"/>
    <s v="hardware"/>
  </r>
  <r>
    <n v="2741"/>
    <x v="2740"/>
    <x v="2739"/>
    <x v="6"/>
    <n v="35"/>
    <x v="2"/>
    <x v="0"/>
    <s v="USD"/>
    <n v="1413770820"/>
    <n v="1412005602"/>
    <b v="0"/>
    <n v="4"/>
    <b v="0"/>
    <s v="publishing/children's books"/>
    <n v="0.43750000000000006"/>
    <n v="8.75"/>
    <x v="3"/>
    <s v="children's books"/>
  </r>
  <r>
    <n v="2742"/>
    <x v="2741"/>
    <x v="2740"/>
    <x v="30"/>
    <n v="731"/>
    <x v="2"/>
    <x v="0"/>
    <s v="USD"/>
    <n v="1337102187"/>
    <n v="1335892587"/>
    <b v="0"/>
    <n v="18"/>
    <b v="0"/>
    <s v="publishing/children's books"/>
    <n v="29.24"/>
    <n v="40.611111111111114"/>
    <x v="3"/>
    <s v="children's books"/>
  </r>
  <r>
    <n v="2743"/>
    <x v="2742"/>
    <x v="2741"/>
    <x v="368"/>
    <n v="0"/>
    <x v="2"/>
    <x v="0"/>
    <s v="USD"/>
    <n v="1476863607"/>
    <n v="1474271607"/>
    <b v="0"/>
    <n v="0"/>
    <b v="0"/>
    <s v="publishing/children's books"/>
    <n v="0"/>
    <n v="0"/>
    <x v="3"/>
    <s v="children's books"/>
  </r>
  <r>
    <n v="2744"/>
    <x v="2743"/>
    <x v="2742"/>
    <x v="194"/>
    <n v="835"/>
    <x v="2"/>
    <x v="0"/>
    <s v="USD"/>
    <n v="1330478998"/>
    <n v="1327886998"/>
    <b v="0"/>
    <n v="22"/>
    <b v="0"/>
    <s v="publishing/children's books"/>
    <n v="5.21875"/>
    <n v="37.954545454545453"/>
    <x v="3"/>
    <s v="children's books"/>
  </r>
  <r>
    <n v="2745"/>
    <x v="2744"/>
    <x v="2743"/>
    <x v="6"/>
    <n v="1751"/>
    <x v="2"/>
    <x v="0"/>
    <s v="USD"/>
    <n v="1342309368"/>
    <n v="1337125368"/>
    <b v="0"/>
    <n v="49"/>
    <b v="0"/>
    <s v="publishing/children's books"/>
    <n v="21.887499999999999"/>
    <n v="35.734693877551024"/>
    <x v="3"/>
    <s v="children's books"/>
  </r>
  <r>
    <n v="2746"/>
    <x v="2745"/>
    <x v="2744"/>
    <x v="9"/>
    <n v="801"/>
    <x v="2"/>
    <x v="0"/>
    <s v="USD"/>
    <n v="1409337911"/>
    <n v="1406745911"/>
    <b v="0"/>
    <n v="19"/>
    <b v="0"/>
    <s v="publishing/children's books"/>
    <n v="26.700000000000003"/>
    <n v="42.157894736842103"/>
    <x v="3"/>
    <s v="children's books"/>
  </r>
  <r>
    <n v="2747"/>
    <x v="2746"/>
    <x v="2745"/>
    <x v="2"/>
    <n v="140"/>
    <x v="2"/>
    <x v="0"/>
    <s v="USD"/>
    <n v="1339816200"/>
    <n v="1337095997"/>
    <b v="0"/>
    <n v="4"/>
    <b v="0"/>
    <s v="publishing/children's books"/>
    <n v="28.000000000000004"/>
    <n v="35"/>
    <x v="3"/>
    <s v="children's books"/>
  </r>
  <r>
    <n v="2748"/>
    <x v="2747"/>
    <x v="2746"/>
    <x v="10"/>
    <n v="53"/>
    <x v="2"/>
    <x v="0"/>
    <s v="USD"/>
    <n v="1472835802"/>
    <n v="1470243802"/>
    <b v="0"/>
    <n v="4"/>
    <b v="0"/>
    <s v="publishing/children's books"/>
    <n v="1.06"/>
    <n v="13.25"/>
    <x v="3"/>
    <s v="children's books"/>
  </r>
  <r>
    <n v="2749"/>
    <x v="2748"/>
    <x v="2747"/>
    <x v="3"/>
    <n v="110"/>
    <x v="2"/>
    <x v="0"/>
    <s v="USD"/>
    <n v="1428171037"/>
    <n v="1425582637"/>
    <b v="0"/>
    <n v="2"/>
    <b v="0"/>
    <s v="publishing/children's books"/>
    <n v="1.0999999999999999"/>
    <n v="55"/>
    <x v="3"/>
    <s v="children's books"/>
  </r>
  <r>
    <n v="2750"/>
    <x v="2749"/>
    <x v="2748"/>
    <x v="369"/>
    <n v="0"/>
    <x v="2"/>
    <x v="0"/>
    <s v="USD"/>
    <n v="1341086400"/>
    <n v="1340055345"/>
    <b v="0"/>
    <n v="0"/>
    <b v="0"/>
    <s v="publishing/children's books"/>
    <n v="0"/>
    <n v="0"/>
    <x v="3"/>
    <s v="children's books"/>
  </r>
  <r>
    <n v="2751"/>
    <x v="2750"/>
    <x v="2749"/>
    <x v="370"/>
    <n v="0"/>
    <x v="2"/>
    <x v="0"/>
    <s v="USD"/>
    <n v="1403039842"/>
    <n v="1397855842"/>
    <b v="0"/>
    <n v="0"/>
    <b v="0"/>
    <s v="publishing/children's books"/>
    <n v="0"/>
    <n v="0"/>
    <x v="3"/>
    <s v="children's books"/>
  </r>
  <r>
    <n v="2752"/>
    <x v="2751"/>
    <x v="2750"/>
    <x v="225"/>
    <n v="550"/>
    <x v="2"/>
    <x v="0"/>
    <s v="USD"/>
    <n v="1324232504"/>
    <n v="1320776504"/>
    <b v="0"/>
    <n v="14"/>
    <b v="0"/>
    <s v="publishing/children's books"/>
    <n v="11.458333333333332"/>
    <n v="39.285714285714285"/>
    <x v="3"/>
    <s v="children's books"/>
  </r>
  <r>
    <n v="2753"/>
    <x v="2752"/>
    <x v="2751"/>
    <x v="13"/>
    <n v="380"/>
    <x v="2"/>
    <x v="0"/>
    <s v="USD"/>
    <n v="1346017023"/>
    <n v="1343425023"/>
    <b v="0"/>
    <n v="8"/>
    <b v="0"/>
    <s v="publishing/children's books"/>
    <n v="19"/>
    <n v="47.5"/>
    <x v="3"/>
    <s v="children's books"/>
  </r>
  <r>
    <n v="2754"/>
    <x v="2753"/>
    <x v="2752"/>
    <x v="3"/>
    <n v="0"/>
    <x v="2"/>
    <x v="0"/>
    <s v="USD"/>
    <n v="1410448551"/>
    <n v="1407856551"/>
    <b v="0"/>
    <n v="0"/>
    <b v="0"/>
    <s v="publishing/children's books"/>
    <n v="0"/>
    <n v="0"/>
    <x v="3"/>
    <s v="children's books"/>
  </r>
  <r>
    <n v="2755"/>
    <x v="2754"/>
    <x v="2753"/>
    <x v="2"/>
    <n v="260"/>
    <x v="2"/>
    <x v="17"/>
    <s v="EUR"/>
    <n v="1428519527"/>
    <n v="1425927527"/>
    <b v="0"/>
    <n v="15"/>
    <b v="0"/>
    <s v="publishing/children's books"/>
    <n v="52"/>
    <n v="17.333333333333332"/>
    <x v="3"/>
    <s v="children's books"/>
  </r>
  <r>
    <n v="2756"/>
    <x v="2755"/>
    <x v="2754"/>
    <x v="3"/>
    <n v="1048"/>
    <x v="2"/>
    <x v="0"/>
    <s v="USD"/>
    <n v="1389476201"/>
    <n v="1386884201"/>
    <b v="0"/>
    <n v="33"/>
    <b v="0"/>
    <s v="publishing/children's books"/>
    <n v="10.48"/>
    <n v="31.757575757575758"/>
    <x v="3"/>
    <s v="children's books"/>
  </r>
  <r>
    <n v="2757"/>
    <x v="2756"/>
    <x v="2755"/>
    <x v="15"/>
    <n v="10"/>
    <x v="2"/>
    <x v="0"/>
    <s v="USD"/>
    <n v="1470498332"/>
    <n v="1469202332"/>
    <b v="0"/>
    <n v="2"/>
    <b v="0"/>
    <s v="publishing/children's books"/>
    <n v="0.66666666666666674"/>
    <n v="5"/>
    <x v="3"/>
    <s v="children's books"/>
  </r>
  <r>
    <n v="2758"/>
    <x v="2757"/>
    <x v="2756"/>
    <x v="13"/>
    <n v="234"/>
    <x v="2"/>
    <x v="2"/>
    <s v="AUD"/>
    <n v="1476095783"/>
    <n v="1474886183"/>
    <b v="0"/>
    <n v="6"/>
    <b v="0"/>
    <s v="publishing/children's books"/>
    <n v="11.700000000000001"/>
    <n v="39"/>
    <x v="3"/>
    <s v="children's books"/>
  </r>
  <r>
    <n v="2759"/>
    <x v="2758"/>
    <x v="2757"/>
    <x v="28"/>
    <n v="105"/>
    <x v="2"/>
    <x v="2"/>
    <s v="AUD"/>
    <n v="1468658866"/>
    <n v="1464943666"/>
    <b v="0"/>
    <n v="2"/>
    <b v="0"/>
    <s v="publishing/children's books"/>
    <n v="10.5"/>
    <n v="52.5"/>
    <x v="3"/>
    <s v="children's books"/>
  </r>
  <r>
    <n v="2760"/>
    <x v="2759"/>
    <x v="2758"/>
    <x v="10"/>
    <n v="0"/>
    <x v="2"/>
    <x v="1"/>
    <s v="GBP"/>
    <n v="1371726258"/>
    <n v="1369134258"/>
    <b v="0"/>
    <n v="0"/>
    <b v="0"/>
    <s v="publishing/children's books"/>
    <n v="0"/>
    <n v="0"/>
    <x v="3"/>
    <s v="children's books"/>
  </r>
  <r>
    <n v="2761"/>
    <x v="2760"/>
    <x v="2759"/>
    <x v="10"/>
    <n v="36"/>
    <x v="2"/>
    <x v="0"/>
    <s v="USD"/>
    <n v="1357176693"/>
    <n v="1354584693"/>
    <b v="0"/>
    <n v="4"/>
    <b v="0"/>
    <s v="publishing/children's books"/>
    <n v="0.72"/>
    <n v="9"/>
    <x v="3"/>
    <s v="children's books"/>
  </r>
  <r>
    <n v="2762"/>
    <x v="2761"/>
    <x v="2760"/>
    <x v="53"/>
    <n v="25"/>
    <x v="2"/>
    <x v="0"/>
    <s v="USD"/>
    <n v="1332114795"/>
    <n v="1326934395"/>
    <b v="0"/>
    <n v="1"/>
    <b v="0"/>
    <s v="publishing/children's books"/>
    <n v="0.76923076923076927"/>
    <n v="25"/>
    <x v="3"/>
    <s v="children's books"/>
  </r>
  <r>
    <n v="2763"/>
    <x v="2762"/>
    <x v="2761"/>
    <x v="371"/>
    <n v="90"/>
    <x v="2"/>
    <x v="0"/>
    <s v="USD"/>
    <n v="1369403684"/>
    <n v="1365515684"/>
    <b v="0"/>
    <n v="3"/>
    <b v="0"/>
    <s v="publishing/children's books"/>
    <n v="0.22842639593908631"/>
    <n v="30"/>
    <x v="3"/>
    <s v="children's books"/>
  </r>
  <r>
    <n v="2764"/>
    <x v="2763"/>
    <x v="2762"/>
    <x v="23"/>
    <n v="45"/>
    <x v="2"/>
    <x v="0"/>
    <s v="USD"/>
    <n v="1338404400"/>
    <n v="1335855631"/>
    <b v="0"/>
    <n v="4"/>
    <b v="0"/>
    <s v="publishing/children's books"/>
    <n v="1.125"/>
    <n v="11.25"/>
    <x v="3"/>
    <s v="children's books"/>
  </r>
  <r>
    <n v="2765"/>
    <x v="2764"/>
    <x v="2763"/>
    <x v="23"/>
    <n v="0"/>
    <x v="2"/>
    <x v="0"/>
    <s v="USD"/>
    <n v="1351432428"/>
    <n v="1350050028"/>
    <b v="0"/>
    <n v="0"/>
    <b v="0"/>
    <s v="publishing/children's books"/>
    <n v="0"/>
    <n v="0"/>
    <x v="3"/>
    <s v="children's books"/>
  </r>
  <r>
    <n v="2766"/>
    <x v="2765"/>
    <x v="2764"/>
    <x v="10"/>
    <n v="100"/>
    <x v="2"/>
    <x v="0"/>
    <s v="USD"/>
    <n v="1313078518"/>
    <n v="1310486518"/>
    <b v="0"/>
    <n v="4"/>
    <b v="0"/>
    <s v="publishing/children's books"/>
    <n v="2"/>
    <n v="25"/>
    <x v="3"/>
    <s v="children's books"/>
  </r>
  <r>
    <n v="2767"/>
    <x v="2766"/>
    <x v="2765"/>
    <x v="23"/>
    <n v="34"/>
    <x v="2"/>
    <x v="5"/>
    <s v="CAD"/>
    <n v="1439766050"/>
    <n v="1434582050"/>
    <b v="0"/>
    <n v="3"/>
    <b v="0"/>
    <s v="publishing/children's books"/>
    <n v="0.85000000000000009"/>
    <n v="11.333333333333334"/>
    <x v="3"/>
    <s v="children's books"/>
  </r>
  <r>
    <n v="2768"/>
    <x v="2767"/>
    <x v="2766"/>
    <x v="39"/>
    <n v="1002"/>
    <x v="2"/>
    <x v="0"/>
    <s v="USD"/>
    <n v="1333028723"/>
    <n v="1330440323"/>
    <b v="0"/>
    <n v="34"/>
    <b v="0"/>
    <s v="publishing/children's books"/>
    <n v="14.314285714285715"/>
    <n v="29.470588235294116"/>
    <x v="3"/>
    <s v="children's books"/>
  </r>
  <r>
    <n v="2769"/>
    <x v="2768"/>
    <x v="2767"/>
    <x v="134"/>
    <n v="2"/>
    <x v="2"/>
    <x v="1"/>
    <s v="GBP"/>
    <n v="1401997790"/>
    <n v="1397677790"/>
    <b v="0"/>
    <n v="2"/>
    <b v="0"/>
    <s v="publishing/children's books"/>
    <n v="0.25"/>
    <n v="1"/>
    <x v="3"/>
    <s v="children's books"/>
  </r>
  <r>
    <n v="2770"/>
    <x v="2769"/>
    <x v="2768"/>
    <x v="22"/>
    <n v="2082.25"/>
    <x v="2"/>
    <x v="0"/>
    <s v="USD"/>
    <n v="1395158130"/>
    <n v="1392569730"/>
    <b v="0"/>
    <n v="33"/>
    <b v="0"/>
    <s v="publishing/children's books"/>
    <n v="10.411249999999999"/>
    <n v="63.098484848484851"/>
    <x v="3"/>
    <s v="children's books"/>
  </r>
  <r>
    <n v="2771"/>
    <x v="2770"/>
    <x v="2769"/>
    <x v="372"/>
    <n v="0"/>
    <x v="2"/>
    <x v="0"/>
    <s v="USD"/>
    <n v="1359738000"/>
    <n v="1355489140"/>
    <b v="0"/>
    <n v="0"/>
    <b v="0"/>
    <s v="publishing/children's books"/>
    <n v="0"/>
    <n v="0"/>
    <x v="3"/>
    <s v="children's books"/>
  </r>
  <r>
    <n v="2772"/>
    <x v="2771"/>
    <x v="2770"/>
    <x v="6"/>
    <n v="0"/>
    <x v="2"/>
    <x v="0"/>
    <s v="USD"/>
    <n v="1381006294"/>
    <n v="1379710294"/>
    <b v="0"/>
    <n v="0"/>
    <b v="0"/>
    <s v="publishing/children's books"/>
    <n v="0"/>
    <n v="0"/>
    <x v="3"/>
    <s v="children's books"/>
  </r>
  <r>
    <n v="2773"/>
    <x v="2772"/>
    <x v="2771"/>
    <x v="373"/>
    <n v="1"/>
    <x v="2"/>
    <x v="5"/>
    <s v="CAD"/>
    <n v="1461530721"/>
    <n v="1460666721"/>
    <b v="0"/>
    <n v="1"/>
    <b v="0"/>
    <s v="publishing/children's books"/>
    <n v="0.18867924528301888"/>
    <n v="1"/>
    <x v="3"/>
    <s v="children's books"/>
  </r>
  <r>
    <n v="2774"/>
    <x v="2773"/>
    <x v="2772"/>
    <x v="23"/>
    <n v="570"/>
    <x v="2"/>
    <x v="0"/>
    <s v="USD"/>
    <n v="1362711728"/>
    <n v="1360119728"/>
    <b v="0"/>
    <n v="13"/>
    <b v="0"/>
    <s v="publishing/children's books"/>
    <n v="14.249999999999998"/>
    <n v="43.846153846153847"/>
    <x v="3"/>
    <s v="children's books"/>
  </r>
  <r>
    <n v="2775"/>
    <x v="2774"/>
    <x v="2773"/>
    <x v="10"/>
    <n v="150"/>
    <x v="2"/>
    <x v="0"/>
    <s v="USD"/>
    <n v="1323994754"/>
    <n v="1321402754"/>
    <b v="0"/>
    <n v="2"/>
    <b v="0"/>
    <s v="publishing/children's books"/>
    <n v="3"/>
    <n v="75"/>
    <x v="3"/>
    <s v="children's books"/>
  </r>
  <r>
    <n v="2776"/>
    <x v="2775"/>
    <x v="2774"/>
    <x v="223"/>
    <n v="1655"/>
    <x v="2"/>
    <x v="0"/>
    <s v="USD"/>
    <n v="1434092876"/>
    <n v="1431414476"/>
    <b v="0"/>
    <n v="36"/>
    <b v="0"/>
    <s v="publishing/children's books"/>
    <n v="7.8809523809523814"/>
    <n v="45.972222222222221"/>
    <x v="3"/>
    <s v="children's books"/>
  </r>
  <r>
    <n v="2777"/>
    <x v="2776"/>
    <x v="2775"/>
    <x v="9"/>
    <n v="10"/>
    <x v="2"/>
    <x v="0"/>
    <s v="USD"/>
    <n v="1437149004"/>
    <n v="1434557004"/>
    <b v="0"/>
    <n v="1"/>
    <b v="0"/>
    <s v="publishing/children's books"/>
    <n v="0.33333333333333337"/>
    <n v="10"/>
    <x v="3"/>
    <s v="children's books"/>
  </r>
  <r>
    <n v="2778"/>
    <x v="2777"/>
    <x v="2776"/>
    <x v="62"/>
    <n v="1405"/>
    <x v="2"/>
    <x v="0"/>
    <s v="USD"/>
    <n v="1409009306"/>
    <n v="1406417306"/>
    <b v="0"/>
    <n v="15"/>
    <b v="0"/>
    <s v="publishing/children's books"/>
    <n v="25.545454545454543"/>
    <n v="93.666666666666671"/>
    <x v="3"/>
    <s v="children's books"/>
  </r>
  <r>
    <n v="2779"/>
    <x v="2778"/>
    <x v="2777"/>
    <x v="30"/>
    <n v="53"/>
    <x v="2"/>
    <x v="0"/>
    <s v="USD"/>
    <n v="1448204621"/>
    <n v="1445609021"/>
    <b v="0"/>
    <n v="1"/>
    <b v="0"/>
    <s v="publishing/children's books"/>
    <n v="2.12"/>
    <n v="53"/>
    <x v="3"/>
    <s v="children's books"/>
  </r>
  <r>
    <n v="2780"/>
    <x v="2779"/>
    <x v="2778"/>
    <x v="57"/>
    <n v="0"/>
    <x v="2"/>
    <x v="13"/>
    <s v="EUR"/>
    <n v="1489142688"/>
    <n v="1486550688"/>
    <b v="0"/>
    <n v="0"/>
    <b v="0"/>
    <s v="publishing/children's books"/>
    <n v="0"/>
    <n v="0"/>
    <x v="3"/>
    <s v="children's books"/>
  </r>
  <r>
    <n v="2781"/>
    <x v="2780"/>
    <x v="2779"/>
    <x v="21"/>
    <n v="1316"/>
    <x v="0"/>
    <x v="0"/>
    <s v="USD"/>
    <n v="1423724400"/>
    <n v="1421274954"/>
    <b v="0"/>
    <n v="28"/>
    <b v="1"/>
    <s v="theater/plays"/>
    <n v="105.28"/>
    <n v="47"/>
    <x v="1"/>
    <s v="plays"/>
  </r>
  <r>
    <n v="2782"/>
    <x v="2781"/>
    <x v="2780"/>
    <x v="28"/>
    <n v="1200"/>
    <x v="0"/>
    <x v="0"/>
    <s v="USD"/>
    <n v="1424149140"/>
    <n v="1421964718"/>
    <b v="0"/>
    <n v="18"/>
    <b v="1"/>
    <s v="theater/plays"/>
    <n v="120"/>
    <n v="66.666666666666671"/>
    <x v="1"/>
    <s v="plays"/>
  </r>
  <r>
    <n v="2783"/>
    <x v="2782"/>
    <x v="2781"/>
    <x v="28"/>
    <n v="1145"/>
    <x v="0"/>
    <x v="1"/>
    <s v="GBP"/>
    <n v="1429793446"/>
    <n v="1428583846"/>
    <b v="0"/>
    <n v="61"/>
    <b v="1"/>
    <s v="theater/plays"/>
    <n v="114.5"/>
    <n v="18.770491803278688"/>
    <x v="1"/>
    <s v="plays"/>
  </r>
  <r>
    <n v="2784"/>
    <x v="2783"/>
    <x v="2782"/>
    <x v="12"/>
    <n v="7140"/>
    <x v="0"/>
    <x v="0"/>
    <s v="USD"/>
    <n v="1414608843"/>
    <n v="1412794443"/>
    <b v="0"/>
    <n v="108"/>
    <b v="1"/>
    <s v="theater/plays"/>
    <n v="119"/>
    <n v="66.111111111111114"/>
    <x v="1"/>
    <s v="plays"/>
  </r>
  <r>
    <n v="2785"/>
    <x v="2784"/>
    <x v="2783"/>
    <x v="10"/>
    <n v="5234"/>
    <x v="0"/>
    <x v="0"/>
    <s v="USD"/>
    <n v="1470430800"/>
    <n v="1467865967"/>
    <b v="0"/>
    <n v="142"/>
    <b v="1"/>
    <s v="theater/plays"/>
    <n v="104.67999999999999"/>
    <n v="36.859154929577464"/>
    <x v="1"/>
    <s v="plays"/>
  </r>
  <r>
    <n v="2786"/>
    <x v="2785"/>
    <x v="2784"/>
    <x v="30"/>
    <n v="2946"/>
    <x v="0"/>
    <x v="1"/>
    <s v="GBP"/>
    <n v="1404913180"/>
    <n v="1403703580"/>
    <b v="0"/>
    <n v="74"/>
    <b v="1"/>
    <s v="theater/plays"/>
    <n v="117.83999999999999"/>
    <n v="39.810810810810814"/>
    <x v="1"/>
    <s v="plays"/>
  </r>
  <r>
    <n v="2787"/>
    <x v="2786"/>
    <x v="2785"/>
    <x v="28"/>
    <n v="1197"/>
    <x v="0"/>
    <x v="0"/>
    <s v="USD"/>
    <n v="1405658752"/>
    <n v="1403066752"/>
    <b v="0"/>
    <n v="38"/>
    <b v="1"/>
    <s v="theater/plays"/>
    <n v="119.7"/>
    <n v="31.5"/>
    <x v="1"/>
    <s v="plays"/>
  </r>
  <r>
    <n v="2788"/>
    <x v="2787"/>
    <x v="2786"/>
    <x v="13"/>
    <n v="2050"/>
    <x v="0"/>
    <x v="0"/>
    <s v="USD"/>
    <n v="1469811043"/>
    <n v="1467219043"/>
    <b v="0"/>
    <n v="20"/>
    <b v="1"/>
    <s v="theater/plays"/>
    <n v="102.49999999999999"/>
    <n v="102.5"/>
    <x v="1"/>
    <s v="plays"/>
  </r>
  <r>
    <n v="2789"/>
    <x v="2788"/>
    <x v="2787"/>
    <x v="9"/>
    <n v="3035"/>
    <x v="0"/>
    <x v="0"/>
    <s v="USD"/>
    <n v="1426132800"/>
    <n v="1424477934"/>
    <b v="0"/>
    <n v="24"/>
    <b v="1"/>
    <s v="theater/plays"/>
    <n v="101.16666666666667"/>
    <n v="126.45833333333333"/>
    <x v="1"/>
    <s v="plays"/>
  </r>
  <r>
    <n v="2790"/>
    <x v="2789"/>
    <x v="2788"/>
    <x v="9"/>
    <n v="3160"/>
    <x v="0"/>
    <x v="0"/>
    <s v="USD"/>
    <n v="1423693903"/>
    <n v="1421101903"/>
    <b v="0"/>
    <n v="66"/>
    <b v="1"/>
    <s v="theater/plays"/>
    <n v="105.33333333333333"/>
    <n v="47.878787878787875"/>
    <x v="1"/>
    <s v="plays"/>
  </r>
  <r>
    <n v="2791"/>
    <x v="2790"/>
    <x v="2789"/>
    <x v="13"/>
    <n v="2050"/>
    <x v="0"/>
    <x v="0"/>
    <s v="USD"/>
    <n v="1473393600"/>
    <n v="1470778559"/>
    <b v="0"/>
    <n v="28"/>
    <b v="1"/>
    <s v="theater/plays"/>
    <n v="102.49999999999999"/>
    <n v="73.214285714285708"/>
    <x v="1"/>
    <s v="plays"/>
  </r>
  <r>
    <n v="2792"/>
    <x v="2791"/>
    <x v="2790"/>
    <x v="13"/>
    <n v="2152"/>
    <x v="0"/>
    <x v="0"/>
    <s v="USD"/>
    <n v="1439357559"/>
    <n v="1435469559"/>
    <b v="0"/>
    <n v="24"/>
    <b v="1"/>
    <s v="theater/plays"/>
    <n v="107.60000000000001"/>
    <n v="89.666666666666671"/>
    <x v="1"/>
    <s v="plays"/>
  </r>
  <r>
    <n v="2793"/>
    <x v="2792"/>
    <x v="2791"/>
    <x v="3"/>
    <n v="11056.75"/>
    <x v="0"/>
    <x v="2"/>
    <s v="AUD"/>
    <n v="1437473005"/>
    <n v="1434881005"/>
    <b v="0"/>
    <n v="73"/>
    <b v="1"/>
    <s v="theater/plays"/>
    <n v="110.5675"/>
    <n v="151.4623287671233"/>
    <x v="1"/>
    <s v="plays"/>
  </r>
  <r>
    <n v="2794"/>
    <x v="2793"/>
    <x v="2792"/>
    <x v="45"/>
    <n v="75"/>
    <x v="0"/>
    <x v="1"/>
    <s v="GBP"/>
    <n v="1457031600"/>
    <n v="1455640559"/>
    <b v="0"/>
    <n v="3"/>
    <b v="1"/>
    <s v="theater/plays"/>
    <n v="150"/>
    <n v="25"/>
    <x v="1"/>
    <s v="plays"/>
  </r>
  <r>
    <n v="2795"/>
    <x v="2794"/>
    <x v="2793"/>
    <x v="176"/>
    <n v="730"/>
    <x v="0"/>
    <x v="0"/>
    <s v="USD"/>
    <n v="1402095600"/>
    <n v="1400675841"/>
    <b v="0"/>
    <n v="20"/>
    <b v="1"/>
    <s v="theater/plays"/>
    <n v="104.28571428571429"/>
    <n v="36.5"/>
    <x v="1"/>
    <s v="plays"/>
  </r>
  <r>
    <n v="2796"/>
    <x v="2795"/>
    <x v="2794"/>
    <x v="134"/>
    <n v="924"/>
    <x v="0"/>
    <x v="1"/>
    <s v="GBP"/>
    <n v="1404564028"/>
    <n v="1401972028"/>
    <b v="0"/>
    <n v="21"/>
    <b v="1"/>
    <s v="theater/plays"/>
    <n v="115.5"/>
    <n v="44"/>
    <x v="1"/>
    <s v="plays"/>
  </r>
  <r>
    <n v="2797"/>
    <x v="2796"/>
    <x v="2795"/>
    <x v="6"/>
    <n v="8211.61"/>
    <x v="0"/>
    <x v="1"/>
    <s v="GBP"/>
    <n v="1404858840"/>
    <n v="1402266840"/>
    <b v="0"/>
    <n v="94"/>
    <b v="1"/>
    <s v="theater/plays"/>
    <n v="102.64512500000001"/>
    <n v="87.357553191489373"/>
    <x v="1"/>
    <s v="plays"/>
  </r>
  <r>
    <n v="2798"/>
    <x v="2797"/>
    <x v="2796"/>
    <x v="10"/>
    <n v="5070"/>
    <x v="0"/>
    <x v="1"/>
    <s v="GBP"/>
    <n v="1438358400"/>
    <n v="1437063121"/>
    <b v="0"/>
    <n v="139"/>
    <b v="1"/>
    <s v="theater/plays"/>
    <n v="101.4"/>
    <n v="36.474820143884891"/>
    <x v="1"/>
    <s v="plays"/>
  </r>
  <r>
    <n v="2799"/>
    <x v="2798"/>
    <x v="2797"/>
    <x v="10"/>
    <n v="5831.74"/>
    <x v="0"/>
    <x v="1"/>
    <s v="GBP"/>
    <n v="1466179200"/>
    <n v="1463466070"/>
    <b v="0"/>
    <n v="130"/>
    <b v="1"/>
    <s v="theater/plays"/>
    <n v="116.6348"/>
    <n v="44.859538461538463"/>
    <x v="1"/>
    <s v="plays"/>
  </r>
  <r>
    <n v="2800"/>
    <x v="2799"/>
    <x v="2798"/>
    <x v="28"/>
    <n v="1330"/>
    <x v="0"/>
    <x v="1"/>
    <s v="GBP"/>
    <n v="1420377366"/>
    <n v="1415193366"/>
    <b v="0"/>
    <n v="31"/>
    <b v="1"/>
    <s v="theater/plays"/>
    <n v="133"/>
    <n v="42.903225806451616"/>
    <x v="1"/>
    <s v="plays"/>
  </r>
  <r>
    <n v="2801"/>
    <x v="2800"/>
    <x v="2799"/>
    <x v="2"/>
    <n v="666"/>
    <x v="0"/>
    <x v="2"/>
    <s v="AUD"/>
    <n v="1412938800"/>
    <n v="1411019409"/>
    <b v="0"/>
    <n v="13"/>
    <b v="1"/>
    <s v="theater/plays"/>
    <n v="133.20000000000002"/>
    <n v="51.230769230769234"/>
    <x v="1"/>
    <s v="plays"/>
  </r>
  <r>
    <n v="2802"/>
    <x v="2801"/>
    <x v="2800"/>
    <x v="9"/>
    <n v="3055"/>
    <x v="0"/>
    <x v="1"/>
    <s v="GBP"/>
    <n v="1438875107"/>
    <n v="1436283107"/>
    <b v="0"/>
    <n v="90"/>
    <b v="1"/>
    <s v="theater/plays"/>
    <n v="101.83333333333333"/>
    <n v="33.944444444444443"/>
    <x v="1"/>
    <s v="plays"/>
  </r>
  <r>
    <n v="2803"/>
    <x v="2802"/>
    <x v="2801"/>
    <x v="3"/>
    <n v="12795"/>
    <x v="0"/>
    <x v="0"/>
    <s v="USD"/>
    <n v="1437004800"/>
    <n v="1433295276"/>
    <b v="0"/>
    <n v="141"/>
    <b v="1"/>
    <s v="theater/plays"/>
    <n v="127.95"/>
    <n v="90.744680851063833"/>
    <x v="1"/>
    <s v="plays"/>
  </r>
  <r>
    <n v="2804"/>
    <x v="2803"/>
    <x v="2802"/>
    <x v="28"/>
    <n v="1150"/>
    <x v="0"/>
    <x v="1"/>
    <s v="GBP"/>
    <n v="1411987990"/>
    <n v="1409395990"/>
    <b v="0"/>
    <n v="23"/>
    <b v="1"/>
    <s v="theater/plays"/>
    <n v="114.99999999999999"/>
    <n v="50"/>
    <x v="1"/>
    <s v="plays"/>
  </r>
  <r>
    <n v="2805"/>
    <x v="2804"/>
    <x v="2803"/>
    <x v="44"/>
    <n v="440"/>
    <x v="0"/>
    <x v="1"/>
    <s v="GBP"/>
    <n v="1440245273"/>
    <n v="1438085273"/>
    <b v="0"/>
    <n v="18"/>
    <b v="1"/>
    <s v="theater/plays"/>
    <n v="110.00000000000001"/>
    <n v="24.444444444444443"/>
    <x v="1"/>
    <s v="plays"/>
  </r>
  <r>
    <n v="2806"/>
    <x v="2805"/>
    <x v="2804"/>
    <x v="9"/>
    <n v="3363"/>
    <x v="0"/>
    <x v="1"/>
    <s v="GBP"/>
    <n v="1438772400"/>
    <n v="1435645490"/>
    <b v="0"/>
    <n v="76"/>
    <b v="1"/>
    <s v="theater/plays"/>
    <n v="112.1"/>
    <n v="44.25"/>
    <x v="1"/>
    <s v="plays"/>
  </r>
  <r>
    <n v="2807"/>
    <x v="2806"/>
    <x v="2805"/>
    <x v="10"/>
    <n v="6300"/>
    <x v="0"/>
    <x v="0"/>
    <s v="USD"/>
    <n v="1435611438"/>
    <n v="1433019438"/>
    <b v="0"/>
    <n v="93"/>
    <b v="1"/>
    <s v="theater/plays"/>
    <n v="126"/>
    <n v="67.741935483870961"/>
    <x v="1"/>
    <s v="plays"/>
  </r>
  <r>
    <n v="2808"/>
    <x v="2807"/>
    <x v="2806"/>
    <x v="37"/>
    <n v="4511"/>
    <x v="0"/>
    <x v="0"/>
    <s v="USD"/>
    <n v="1440274735"/>
    <n v="1437682735"/>
    <b v="0"/>
    <n v="69"/>
    <b v="1"/>
    <s v="theater/plays"/>
    <n v="100.24444444444444"/>
    <n v="65.376811594202906"/>
    <x v="1"/>
    <s v="plays"/>
  </r>
  <r>
    <n v="2809"/>
    <x v="2808"/>
    <x v="2807"/>
    <x v="30"/>
    <n v="2560"/>
    <x v="0"/>
    <x v="0"/>
    <s v="USD"/>
    <n v="1459348740"/>
    <n v="1458647725"/>
    <b v="0"/>
    <n v="21"/>
    <b v="1"/>
    <s v="theater/plays"/>
    <n v="102.4"/>
    <n v="121.9047619047619"/>
    <x v="1"/>
    <s v="plays"/>
  </r>
  <r>
    <n v="2810"/>
    <x v="2809"/>
    <x v="2808"/>
    <x v="30"/>
    <n v="2705"/>
    <x v="0"/>
    <x v="0"/>
    <s v="USD"/>
    <n v="1401595140"/>
    <n v="1398828064"/>
    <b v="0"/>
    <n v="57"/>
    <b v="1"/>
    <s v="theater/plays"/>
    <n v="108.2"/>
    <n v="47.456140350877192"/>
    <x v="1"/>
    <s v="plays"/>
  </r>
  <r>
    <n v="2811"/>
    <x v="2810"/>
    <x v="2809"/>
    <x v="3"/>
    <n v="10027"/>
    <x v="0"/>
    <x v="1"/>
    <s v="GBP"/>
    <n v="1424692503"/>
    <n v="1422100503"/>
    <b v="0"/>
    <n v="108"/>
    <b v="1"/>
    <s v="theater/plays"/>
    <n v="100.27"/>
    <n v="92.842592592592595"/>
    <x v="1"/>
    <s v="plays"/>
  </r>
  <r>
    <n v="2812"/>
    <x v="2811"/>
    <x v="2810"/>
    <x v="10"/>
    <n v="5665"/>
    <x v="0"/>
    <x v="5"/>
    <s v="CAD"/>
    <n v="1428292800"/>
    <n v="1424368298"/>
    <b v="0"/>
    <n v="83"/>
    <b v="1"/>
    <s v="theater/plays"/>
    <n v="113.3"/>
    <n v="68.253012048192772"/>
    <x v="1"/>
    <s v="plays"/>
  </r>
  <r>
    <n v="2813"/>
    <x v="2812"/>
    <x v="2811"/>
    <x v="70"/>
    <n v="3572.12"/>
    <x v="0"/>
    <x v="0"/>
    <s v="USD"/>
    <n v="1481737761"/>
    <n v="1479577761"/>
    <b v="0"/>
    <n v="96"/>
    <b v="1"/>
    <s v="theater/plays"/>
    <n v="127.57571428571428"/>
    <n v="37.209583333333335"/>
    <x v="1"/>
    <s v="plays"/>
  </r>
  <r>
    <n v="2814"/>
    <x v="2813"/>
    <x v="2812"/>
    <x v="15"/>
    <n v="1616"/>
    <x v="0"/>
    <x v="1"/>
    <s v="GBP"/>
    <n v="1431164115"/>
    <n v="1428572115"/>
    <b v="0"/>
    <n v="64"/>
    <b v="1"/>
    <s v="theater/plays"/>
    <n v="107.73333333333332"/>
    <n v="25.25"/>
    <x v="1"/>
    <s v="plays"/>
  </r>
  <r>
    <n v="2815"/>
    <x v="2814"/>
    <x v="2813"/>
    <x v="49"/>
    <n v="605"/>
    <x v="0"/>
    <x v="5"/>
    <s v="CAD"/>
    <n v="1470595109"/>
    <n v="1468003109"/>
    <b v="0"/>
    <n v="14"/>
    <b v="1"/>
    <s v="theater/plays"/>
    <n v="242"/>
    <n v="43.214285714285715"/>
    <x v="1"/>
    <s v="plays"/>
  </r>
  <r>
    <n v="2816"/>
    <x v="2815"/>
    <x v="2814"/>
    <x v="9"/>
    <n v="4247"/>
    <x v="0"/>
    <x v="1"/>
    <s v="GBP"/>
    <n v="1438531200"/>
    <n v="1435921992"/>
    <b v="0"/>
    <n v="169"/>
    <b v="1"/>
    <s v="theater/plays"/>
    <n v="141.56666666666666"/>
    <n v="25.130177514792898"/>
    <x v="1"/>
    <s v="plays"/>
  </r>
  <r>
    <n v="2817"/>
    <x v="2816"/>
    <x v="2815"/>
    <x v="20"/>
    <n v="780"/>
    <x v="0"/>
    <x v="1"/>
    <s v="GBP"/>
    <n v="1425136462"/>
    <n v="1421680462"/>
    <b v="0"/>
    <n v="33"/>
    <b v="1"/>
    <s v="theater/plays"/>
    <n v="130"/>
    <n v="23.636363636363637"/>
    <x v="1"/>
    <s v="plays"/>
  </r>
  <r>
    <n v="2818"/>
    <x v="2817"/>
    <x v="2816"/>
    <x v="3"/>
    <n v="10603"/>
    <x v="0"/>
    <x v="0"/>
    <s v="USD"/>
    <n v="1443018086"/>
    <n v="1441290086"/>
    <b v="0"/>
    <n v="102"/>
    <b v="1"/>
    <s v="theater/plays"/>
    <n v="106.03"/>
    <n v="103.95098039215686"/>
    <x v="1"/>
    <s v="plays"/>
  </r>
  <r>
    <n v="2819"/>
    <x v="2818"/>
    <x v="2817"/>
    <x v="10"/>
    <n v="5240"/>
    <x v="0"/>
    <x v="1"/>
    <s v="GBP"/>
    <n v="1434285409"/>
    <n v="1431693409"/>
    <b v="0"/>
    <n v="104"/>
    <b v="1"/>
    <s v="theater/plays"/>
    <n v="104.80000000000001"/>
    <n v="50.384615384615387"/>
    <x v="1"/>
    <s v="plays"/>
  </r>
  <r>
    <n v="2820"/>
    <x v="2819"/>
    <x v="2818"/>
    <x v="48"/>
    <n v="272"/>
    <x v="0"/>
    <x v="1"/>
    <s v="GBP"/>
    <n v="1456444800"/>
    <n v="1454337589"/>
    <b v="0"/>
    <n v="20"/>
    <b v="1"/>
    <s v="theater/plays"/>
    <n v="136"/>
    <n v="13.6"/>
    <x v="1"/>
    <s v="plays"/>
  </r>
  <r>
    <n v="2821"/>
    <x v="2820"/>
    <x v="2819"/>
    <x v="28"/>
    <n v="1000"/>
    <x v="0"/>
    <x v="1"/>
    <s v="GBP"/>
    <n v="1411510135"/>
    <n v="1408918135"/>
    <b v="0"/>
    <n v="35"/>
    <b v="1"/>
    <s v="theater/plays"/>
    <n v="100"/>
    <n v="28.571428571428573"/>
    <x v="1"/>
    <s v="plays"/>
  </r>
  <r>
    <n v="2822"/>
    <x v="2821"/>
    <x v="2820"/>
    <x v="12"/>
    <n v="6000"/>
    <x v="0"/>
    <x v="0"/>
    <s v="USD"/>
    <n v="1427469892"/>
    <n v="1424881492"/>
    <b v="0"/>
    <n v="94"/>
    <b v="1"/>
    <s v="theater/plays"/>
    <n v="100"/>
    <n v="63.829787234042556"/>
    <x v="1"/>
    <s v="plays"/>
  </r>
  <r>
    <n v="2823"/>
    <x v="2822"/>
    <x v="2821"/>
    <x v="213"/>
    <n v="124"/>
    <x v="0"/>
    <x v="1"/>
    <s v="GBP"/>
    <n v="1427842740"/>
    <n v="1425428206"/>
    <b v="0"/>
    <n v="14"/>
    <b v="1"/>
    <s v="theater/plays"/>
    <n v="124"/>
    <n v="8.8571428571428577"/>
    <x v="1"/>
    <s v="plays"/>
  </r>
  <r>
    <n v="2824"/>
    <x v="2823"/>
    <x v="2822"/>
    <x v="81"/>
    <n v="760"/>
    <x v="0"/>
    <x v="0"/>
    <s v="USD"/>
    <n v="1434159780"/>
    <n v="1431412196"/>
    <b v="0"/>
    <n v="15"/>
    <b v="1"/>
    <s v="theater/plays"/>
    <n v="116.92307692307693"/>
    <n v="50.666666666666664"/>
    <x v="1"/>
    <s v="plays"/>
  </r>
  <r>
    <n v="2825"/>
    <x v="2824"/>
    <x v="2823"/>
    <x v="9"/>
    <n v="3100"/>
    <x v="0"/>
    <x v="1"/>
    <s v="GBP"/>
    <n v="1449255686"/>
    <n v="1446663686"/>
    <b v="0"/>
    <n v="51"/>
    <b v="1"/>
    <s v="theater/plays"/>
    <n v="103.33333333333334"/>
    <n v="60.784313725490193"/>
    <x v="1"/>
    <s v="plays"/>
  </r>
  <r>
    <n v="2826"/>
    <x v="2825"/>
    <x v="2824"/>
    <x v="13"/>
    <n v="2155"/>
    <x v="0"/>
    <x v="0"/>
    <s v="USD"/>
    <n v="1436511600"/>
    <n v="1434415812"/>
    <b v="0"/>
    <n v="19"/>
    <b v="1"/>
    <s v="theater/plays"/>
    <n v="107.74999999999999"/>
    <n v="113.42105263157895"/>
    <x v="1"/>
    <s v="plays"/>
  </r>
  <r>
    <n v="2827"/>
    <x v="2826"/>
    <x v="2825"/>
    <x v="13"/>
    <n v="2405"/>
    <x v="0"/>
    <x v="0"/>
    <s v="USD"/>
    <n v="1464971400"/>
    <n v="1462379066"/>
    <b v="0"/>
    <n v="23"/>
    <b v="1"/>
    <s v="theater/plays"/>
    <n v="120.24999999999999"/>
    <n v="104.56521739130434"/>
    <x v="1"/>
    <s v="plays"/>
  </r>
  <r>
    <n v="2828"/>
    <x v="2827"/>
    <x v="2826"/>
    <x v="196"/>
    <n v="9536"/>
    <x v="0"/>
    <x v="1"/>
    <s v="GBP"/>
    <n v="1443826800"/>
    <n v="1441606869"/>
    <b v="0"/>
    <n v="97"/>
    <b v="1"/>
    <s v="theater/plays"/>
    <n v="100.37894736842105"/>
    <n v="98.30927835051547"/>
    <x v="1"/>
    <s v="plays"/>
  </r>
  <r>
    <n v="2829"/>
    <x v="2828"/>
    <x v="2827"/>
    <x v="30"/>
    <n v="2663"/>
    <x v="0"/>
    <x v="1"/>
    <s v="GBP"/>
    <n v="1464863118"/>
    <n v="1462443918"/>
    <b v="0"/>
    <n v="76"/>
    <b v="1"/>
    <s v="theater/plays"/>
    <n v="106.52"/>
    <n v="35.039473684210527"/>
    <x v="1"/>
    <s v="plays"/>
  </r>
  <r>
    <n v="2830"/>
    <x v="2829"/>
    <x v="2828"/>
    <x v="9"/>
    <n v="3000"/>
    <x v="0"/>
    <x v="0"/>
    <s v="USD"/>
    <n v="1399867140"/>
    <n v="1398802148"/>
    <b v="0"/>
    <n v="11"/>
    <b v="1"/>
    <s v="theater/plays"/>
    <n v="100"/>
    <n v="272.72727272727275"/>
    <x v="1"/>
    <s v="plays"/>
  </r>
  <r>
    <n v="2831"/>
    <x v="2830"/>
    <x v="2829"/>
    <x v="9"/>
    <n v="3320"/>
    <x v="0"/>
    <x v="0"/>
    <s v="USD"/>
    <n v="1437076070"/>
    <n v="1434484070"/>
    <b v="0"/>
    <n v="52"/>
    <b v="1"/>
    <s v="theater/plays"/>
    <n v="110.66666666666667"/>
    <n v="63.846153846153847"/>
    <x v="1"/>
    <s v="plays"/>
  </r>
  <r>
    <n v="2832"/>
    <x v="2831"/>
    <x v="2830"/>
    <x v="30"/>
    <n v="2867.99"/>
    <x v="0"/>
    <x v="1"/>
    <s v="GBP"/>
    <n v="1416780000"/>
    <n v="1414342894"/>
    <b v="0"/>
    <n v="95"/>
    <b v="1"/>
    <s v="theater/plays"/>
    <n v="114.71959999999999"/>
    <n v="30.189368421052631"/>
    <x v="1"/>
    <s v="plays"/>
  </r>
  <r>
    <n v="2833"/>
    <x v="2832"/>
    <x v="2831"/>
    <x v="200"/>
    <n v="2923"/>
    <x v="0"/>
    <x v="0"/>
    <s v="USD"/>
    <n v="1444528800"/>
    <n v="1442804633"/>
    <b v="0"/>
    <n v="35"/>
    <b v="1"/>
    <s v="theater/plays"/>
    <n v="108.25925925925925"/>
    <n v="83.51428571428572"/>
    <x v="1"/>
    <s v="plays"/>
  </r>
  <r>
    <n v="2834"/>
    <x v="2833"/>
    <x v="2832"/>
    <x v="134"/>
    <n v="1360"/>
    <x v="0"/>
    <x v="1"/>
    <s v="GBP"/>
    <n v="1422658930"/>
    <n v="1421362930"/>
    <b v="0"/>
    <n v="21"/>
    <b v="1"/>
    <s v="theater/plays"/>
    <n v="170"/>
    <n v="64.761904761904759"/>
    <x v="1"/>
    <s v="plays"/>
  </r>
  <r>
    <n v="2835"/>
    <x v="2834"/>
    <x v="2833"/>
    <x v="28"/>
    <n v="1870.99"/>
    <x v="0"/>
    <x v="1"/>
    <s v="GBP"/>
    <n v="1449273600"/>
    <n v="1446742417"/>
    <b v="0"/>
    <n v="93"/>
    <b v="1"/>
    <s v="theater/plays"/>
    <n v="187.09899999999999"/>
    <n v="20.118172043010752"/>
    <x v="1"/>
    <s v="plays"/>
  </r>
  <r>
    <n v="2836"/>
    <x v="2835"/>
    <x v="2834"/>
    <x v="52"/>
    <n v="485"/>
    <x v="0"/>
    <x v="0"/>
    <s v="USD"/>
    <n v="1487393940"/>
    <n v="1484115418"/>
    <b v="0"/>
    <n v="11"/>
    <b v="1"/>
    <s v="theater/plays"/>
    <n v="107.77777777777777"/>
    <n v="44.090909090909093"/>
    <x v="1"/>
    <s v="plays"/>
  </r>
  <r>
    <n v="2837"/>
    <x v="2836"/>
    <x v="2835"/>
    <x v="16"/>
    <n v="850"/>
    <x v="0"/>
    <x v="5"/>
    <s v="CAD"/>
    <n v="1449701284"/>
    <n v="1446241684"/>
    <b v="0"/>
    <n v="21"/>
    <b v="1"/>
    <s v="theater/plays"/>
    <n v="100"/>
    <n v="40.476190476190474"/>
    <x v="1"/>
    <s v="plays"/>
  </r>
  <r>
    <n v="2838"/>
    <x v="2837"/>
    <x v="2836"/>
    <x v="13"/>
    <n v="2405"/>
    <x v="0"/>
    <x v="0"/>
    <s v="USD"/>
    <n v="1407967200"/>
    <n v="1406039696"/>
    <b v="0"/>
    <n v="54"/>
    <b v="1"/>
    <s v="theater/plays"/>
    <n v="120.24999999999999"/>
    <n v="44.537037037037038"/>
    <x v="1"/>
    <s v="plays"/>
  </r>
  <r>
    <n v="2839"/>
    <x v="2838"/>
    <x v="2837"/>
    <x v="8"/>
    <n v="3900"/>
    <x v="0"/>
    <x v="0"/>
    <s v="USD"/>
    <n v="1408942740"/>
    <n v="1406958354"/>
    <b v="0"/>
    <n v="31"/>
    <b v="1"/>
    <s v="theater/plays"/>
    <n v="111.42857142857143"/>
    <n v="125.80645161290323"/>
    <x v="1"/>
    <s v="plays"/>
  </r>
  <r>
    <n v="2840"/>
    <x v="2839"/>
    <x v="2838"/>
    <x v="30"/>
    <n v="2600"/>
    <x v="0"/>
    <x v="1"/>
    <s v="GBP"/>
    <n v="1426698000"/>
    <n v="1424825479"/>
    <b v="0"/>
    <n v="132"/>
    <b v="1"/>
    <s v="theater/plays"/>
    <n v="104"/>
    <n v="19.696969696969695"/>
    <x v="1"/>
    <s v="plays"/>
  </r>
  <r>
    <n v="2841"/>
    <x v="2840"/>
    <x v="2839"/>
    <x v="28"/>
    <n v="10"/>
    <x v="2"/>
    <x v="1"/>
    <s v="GBP"/>
    <n v="1450032297"/>
    <n v="1444844697"/>
    <b v="0"/>
    <n v="1"/>
    <b v="0"/>
    <s v="theater/plays"/>
    <n v="1"/>
    <n v="10"/>
    <x v="1"/>
    <s v="plays"/>
  </r>
  <r>
    <n v="2842"/>
    <x v="2841"/>
    <x v="2840"/>
    <x v="15"/>
    <n v="0"/>
    <x v="2"/>
    <x v="1"/>
    <s v="GBP"/>
    <n v="1403348400"/>
    <n v="1401058295"/>
    <b v="0"/>
    <n v="0"/>
    <b v="0"/>
    <s v="theater/plays"/>
    <n v="0"/>
    <n v="0"/>
    <x v="1"/>
    <s v="plays"/>
  </r>
  <r>
    <n v="2843"/>
    <x v="2842"/>
    <x v="2841"/>
    <x v="38"/>
    <n v="0"/>
    <x v="2"/>
    <x v="0"/>
    <s v="USD"/>
    <n v="1465790400"/>
    <n v="1462210950"/>
    <b v="0"/>
    <n v="0"/>
    <b v="0"/>
    <s v="theater/plays"/>
    <n v="0"/>
    <n v="0"/>
    <x v="1"/>
    <s v="plays"/>
  </r>
  <r>
    <n v="2844"/>
    <x v="2843"/>
    <x v="2842"/>
    <x v="131"/>
    <n v="30"/>
    <x v="2"/>
    <x v="15"/>
    <s v="EUR"/>
    <n v="1483535180"/>
    <n v="1480943180"/>
    <b v="0"/>
    <n v="1"/>
    <b v="0"/>
    <s v="theater/plays"/>
    <n v="5.4545454545454541"/>
    <n v="30"/>
    <x v="1"/>
    <s v="plays"/>
  </r>
  <r>
    <n v="2845"/>
    <x v="2844"/>
    <x v="2843"/>
    <x v="51"/>
    <n v="2366"/>
    <x v="2"/>
    <x v="0"/>
    <s v="USD"/>
    <n v="1433723033"/>
    <n v="1428539033"/>
    <b v="0"/>
    <n v="39"/>
    <b v="0"/>
    <s v="theater/plays"/>
    <n v="31.546666666666667"/>
    <n v="60.666666666666664"/>
    <x v="1"/>
    <s v="plays"/>
  </r>
  <r>
    <n v="2846"/>
    <x v="2845"/>
    <x v="2844"/>
    <x v="6"/>
    <n v="0"/>
    <x v="2"/>
    <x v="0"/>
    <s v="USD"/>
    <n v="1432917394"/>
    <n v="1429029394"/>
    <b v="0"/>
    <n v="0"/>
    <b v="0"/>
    <s v="theater/plays"/>
    <n v="0"/>
    <n v="0"/>
    <x v="1"/>
    <s v="plays"/>
  </r>
  <r>
    <n v="2847"/>
    <x v="2846"/>
    <x v="2845"/>
    <x v="13"/>
    <n v="0"/>
    <x v="2"/>
    <x v="0"/>
    <s v="USD"/>
    <n v="1464031265"/>
    <n v="1458847265"/>
    <b v="0"/>
    <n v="0"/>
    <b v="0"/>
    <s v="theater/plays"/>
    <n v="0"/>
    <n v="0"/>
    <x v="1"/>
    <s v="plays"/>
  </r>
  <r>
    <n v="2848"/>
    <x v="2847"/>
    <x v="2846"/>
    <x v="19"/>
    <n v="70"/>
    <x v="2"/>
    <x v="0"/>
    <s v="USD"/>
    <n v="1432913659"/>
    <n v="1430321659"/>
    <b v="0"/>
    <n v="3"/>
    <b v="0"/>
    <s v="theater/plays"/>
    <n v="0.2"/>
    <n v="23.333333333333332"/>
    <x v="1"/>
    <s v="plays"/>
  </r>
  <r>
    <n v="2849"/>
    <x v="2848"/>
    <x v="2847"/>
    <x v="2"/>
    <n v="5"/>
    <x v="2"/>
    <x v="1"/>
    <s v="GBP"/>
    <n v="1461406600"/>
    <n v="1458814600"/>
    <b v="0"/>
    <n v="1"/>
    <b v="0"/>
    <s v="theater/plays"/>
    <n v="1"/>
    <n v="5"/>
    <x v="1"/>
    <s v="plays"/>
  </r>
  <r>
    <n v="2850"/>
    <x v="2849"/>
    <x v="2848"/>
    <x v="6"/>
    <n v="311"/>
    <x v="2"/>
    <x v="0"/>
    <s v="USD"/>
    <n v="1409962211"/>
    <n v="1407370211"/>
    <b v="0"/>
    <n v="13"/>
    <b v="0"/>
    <s v="theater/plays"/>
    <n v="3.8875000000000002"/>
    <n v="23.923076923076923"/>
    <x v="1"/>
    <s v="plays"/>
  </r>
  <r>
    <n v="2851"/>
    <x v="2850"/>
    <x v="2849"/>
    <x v="37"/>
    <n v="0"/>
    <x v="2"/>
    <x v="17"/>
    <s v="EUR"/>
    <n v="1454109420"/>
    <n v="1453334629"/>
    <b v="0"/>
    <n v="0"/>
    <b v="0"/>
    <s v="theater/plays"/>
    <n v="0"/>
    <n v="0"/>
    <x v="1"/>
    <s v="plays"/>
  </r>
  <r>
    <n v="2852"/>
    <x v="2851"/>
    <x v="2850"/>
    <x v="10"/>
    <n v="95"/>
    <x v="2"/>
    <x v="0"/>
    <s v="USD"/>
    <n v="1403312703"/>
    <n v="1400720703"/>
    <b v="0"/>
    <n v="6"/>
    <b v="0"/>
    <s v="theater/plays"/>
    <n v="1.9"/>
    <n v="15.833333333333334"/>
    <x v="1"/>
    <s v="plays"/>
  </r>
  <r>
    <n v="2853"/>
    <x v="2852"/>
    <x v="2851"/>
    <x v="196"/>
    <n v="0"/>
    <x v="2"/>
    <x v="5"/>
    <s v="CAD"/>
    <n v="1410669297"/>
    <n v="1405485297"/>
    <b v="0"/>
    <n v="0"/>
    <b v="0"/>
    <s v="theater/plays"/>
    <n v="0"/>
    <n v="0"/>
    <x v="1"/>
    <s v="plays"/>
  </r>
  <r>
    <n v="2854"/>
    <x v="2853"/>
    <x v="2852"/>
    <x v="28"/>
    <n v="417"/>
    <x v="2"/>
    <x v="1"/>
    <s v="GBP"/>
    <n v="1431018719"/>
    <n v="1429290719"/>
    <b v="0"/>
    <n v="14"/>
    <b v="0"/>
    <s v="theater/plays"/>
    <n v="41.699999999999996"/>
    <n v="29.785714285714285"/>
    <x v="1"/>
    <s v="plays"/>
  </r>
  <r>
    <n v="2855"/>
    <x v="2854"/>
    <x v="2853"/>
    <x v="20"/>
    <n v="300"/>
    <x v="2"/>
    <x v="0"/>
    <s v="USD"/>
    <n v="1454110440"/>
    <n v="1451607071"/>
    <b v="0"/>
    <n v="5"/>
    <b v="0"/>
    <s v="theater/plays"/>
    <n v="50"/>
    <n v="60"/>
    <x v="1"/>
    <s v="plays"/>
  </r>
  <r>
    <n v="2856"/>
    <x v="2855"/>
    <x v="2854"/>
    <x v="9"/>
    <n v="146"/>
    <x v="2"/>
    <x v="0"/>
    <s v="USD"/>
    <n v="1439069640"/>
    <n v="1433897647"/>
    <b v="0"/>
    <n v="6"/>
    <b v="0"/>
    <s v="theater/plays"/>
    <n v="4.8666666666666663"/>
    <n v="24.333333333333332"/>
    <x v="1"/>
    <s v="plays"/>
  </r>
  <r>
    <n v="2857"/>
    <x v="2856"/>
    <x v="2855"/>
    <x v="114"/>
    <n v="7500"/>
    <x v="2"/>
    <x v="14"/>
    <s v="MXN"/>
    <n v="1487613600"/>
    <n v="1482444295"/>
    <b v="0"/>
    <n v="15"/>
    <b v="0"/>
    <s v="theater/plays"/>
    <n v="19.736842105263158"/>
    <n v="500"/>
    <x v="1"/>
    <s v="plays"/>
  </r>
  <r>
    <n v="2858"/>
    <x v="2857"/>
    <x v="2856"/>
    <x v="28"/>
    <n v="0"/>
    <x v="2"/>
    <x v="9"/>
    <s v="EUR"/>
    <n v="1417778880"/>
    <n v="1415711095"/>
    <b v="0"/>
    <n v="0"/>
    <b v="0"/>
    <s v="theater/plays"/>
    <n v="0"/>
    <n v="0"/>
    <x v="1"/>
    <s v="plays"/>
  </r>
  <r>
    <n v="2859"/>
    <x v="2858"/>
    <x v="2857"/>
    <x v="13"/>
    <n v="35"/>
    <x v="2"/>
    <x v="2"/>
    <s v="AUD"/>
    <n v="1444984904"/>
    <n v="1439800904"/>
    <b v="0"/>
    <n v="1"/>
    <b v="0"/>
    <s v="theater/plays"/>
    <n v="1.7500000000000002"/>
    <n v="35"/>
    <x v="1"/>
    <s v="plays"/>
  </r>
  <r>
    <n v="2860"/>
    <x v="2859"/>
    <x v="2858"/>
    <x v="23"/>
    <n v="266"/>
    <x v="2"/>
    <x v="0"/>
    <s v="USD"/>
    <n v="1466363576"/>
    <n v="1461179576"/>
    <b v="0"/>
    <n v="9"/>
    <b v="0"/>
    <s v="theater/plays"/>
    <n v="6.65"/>
    <n v="29.555555555555557"/>
    <x v="1"/>
    <s v="plays"/>
  </r>
  <r>
    <n v="2861"/>
    <x v="2860"/>
    <x v="2859"/>
    <x v="49"/>
    <n v="80"/>
    <x v="2"/>
    <x v="2"/>
    <s v="AUD"/>
    <n v="1443103848"/>
    <n v="1441894248"/>
    <b v="0"/>
    <n v="3"/>
    <b v="0"/>
    <s v="theater/plays"/>
    <n v="32"/>
    <n v="26.666666666666668"/>
    <x v="1"/>
    <s v="plays"/>
  </r>
  <r>
    <n v="2862"/>
    <x v="2861"/>
    <x v="2860"/>
    <x v="83"/>
    <n v="55"/>
    <x v="2"/>
    <x v="0"/>
    <s v="USD"/>
    <n v="1403636229"/>
    <n v="1401044229"/>
    <b v="0"/>
    <n v="3"/>
    <b v="0"/>
    <s v="theater/plays"/>
    <n v="0.43307086614173229"/>
    <n v="18.333333333333332"/>
    <x v="1"/>
    <s v="plays"/>
  </r>
  <r>
    <n v="2863"/>
    <x v="2862"/>
    <x v="2861"/>
    <x v="63"/>
    <n v="20"/>
    <x v="2"/>
    <x v="0"/>
    <s v="USD"/>
    <n v="1410279123"/>
    <n v="1405095123"/>
    <b v="0"/>
    <n v="1"/>
    <b v="0"/>
    <s v="theater/plays"/>
    <n v="0.04"/>
    <n v="20"/>
    <x v="1"/>
    <s v="plays"/>
  </r>
  <r>
    <n v="2864"/>
    <x v="2863"/>
    <x v="2862"/>
    <x v="30"/>
    <n v="40"/>
    <x v="2"/>
    <x v="1"/>
    <s v="GBP"/>
    <n v="1437139080"/>
    <n v="1434552207"/>
    <b v="0"/>
    <n v="3"/>
    <b v="0"/>
    <s v="theater/plays"/>
    <n v="1.6"/>
    <n v="13.333333333333334"/>
    <x v="1"/>
    <s v="plays"/>
  </r>
  <r>
    <n v="2865"/>
    <x v="2864"/>
    <x v="2863"/>
    <x v="374"/>
    <n v="0"/>
    <x v="2"/>
    <x v="0"/>
    <s v="USD"/>
    <n v="1420512259"/>
    <n v="1415328259"/>
    <b v="0"/>
    <n v="0"/>
    <b v="0"/>
    <s v="theater/plays"/>
    <n v="0"/>
    <n v="0"/>
    <x v="1"/>
    <s v="plays"/>
  </r>
  <r>
    <n v="2866"/>
    <x v="2865"/>
    <x v="2864"/>
    <x v="10"/>
    <n v="45"/>
    <x v="2"/>
    <x v="0"/>
    <s v="USD"/>
    <n v="1476482400"/>
    <n v="1473893721"/>
    <b v="0"/>
    <n v="2"/>
    <b v="0"/>
    <s v="theater/plays"/>
    <n v="0.89999999999999991"/>
    <n v="22.5"/>
    <x v="1"/>
    <s v="plays"/>
  </r>
  <r>
    <n v="2867"/>
    <x v="2866"/>
    <x v="2865"/>
    <x v="30"/>
    <n v="504"/>
    <x v="2"/>
    <x v="0"/>
    <s v="USD"/>
    <n v="1467604800"/>
    <n v="1465533672"/>
    <b v="0"/>
    <n v="10"/>
    <b v="0"/>
    <s v="theater/plays"/>
    <n v="20.16"/>
    <n v="50.4"/>
    <x v="1"/>
    <s v="plays"/>
  </r>
  <r>
    <n v="2868"/>
    <x v="2867"/>
    <x v="2866"/>
    <x v="36"/>
    <n v="6301.76"/>
    <x v="2"/>
    <x v="0"/>
    <s v="USD"/>
    <n v="1475697054"/>
    <n v="1473105054"/>
    <b v="0"/>
    <n v="60"/>
    <b v="0"/>
    <s v="theater/plays"/>
    <n v="42.011733333333332"/>
    <n v="105.02933333333334"/>
    <x v="1"/>
    <s v="plays"/>
  </r>
  <r>
    <n v="2869"/>
    <x v="2868"/>
    <x v="2867"/>
    <x v="22"/>
    <n v="177"/>
    <x v="2"/>
    <x v="0"/>
    <s v="USD"/>
    <n v="1468937681"/>
    <n v="1466345681"/>
    <b v="0"/>
    <n v="5"/>
    <b v="0"/>
    <s v="theater/plays"/>
    <n v="0.88500000000000001"/>
    <n v="35.4"/>
    <x v="1"/>
    <s v="plays"/>
  </r>
  <r>
    <n v="2870"/>
    <x v="2869"/>
    <x v="2868"/>
    <x v="10"/>
    <n v="750"/>
    <x v="2"/>
    <x v="0"/>
    <s v="USD"/>
    <n v="1400301165"/>
    <n v="1397709165"/>
    <b v="0"/>
    <n v="9"/>
    <b v="0"/>
    <s v="theater/plays"/>
    <n v="15"/>
    <n v="83.333333333333329"/>
    <x v="1"/>
    <s v="plays"/>
  </r>
  <r>
    <n v="2871"/>
    <x v="2870"/>
    <x v="2869"/>
    <x v="3"/>
    <n v="467"/>
    <x v="2"/>
    <x v="0"/>
    <s v="USD"/>
    <n v="1419183813"/>
    <n v="1417455813"/>
    <b v="0"/>
    <n v="13"/>
    <b v="0"/>
    <s v="theater/plays"/>
    <n v="4.67"/>
    <n v="35.92307692307692"/>
    <x v="1"/>
    <s v="plays"/>
  </r>
  <r>
    <n v="2872"/>
    <x v="2871"/>
    <x v="2870"/>
    <x v="9"/>
    <n v="0"/>
    <x v="2"/>
    <x v="0"/>
    <s v="USD"/>
    <n v="1434768438"/>
    <n v="1429584438"/>
    <b v="0"/>
    <n v="0"/>
    <b v="0"/>
    <s v="theater/plays"/>
    <n v="0"/>
    <n v="0"/>
    <x v="1"/>
    <s v="plays"/>
  </r>
  <r>
    <n v="2873"/>
    <x v="2872"/>
    <x v="2871"/>
    <x v="30"/>
    <n v="953"/>
    <x v="2"/>
    <x v="0"/>
    <s v="USD"/>
    <n v="1422473831"/>
    <n v="1419881831"/>
    <b v="0"/>
    <n v="8"/>
    <b v="0"/>
    <s v="theater/plays"/>
    <n v="38.119999999999997"/>
    <n v="119.125"/>
    <x v="1"/>
    <s v="plays"/>
  </r>
  <r>
    <n v="2874"/>
    <x v="2873"/>
    <x v="2872"/>
    <x v="10"/>
    <n v="271"/>
    <x v="2"/>
    <x v="0"/>
    <s v="USD"/>
    <n v="1484684186"/>
    <n v="1482092186"/>
    <b v="0"/>
    <n v="3"/>
    <b v="0"/>
    <s v="theater/plays"/>
    <n v="5.42"/>
    <n v="90.333333333333329"/>
    <x v="1"/>
    <s v="plays"/>
  </r>
  <r>
    <n v="2875"/>
    <x v="2874"/>
    <x v="2873"/>
    <x v="22"/>
    <n v="7"/>
    <x v="2"/>
    <x v="0"/>
    <s v="USD"/>
    <n v="1462417493"/>
    <n v="1459825493"/>
    <b v="0"/>
    <n v="3"/>
    <b v="0"/>
    <s v="theater/plays"/>
    <n v="3.4999999999999996E-2"/>
    <n v="2.3333333333333335"/>
    <x v="1"/>
    <s v="plays"/>
  </r>
  <r>
    <n v="2876"/>
    <x v="2875"/>
    <x v="2874"/>
    <x v="60"/>
    <n v="0"/>
    <x v="2"/>
    <x v="0"/>
    <s v="USD"/>
    <n v="1437069079"/>
    <n v="1434477079"/>
    <b v="0"/>
    <n v="0"/>
    <b v="0"/>
    <s v="theater/plays"/>
    <n v="0"/>
    <n v="0"/>
    <x v="1"/>
    <s v="plays"/>
  </r>
  <r>
    <n v="2877"/>
    <x v="2876"/>
    <x v="2875"/>
    <x v="12"/>
    <n v="650"/>
    <x v="2"/>
    <x v="0"/>
    <s v="USD"/>
    <n v="1480525200"/>
    <n v="1477781724"/>
    <b v="0"/>
    <n v="6"/>
    <b v="0"/>
    <s v="theater/plays"/>
    <n v="10.833333333333334"/>
    <n v="108.33333333333333"/>
    <x v="1"/>
    <s v="plays"/>
  </r>
  <r>
    <n v="2878"/>
    <x v="2877"/>
    <x v="2876"/>
    <x v="9"/>
    <n v="63"/>
    <x v="2"/>
    <x v="1"/>
    <s v="GBP"/>
    <n v="1435934795"/>
    <n v="1430750795"/>
    <b v="0"/>
    <n v="4"/>
    <b v="0"/>
    <s v="theater/plays"/>
    <n v="2.1"/>
    <n v="15.75"/>
    <x v="1"/>
    <s v="plays"/>
  </r>
  <r>
    <n v="2879"/>
    <x v="2878"/>
    <x v="2877"/>
    <x v="375"/>
    <n v="29"/>
    <x v="2"/>
    <x v="0"/>
    <s v="USD"/>
    <n v="1453310661"/>
    <n v="1450718661"/>
    <b v="0"/>
    <n v="1"/>
    <b v="0"/>
    <s v="theater/plays"/>
    <n v="0.2589285714285714"/>
    <n v="29"/>
    <x v="1"/>
    <s v="plays"/>
  </r>
  <r>
    <n v="2880"/>
    <x v="2879"/>
    <x v="2878"/>
    <x v="14"/>
    <n v="2800"/>
    <x v="2"/>
    <x v="0"/>
    <s v="USD"/>
    <n v="1440090300"/>
    <n v="1436305452"/>
    <b v="0"/>
    <n v="29"/>
    <b v="0"/>
    <s v="theater/plays"/>
    <n v="23.333333333333332"/>
    <n v="96.551724137931032"/>
    <x v="1"/>
    <s v="plays"/>
  </r>
  <r>
    <n v="2881"/>
    <x v="2880"/>
    <x v="2879"/>
    <x v="62"/>
    <n v="0"/>
    <x v="2"/>
    <x v="0"/>
    <s v="USD"/>
    <n v="1417620036"/>
    <n v="1412432436"/>
    <b v="0"/>
    <n v="0"/>
    <b v="0"/>
    <s v="theater/plays"/>
    <n v="0"/>
    <n v="0"/>
    <x v="1"/>
    <s v="plays"/>
  </r>
  <r>
    <n v="2882"/>
    <x v="2881"/>
    <x v="2880"/>
    <x v="47"/>
    <n v="252"/>
    <x v="2"/>
    <x v="0"/>
    <s v="USD"/>
    <n v="1462112318"/>
    <n v="1459520318"/>
    <b v="0"/>
    <n v="4"/>
    <b v="0"/>
    <s v="theater/plays"/>
    <n v="33.6"/>
    <n v="63"/>
    <x v="1"/>
    <s v="plays"/>
  </r>
  <r>
    <n v="2883"/>
    <x v="2882"/>
    <x v="2881"/>
    <x v="3"/>
    <n v="1908"/>
    <x v="2"/>
    <x v="0"/>
    <s v="USD"/>
    <n v="1454734740"/>
    <n v="1451684437"/>
    <b v="0"/>
    <n v="5"/>
    <b v="0"/>
    <s v="theater/plays"/>
    <n v="19.079999999999998"/>
    <n v="381.6"/>
    <x v="1"/>
    <s v="plays"/>
  </r>
  <r>
    <n v="2884"/>
    <x v="2883"/>
    <x v="2882"/>
    <x v="101"/>
    <n v="185"/>
    <x v="2"/>
    <x v="0"/>
    <s v="USD"/>
    <n v="1417800435"/>
    <n v="1415208435"/>
    <b v="0"/>
    <n v="4"/>
    <b v="0"/>
    <s v="theater/plays"/>
    <n v="0.41111111111111115"/>
    <n v="46.25"/>
    <x v="1"/>
    <s v="plays"/>
  </r>
  <r>
    <n v="2885"/>
    <x v="2884"/>
    <x v="2883"/>
    <x v="44"/>
    <n v="130"/>
    <x v="2"/>
    <x v="0"/>
    <s v="USD"/>
    <n v="1426294201"/>
    <n v="1423705801"/>
    <b v="0"/>
    <n v="5"/>
    <b v="0"/>
    <s v="theater/plays"/>
    <n v="32.5"/>
    <n v="26"/>
    <x v="1"/>
    <s v="plays"/>
  </r>
  <r>
    <n v="2886"/>
    <x v="2885"/>
    <x v="2884"/>
    <x v="48"/>
    <n v="10"/>
    <x v="2"/>
    <x v="0"/>
    <s v="USD"/>
    <n v="1442635140"/>
    <n v="1442243484"/>
    <b v="0"/>
    <n v="1"/>
    <b v="0"/>
    <s v="theater/plays"/>
    <n v="5"/>
    <n v="10"/>
    <x v="1"/>
    <s v="plays"/>
  </r>
  <r>
    <n v="2887"/>
    <x v="2886"/>
    <x v="2885"/>
    <x v="9"/>
    <n v="5"/>
    <x v="2"/>
    <x v="0"/>
    <s v="USD"/>
    <n v="1420971324"/>
    <n v="1418379324"/>
    <b v="0"/>
    <n v="1"/>
    <b v="0"/>
    <s v="theater/plays"/>
    <n v="0.16666666666666669"/>
    <n v="5"/>
    <x v="1"/>
    <s v="plays"/>
  </r>
  <r>
    <n v="2888"/>
    <x v="2887"/>
    <x v="2886"/>
    <x v="11"/>
    <n v="0"/>
    <x v="2"/>
    <x v="0"/>
    <s v="USD"/>
    <n v="1413608340"/>
    <n v="1412945440"/>
    <b v="0"/>
    <n v="0"/>
    <b v="0"/>
    <s v="theater/plays"/>
    <n v="0"/>
    <n v="0"/>
    <x v="1"/>
    <s v="plays"/>
  </r>
  <r>
    <n v="2889"/>
    <x v="2888"/>
    <x v="2887"/>
    <x v="9"/>
    <n v="1142"/>
    <x v="2"/>
    <x v="0"/>
    <s v="USD"/>
    <n v="1409344985"/>
    <n v="1406752985"/>
    <b v="0"/>
    <n v="14"/>
    <b v="0"/>
    <s v="theater/plays"/>
    <n v="38.066666666666663"/>
    <n v="81.571428571428569"/>
    <x v="1"/>
    <s v="plays"/>
  </r>
  <r>
    <n v="2890"/>
    <x v="2889"/>
    <x v="2888"/>
    <x v="13"/>
    <n v="21"/>
    <x v="2"/>
    <x v="0"/>
    <s v="USD"/>
    <n v="1407553200"/>
    <n v="1405100992"/>
    <b v="0"/>
    <n v="3"/>
    <b v="0"/>
    <s v="theater/plays"/>
    <n v="1.05"/>
    <n v="7"/>
    <x v="1"/>
    <s v="plays"/>
  </r>
  <r>
    <n v="2891"/>
    <x v="2890"/>
    <x v="2889"/>
    <x v="3"/>
    <n v="273"/>
    <x v="2"/>
    <x v="0"/>
    <s v="USD"/>
    <n v="1460751128"/>
    <n v="1455570728"/>
    <b v="0"/>
    <n v="10"/>
    <b v="0"/>
    <s v="theater/plays"/>
    <n v="2.73"/>
    <n v="27.3"/>
    <x v="1"/>
    <s v="plays"/>
  </r>
  <r>
    <n v="2892"/>
    <x v="2891"/>
    <x v="2890"/>
    <x v="62"/>
    <n v="500"/>
    <x v="2"/>
    <x v="0"/>
    <s v="USD"/>
    <n v="1409000400"/>
    <n v="1408381704"/>
    <b v="0"/>
    <n v="17"/>
    <b v="0"/>
    <s v="theater/plays"/>
    <n v="9.0909090909090917"/>
    <n v="29.411764705882351"/>
    <x v="1"/>
    <s v="plays"/>
  </r>
  <r>
    <n v="2893"/>
    <x v="2892"/>
    <x v="2891"/>
    <x v="10"/>
    <n v="25"/>
    <x v="2"/>
    <x v="0"/>
    <s v="USD"/>
    <n v="1420768800"/>
    <n v="1415644395"/>
    <b v="0"/>
    <n v="2"/>
    <b v="0"/>
    <s v="theater/plays"/>
    <n v="0.5"/>
    <n v="12.5"/>
    <x v="1"/>
    <s v="plays"/>
  </r>
  <r>
    <n v="2894"/>
    <x v="2893"/>
    <x v="2892"/>
    <x v="63"/>
    <n v="0"/>
    <x v="2"/>
    <x v="0"/>
    <s v="USD"/>
    <n v="1428100815"/>
    <n v="1422920415"/>
    <b v="0"/>
    <n v="0"/>
    <b v="0"/>
    <s v="theater/plays"/>
    <n v="0"/>
    <n v="0"/>
    <x v="1"/>
    <s v="plays"/>
  </r>
  <r>
    <n v="2895"/>
    <x v="2894"/>
    <x v="2893"/>
    <x v="2"/>
    <n v="23"/>
    <x v="2"/>
    <x v="0"/>
    <s v="USD"/>
    <n v="1403470800"/>
    <n v="1403356792"/>
    <b v="0"/>
    <n v="4"/>
    <b v="0"/>
    <s v="theater/plays"/>
    <n v="4.5999999999999996"/>
    <n v="5.75"/>
    <x v="1"/>
    <s v="plays"/>
  </r>
  <r>
    <n v="2896"/>
    <x v="2895"/>
    <x v="2894"/>
    <x v="9"/>
    <n v="625"/>
    <x v="2"/>
    <x v="0"/>
    <s v="USD"/>
    <n v="1481522400"/>
    <n v="1480283321"/>
    <b v="0"/>
    <n v="12"/>
    <b v="0"/>
    <s v="theater/plays"/>
    <n v="20.833333333333336"/>
    <n v="52.083333333333336"/>
    <x v="1"/>
    <s v="plays"/>
  </r>
  <r>
    <n v="2897"/>
    <x v="2896"/>
    <x v="2895"/>
    <x v="14"/>
    <n v="550"/>
    <x v="2"/>
    <x v="0"/>
    <s v="USD"/>
    <n v="1444577345"/>
    <n v="1441985458"/>
    <b v="0"/>
    <n v="3"/>
    <b v="0"/>
    <s v="theater/plays"/>
    <n v="4.583333333333333"/>
    <n v="183.33333333333334"/>
    <x v="1"/>
    <s v="plays"/>
  </r>
  <r>
    <n v="2898"/>
    <x v="2897"/>
    <x v="2896"/>
    <x v="51"/>
    <n v="316"/>
    <x v="2"/>
    <x v="0"/>
    <s v="USD"/>
    <n v="1446307053"/>
    <n v="1443715053"/>
    <b v="0"/>
    <n v="12"/>
    <b v="0"/>
    <s v="theater/plays"/>
    <n v="4.2133333333333338"/>
    <n v="26.333333333333332"/>
    <x v="1"/>
    <s v="plays"/>
  </r>
  <r>
    <n v="2899"/>
    <x v="2898"/>
    <x v="2897"/>
    <x v="3"/>
    <n v="0"/>
    <x v="2"/>
    <x v="0"/>
    <s v="USD"/>
    <n v="1469325158"/>
    <n v="1464141158"/>
    <b v="0"/>
    <n v="0"/>
    <b v="0"/>
    <s v="theater/plays"/>
    <n v="0"/>
    <n v="0"/>
    <x v="1"/>
    <s v="plays"/>
  </r>
  <r>
    <n v="2900"/>
    <x v="2899"/>
    <x v="2898"/>
    <x v="62"/>
    <n v="3405"/>
    <x v="2"/>
    <x v="0"/>
    <s v="USD"/>
    <n v="1407562632"/>
    <n v="1404970632"/>
    <b v="0"/>
    <n v="7"/>
    <b v="0"/>
    <s v="theater/plays"/>
    <n v="61.909090909090914"/>
    <n v="486.42857142857144"/>
    <x v="1"/>
    <s v="plays"/>
  </r>
  <r>
    <n v="2901"/>
    <x v="2900"/>
    <x v="2899"/>
    <x v="47"/>
    <n v="6"/>
    <x v="2"/>
    <x v="0"/>
    <s v="USD"/>
    <n v="1423345339"/>
    <n v="1418161339"/>
    <b v="0"/>
    <n v="2"/>
    <b v="0"/>
    <s v="theater/plays"/>
    <n v="0.8"/>
    <n v="3"/>
    <x v="1"/>
    <s v="plays"/>
  </r>
  <r>
    <n v="2902"/>
    <x v="2901"/>
    <x v="2900"/>
    <x v="60"/>
    <n v="25"/>
    <x v="2"/>
    <x v="0"/>
    <s v="USD"/>
    <n v="1440412396"/>
    <n v="1437820396"/>
    <b v="0"/>
    <n v="1"/>
    <b v="0"/>
    <s v="theater/plays"/>
    <n v="1.6666666666666666E-2"/>
    <n v="25"/>
    <x v="1"/>
    <s v="plays"/>
  </r>
  <r>
    <n v="2903"/>
    <x v="2902"/>
    <x v="2901"/>
    <x v="10"/>
    <n v="39"/>
    <x v="2"/>
    <x v="0"/>
    <s v="USD"/>
    <n v="1441771218"/>
    <n v="1436587218"/>
    <b v="0"/>
    <n v="4"/>
    <b v="0"/>
    <s v="theater/plays"/>
    <n v="0.77999999999999992"/>
    <n v="9.75"/>
    <x v="1"/>
    <s v="plays"/>
  </r>
  <r>
    <n v="2904"/>
    <x v="2903"/>
    <x v="2902"/>
    <x v="15"/>
    <n v="75"/>
    <x v="2"/>
    <x v="1"/>
    <s v="GBP"/>
    <n v="1415534400"/>
    <n v="1414538031"/>
    <b v="0"/>
    <n v="4"/>
    <b v="0"/>
    <s v="theater/plays"/>
    <n v="5"/>
    <n v="18.75"/>
    <x v="1"/>
    <s v="plays"/>
  </r>
  <r>
    <n v="2905"/>
    <x v="2904"/>
    <x v="2903"/>
    <x v="8"/>
    <n v="622"/>
    <x v="2"/>
    <x v="0"/>
    <s v="USD"/>
    <n v="1473211313"/>
    <n v="1472001713"/>
    <b v="0"/>
    <n v="17"/>
    <b v="0"/>
    <s v="theater/plays"/>
    <n v="17.771428571428572"/>
    <n v="36.588235294117645"/>
    <x v="1"/>
    <s v="plays"/>
  </r>
  <r>
    <n v="2906"/>
    <x v="2905"/>
    <x v="2904"/>
    <x v="12"/>
    <n v="565"/>
    <x v="2"/>
    <x v="0"/>
    <s v="USD"/>
    <n v="1438390800"/>
    <n v="1436888066"/>
    <b v="0"/>
    <n v="7"/>
    <b v="0"/>
    <s v="theater/plays"/>
    <n v="9.4166666666666661"/>
    <n v="80.714285714285708"/>
    <x v="1"/>
    <s v="plays"/>
  </r>
  <r>
    <n v="2907"/>
    <x v="2906"/>
    <x v="2905"/>
    <x v="30"/>
    <n v="2"/>
    <x v="2"/>
    <x v="0"/>
    <s v="USD"/>
    <n v="1463259837"/>
    <n v="1458075837"/>
    <b v="0"/>
    <n v="2"/>
    <b v="0"/>
    <s v="theater/plays"/>
    <n v="0.08"/>
    <n v="1"/>
    <x v="1"/>
    <s v="plays"/>
  </r>
  <r>
    <n v="2908"/>
    <x v="2907"/>
    <x v="2906"/>
    <x v="376"/>
    <n v="264"/>
    <x v="2"/>
    <x v="0"/>
    <s v="USD"/>
    <n v="1465407219"/>
    <n v="1462815219"/>
    <b v="0"/>
    <n v="5"/>
    <b v="0"/>
    <s v="theater/plays"/>
    <n v="2.75"/>
    <n v="52.8"/>
    <x v="1"/>
    <s v="plays"/>
  </r>
  <r>
    <n v="2909"/>
    <x v="2908"/>
    <x v="2907"/>
    <x v="237"/>
    <n v="20"/>
    <x v="2"/>
    <x v="0"/>
    <s v="USD"/>
    <n v="1416944760"/>
    <n v="1413527001"/>
    <b v="0"/>
    <n v="1"/>
    <b v="0"/>
    <s v="theater/plays"/>
    <n v="1.1111111111111112E-2"/>
    <n v="20"/>
    <x v="1"/>
    <s v="plays"/>
  </r>
  <r>
    <n v="2910"/>
    <x v="2909"/>
    <x v="2908"/>
    <x v="11"/>
    <n v="1"/>
    <x v="2"/>
    <x v="1"/>
    <s v="GBP"/>
    <n v="1434139887"/>
    <n v="1428955887"/>
    <b v="0"/>
    <n v="1"/>
    <b v="0"/>
    <s v="theater/plays"/>
    <n v="3.3333333333333335E-3"/>
    <n v="1"/>
    <x v="1"/>
    <s v="plays"/>
  </r>
  <r>
    <n v="2911"/>
    <x v="2910"/>
    <x v="2909"/>
    <x v="40"/>
    <n v="657"/>
    <x v="2"/>
    <x v="0"/>
    <s v="USD"/>
    <n v="1435429626"/>
    <n v="1431973626"/>
    <b v="0"/>
    <n v="14"/>
    <b v="0"/>
    <s v="theater/plays"/>
    <n v="36.5"/>
    <n v="46.928571428571431"/>
    <x v="1"/>
    <s v="plays"/>
  </r>
  <r>
    <n v="2912"/>
    <x v="2911"/>
    <x v="2910"/>
    <x v="377"/>
    <n v="2030"/>
    <x v="2"/>
    <x v="0"/>
    <s v="USD"/>
    <n v="1452827374"/>
    <n v="1450235374"/>
    <b v="0"/>
    <n v="26"/>
    <b v="0"/>
    <s v="theater/plays"/>
    <n v="14.058171745152354"/>
    <n v="78.07692307692308"/>
    <x v="1"/>
    <s v="plays"/>
  </r>
  <r>
    <n v="2913"/>
    <x v="2912"/>
    <x v="2911"/>
    <x v="3"/>
    <n v="2"/>
    <x v="2"/>
    <x v="0"/>
    <s v="USD"/>
    <n v="1410041339"/>
    <n v="1404857339"/>
    <b v="0"/>
    <n v="2"/>
    <b v="0"/>
    <s v="theater/plays"/>
    <n v="0.02"/>
    <n v="1"/>
    <x v="1"/>
    <s v="plays"/>
  </r>
  <r>
    <n v="2914"/>
    <x v="2913"/>
    <x v="2912"/>
    <x v="31"/>
    <n v="1"/>
    <x v="2"/>
    <x v="1"/>
    <s v="GBP"/>
    <n v="1426365994"/>
    <n v="1421185594"/>
    <b v="0"/>
    <n v="1"/>
    <b v="0"/>
    <s v="theater/plays"/>
    <n v="4.0000000000000001E-3"/>
    <n v="1"/>
    <x v="1"/>
    <s v="plays"/>
  </r>
  <r>
    <n v="2915"/>
    <x v="2914"/>
    <x v="2913"/>
    <x v="28"/>
    <n v="611"/>
    <x v="2"/>
    <x v="1"/>
    <s v="GBP"/>
    <n v="1458117190"/>
    <n v="1455528790"/>
    <b v="0"/>
    <n v="3"/>
    <b v="0"/>
    <s v="theater/plays"/>
    <n v="61.1"/>
    <n v="203.66666666666666"/>
    <x v="1"/>
    <s v="plays"/>
  </r>
  <r>
    <n v="2916"/>
    <x v="2915"/>
    <x v="2914"/>
    <x v="378"/>
    <n v="145"/>
    <x v="2"/>
    <x v="1"/>
    <s v="GBP"/>
    <n v="1400498789"/>
    <n v="1398511589"/>
    <b v="0"/>
    <n v="7"/>
    <b v="0"/>
    <s v="theater/plays"/>
    <n v="7.8378378378378386"/>
    <n v="20.714285714285715"/>
    <x v="1"/>
    <s v="plays"/>
  </r>
  <r>
    <n v="2917"/>
    <x v="2916"/>
    <x v="2915"/>
    <x v="13"/>
    <n v="437"/>
    <x v="2"/>
    <x v="0"/>
    <s v="USD"/>
    <n v="1442381847"/>
    <n v="1440826647"/>
    <b v="0"/>
    <n v="9"/>
    <b v="0"/>
    <s v="theater/plays"/>
    <n v="21.85"/>
    <n v="48.555555555555557"/>
    <x v="1"/>
    <s v="plays"/>
  </r>
  <r>
    <n v="2918"/>
    <x v="2917"/>
    <x v="2916"/>
    <x v="10"/>
    <n v="1362"/>
    <x v="2"/>
    <x v="0"/>
    <s v="USD"/>
    <n v="1446131207"/>
    <n v="1443712007"/>
    <b v="0"/>
    <n v="20"/>
    <b v="0"/>
    <s v="theater/plays"/>
    <n v="27.24"/>
    <n v="68.099999999999994"/>
    <x v="1"/>
    <s v="plays"/>
  </r>
  <r>
    <n v="2919"/>
    <x v="2918"/>
    <x v="2917"/>
    <x v="20"/>
    <n v="51"/>
    <x v="2"/>
    <x v="0"/>
    <s v="USD"/>
    <n v="1407250329"/>
    <n v="1404658329"/>
    <b v="0"/>
    <n v="6"/>
    <b v="0"/>
    <s v="theater/plays"/>
    <n v="8.5"/>
    <n v="8.5"/>
    <x v="1"/>
    <s v="plays"/>
  </r>
  <r>
    <n v="2920"/>
    <x v="2919"/>
    <x v="2918"/>
    <x v="30"/>
    <n v="671"/>
    <x v="2"/>
    <x v="5"/>
    <s v="CAD"/>
    <n v="1427306470"/>
    <n v="1424718070"/>
    <b v="0"/>
    <n v="13"/>
    <b v="0"/>
    <s v="theater/plays"/>
    <n v="26.840000000000003"/>
    <n v="51.615384615384613"/>
    <x v="1"/>
    <s v="plays"/>
  </r>
  <r>
    <n v="2921"/>
    <x v="2920"/>
    <x v="2919"/>
    <x v="213"/>
    <n v="129"/>
    <x v="0"/>
    <x v="0"/>
    <s v="USD"/>
    <n v="1411679804"/>
    <n v="1409087804"/>
    <b v="0"/>
    <n v="3"/>
    <b v="1"/>
    <s v="theater/musical"/>
    <n v="129"/>
    <n v="43"/>
    <x v="1"/>
    <s v="musical"/>
  </r>
  <r>
    <n v="2922"/>
    <x v="2921"/>
    <x v="2920"/>
    <x v="2"/>
    <n v="500"/>
    <x v="0"/>
    <x v="1"/>
    <s v="GBP"/>
    <n v="1431982727"/>
    <n v="1428094727"/>
    <b v="0"/>
    <n v="6"/>
    <b v="1"/>
    <s v="theater/musical"/>
    <n v="100"/>
    <n v="83.333333333333329"/>
    <x v="1"/>
    <s v="musical"/>
  </r>
  <r>
    <n v="2923"/>
    <x v="2922"/>
    <x v="2921"/>
    <x v="43"/>
    <n v="300"/>
    <x v="0"/>
    <x v="0"/>
    <s v="USD"/>
    <n v="1422068400"/>
    <n v="1420774779"/>
    <b v="0"/>
    <n v="10"/>
    <b v="1"/>
    <s v="theater/musical"/>
    <n v="100"/>
    <n v="30"/>
    <x v="1"/>
    <s v="musical"/>
  </r>
  <r>
    <n v="2924"/>
    <x v="2923"/>
    <x v="2922"/>
    <x v="31"/>
    <n v="25800"/>
    <x v="0"/>
    <x v="0"/>
    <s v="USD"/>
    <n v="1431143940"/>
    <n v="1428585710"/>
    <b v="0"/>
    <n v="147"/>
    <b v="1"/>
    <s v="theater/musical"/>
    <n v="103.2"/>
    <n v="175.51020408163265"/>
    <x v="1"/>
    <s v="musical"/>
  </r>
  <r>
    <n v="2925"/>
    <x v="2924"/>
    <x v="2923"/>
    <x v="101"/>
    <n v="46100.69"/>
    <x v="0"/>
    <x v="0"/>
    <s v="USD"/>
    <n v="1410444068"/>
    <n v="1407852068"/>
    <b v="0"/>
    <n v="199"/>
    <b v="1"/>
    <s v="theater/musical"/>
    <n v="102.44597777777777"/>
    <n v="231.66175879396985"/>
    <x v="1"/>
    <s v="musical"/>
  </r>
  <r>
    <n v="2926"/>
    <x v="2925"/>
    <x v="2924"/>
    <x v="9"/>
    <n v="3750"/>
    <x v="0"/>
    <x v="0"/>
    <s v="USD"/>
    <n v="1424715779"/>
    <n v="1423506179"/>
    <b v="0"/>
    <n v="50"/>
    <b v="1"/>
    <s v="theater/musical"/>
    <n v="125"/>
    <n v="75"/>
    <x v="1"/>
    <s v="musical"/>
  </r>
  <r>
    <n v="2927"/>
    <x v="2926"/>
    <x v="2925"/>
    <x v="40"/>
    <n v="2355"/>
    <x v="0"/>
    <x v="0"/>
    <s v="USD"/>
    <n v="1405400400"/>
    <n v="1402934629"/>
    <b v="0"/>
    <n v="21"/>
    <b v="1"/>
    <s v="theater/musical"/>
    <n v="130.83333333333334"/>
    <n v="112.14285714285714"/>
    <x v="1"/>
    <s v="musical"/>
  </r>
  <r>
    <n v="2928"/>
    <x v="2927"/>
    <x v="2926"/>
    <x v="28"/>
    <n v="1000"/>
    <x v="0"/>
    <x v="0"/>
    <s v="USD"/>
    <n v="1457135846"/>
    <n v="1454543846"/>
    <b v="0"/>
    <n v="24"/>
    <b v="1"/>
    <s v="theater/musical"/>
    <n v="100"/>
    <n v="41.666666666666664"/>
    <x v="1"/>
    <s v="musical"/>
  </r>
  <r>
    <n v="2929"/>
    <x v="2928"/>
    <x v="2927"/>
    <x v="6"/>
    <n v="8165.55"/>
    <x v="0"/>
    <x v="0"/>
    <s v="USD"/>
    <n v="1401024758"/>
    <n v="1398432758"/>
    <b v="0"/>
    <n v="32"/>
    <b v="1"/>
    <s v="theater/musical"/>
    <n v="102.06937499999999"/>
    <n v="255.17343750000001"/>
    <x v="1"/>
    <s v="musical"/>
  </r>
  <r>
    <n v="2930"/>
    <x v="2929"/>
    <x v="2928"/>
    <x v="3"/>
    <n v="10092"/>
    <x v="0"/>
    <x v="1"/>
    <s v="GBP"/>
    <n v="1431007264"/>
    <n v="1428415264"/>
    <b v="0"/>
    <n v="62"/>
    <b v="1"/>
    <s v="theater/musical"/>
    <n v="100.92000000000002"/>
    <n v="162.7741935483871"/>
    <x v="1"/>
    <s v="musical"/>
  </r>
  <r>
    <n v="2931"/>
    <x v="2930"/>
    <x v="2929"/>
    <x v="47"/>
    <n v="795"/>
    <x v="0"/>
    <x v="5"/>
    <s v="CAD"/>
    <n v="1410761280"/>
    <n v="1408604363"/>
    <b v="0"/>
    <n v="9"/>
    <b v="1"/>
    <s v="theater/musical"/>
    <n v="106"/>
    <n v="88.333333333333329"/>
    <x v="1"/>
    <s v="musical"/>
  </r>
  <r>
    <n v="2932"/>
    <x v="2931"/>
    <x v="2930"/>
    <x v="379"/>
    <n v="3258"/>
    <x v="0"/>
    <x v="2"/>
    <s v="AUD"/>
    <n v="1424516400"/>
    <n v="1421812637"/>
    <b v="0"/>
    <n v="38"/>
    <b v="1"/>
    <s v="theater/musical"/>
    <n v="105.0967741935484"/>
    <n v="85.736842105263165"/>
    <x v="1"/>
    <s v="musical"/>
  </r>
  <r>
    <n v="2933"/>
    <x v="2932"/>
    <x v="2931"/>
    <x v="30"/>
    <n v="2569"/>
    <x v="0"/>
    <x v="0"/>
    <s v="USD"/>
    <n v="1465081053"/>
    <n v="1462489053"/>
    <b v="0"/>
    <n v="54"/>
    <b v="1"/>
    <s v="theater/musical"/>
    <n v="102.76"/>
    <n v="47.574074074074076"/>
    <x v="1"/>
    <s v="musical"/>
  </r>
  <r>
    <n v="2934"/>
    <x v="2933"/>
    <x v="2932"/>
    <x v="30"/>
    <n v="2700"/>
    <x v="0"/>
    <x v="5"/>
    <s v="CAD"/>
    <n v="1402845364"/>
    <n v="1400253364"/>
    <b v="0"/>
    <n v="37"/>
    <b v="1"/>
    <s v="theater/musical"/>
    <n v="108"/>
    <n v="72.972972972972968"/>
    <x v="1"/>
    <s v="musical"/>
  </r>
  <r>
    <n v="2935"/>
    <x v="2934"/>
    <x v="2933"/>
    <x v="8"/>
    <n v="3531"/>
    <x v="0"/>
    <x v="0"/>
    <s v="USD"/>
    <n v="1472490000"/>
    <n v="1467468008"/>
    <b v="0"/>
    <n v="39"/>
    <b v="1"/>
    <s v="theater/musical"/>
    <n v="100.88571428571429"/>
    <n v="90.538461538461533"/>
    <x v="1"/>
    <s v="musical"/>
  </r>
  <r>
    <n v="2936"/>
    <x v="2935"/>
    <x v="2934"/>
    <x v="28"/>
    <n v="1280"/>
    <x v="0"/>
    <x v="0"/>
    <s v="USD"/>
    <n v="1413176340"/>
    <n v="1412091423"/>
    <b v="0"/>
    <n v="34"/>
    <b v="1"/>
    <s v="theater/musical"/>
    <n v="128"/>
    <n v="37.647058823529413"/>
    <x v="1"/>
    <s v="musical"/>
  </r>
  <r>
    <n v="2937"/>
    <x v="2936"/>
    <x v="2935"/>
    <x v="15"/>
    <n v="2000"/>
    <x v="0"/>
    <x v="1"/>
    <s v="GBP"/>
    <n v="1405249113"/>
    <n v="1402657113"/>
    <b v="0"/>
    <n v="55"/>
    <b v="1"/>
    <s v="theater/musical"/>
    <n v="133.33333333333331"/>
    <n v="36.363636363636367"/>
    <x v="1"/>
    <s v="musical"/>
  </r>
  <r>
    <n v="2938"/>
    <x v="2937"/>
    <x v="2936"/>
    <x v="23"/>
    <n v="4055"/>
    <x v="0"/>
    <x v="0"/>
    <s v="USD"/>
    <n v="1422636814"/>
    <n v="1420044814"/>
    <b v="0"/>
    <n v="32"/>
    <b v="1"/>
    <s v="theater/musical"/>
    <n v="101.375"/>
    <n v="126.71875"/>
    <x v="1"/>
    <s v="musical"/>
  </r>
  <r>
    <n v="2939"/>
    <x v="2938"/>
    <x v="2937"/>
    <x v="6"/>
    <n v="8230"/>
    <x v="0"/>
    <x v="0"/>
    <s v="USD"/>
    <n v="1409187600"/>
    <n v="1406316312"/>
    <b v="0"/>
    <n v="25"/>
    <b v="1"/>
    <s v="theater/musical"/>
    <n v="102.875"/>
    <n v="329.2"/>
    <x v="1"/>
    <s v="musical"/>
  </r>
  <r>
    <n v="2940"/>
    <x v="2939"/>
    <x v="2938"/>
    <x v="30"/>
    <n v="2681"/>
    <x v="0"/>
    <x v="0"/>
    <s v="USD"/>
    <n v="1421606018"/>
    <n v="1418150018"/>
    <b v="0"/>
    <n v="33"/>
    <b v="1"/>
    <s v="theater/musical"/>
    <n v="107.24000000000001"/>
    <n v="81.242424242424249"/>
    <x v="1"/>
    <s v="musical"/>
  </r>
  <r>
    <n v="2941"/>
    <x v="2940"/>
    <x v="2939"/>
    <x v="31"/>
    <n v="1"/>
    <x v="2"/>
    <x v="0"/>
    <s v="USD"/>
    <n v="1425250955"/>
    <n v="1422658955"/>
    <b v="0"/>
    <n v="1"/>
    <b v="0"/>
    <s v="theater/spaces"/>
    <n v="4.0000000000000001E-3"/>
    <n v="1"/>
    <x v="1"/>
    <s v="spaces"/>
  </r>
  <r>
    <n v="2942"/>
    <x v="2941"/>
    <x v="2940"/>
    <x v="61"/>
    <n v="40850"/>
    <x v="2"/>
    <x v="5"/>
    <s v="CAD"/>
    <n v="1450297080"/>
    <n v="1448565459"/>
    <b v="0"/>
    <n v="202"/>
    <b v="0"/>
    <s v="theater/spaces"/>
    <n v="20.424999999999997"/>
    <n v="202.22772277227722"/>
    <x v="1"/>
    <s v="spaces"/>
  </r>
  <r>
    <n v="2943"/>
    <x v="2942"/>
    <x v="2941"/>
    <x v="9"/>
    <n v="0"/>
    <x v="2"/>
    <x v="0"/>
    <s v="USD"/>
    <n v="1428894380"/>
    <n v="1426302380"/>
    <b v="0"/>
    <n v="0"/>
    <b v="0"/>
    <s v="theater/spaces"/>
    <n v="0"/>
    <n v="0"/>
    <x v="1"/>
    <s v="spaces"/>
  </r>
  <r>
    <n v="2944"/>
    <x v="2943"/>
    <x v="2942"/>
    <x v="3"/>
    <n v="100"/>
    <x v="2"/>
    <x v="0"/>
    <s v="USD"/>
    <n v="1433714198"/>
    <n v="1431122198"/>
    <b v="0"/>
    <n v="1"/>
    <b v="0"/>
    <s v="theater/spaces"/>
    <n v="1"/>
    <n v="100"/>
    <x v="1"/>
    <s v="spaces"/>
  </r>
  <r>
    <n v="2945"/>
    <x v="2944"/>
    <x v="2943"/>
    <x v="63"/>
    <n v="0"/>
    <x v="2"/>
    <x v="0"/>
    <s v="USD"/>
    <n v="1432437660"/>
    <n v="1429845660"/>
    <b v="0"/>
    <n v="0"/>
    <b v="0"/>
    <s v="theater/spaces"/>
    <n v="0"/>
    <n v="0"/>
    <x v="1"/>
    <s v="spaces"/>
  </r>
  <r>
    <n v="2946"/>
    <x v="2945"/>
    <x v="2944"/>
    <x v="13"/>
    <n v="2"/>
    <x v="2"/>
    <x v="1"/>
    <s v="GBP"/>
    <n v="1471265092"/>
    <n v="1468673092"/>
    <b v="0"/>
    <n v="2"/>
    <b v="0"/>
    <s v="theater/spaces"/>
    <n v="0.1"/>
    <n v="1"/>
    <x v="1"/>
    <s v="spaces"/>
  </r>
  <r>
    <n v="2947"/>
    <x v="2946"/>
    <x v="2945"/>
    <x v="31"/>
    <n v="1072"/>
    <x v="2"/>
    <x v="0"/>
    <s v="USD"/>
    <n v="1480007460"/>
    <n v="1475760567"/>
    <b v="0"/>
    <n v="13"/>
    <b v="0"/>
    <s v="theater/spaces"/>
    <n v="4.2880000000000003"/>
    <n v="82.461538461538467"/>
    <x v="1"/>
    <s v="spaces"/>
  </r>
  <r>
    <n v="2948"/>
    <x v="2947"/>
    <x v="2946"/>
    <x v="69"/>
    <n v="24"/>
    <x v="2"/>
    <x v="0"/>
    <s v="USD"/>
    <n v="1433259293"/>
    <n v="1428075293"/>
    <b v="0"/>
    <n v="9"/>
    <b v="0"/>
    <s v="theater/spaces"/>
    <n v="4.8000000000000004E-3"/>
    <n v="2.6666666666666665"/>
    <x v="1"/>
    <s v="spaces"/>
  </r>
  <r>
    <n v="2949"/>
    <x v="2948"/>
    <x v="2947"/>
    <x v="28"/>
    <n v="25"/>
    <x v="2"/>
    <x v="0"/>
    <s v="USD"/>
    <n v="1447965917"/>
    <n v="1445370317"/>
    <b v="0"/>
    <n v="2"/>
    <b v="0"/>
    <s v="theater/spaces"/>
    <n v="2.5"/>
    <n v="12.5"/>
    <x v="1"/>
    <s v="spaces"/>
  </r>
  <r>
    <n v="2950"/>
    <x v="2949"/>
    <x v="2948"/>
    <x v="380"/>
    <n v="0"/>
    <x v="2"/>
    <x v="0"/>
    <s v="USD"/>
    <n v="1453538752"/>
    <n v="1450946752"/>
    <b v="0"/>
    <n v="0"/>
    <b v="0"/>
    <s v="theater/spaces"/>
    <n v="0"/>
    <n v="0"/>
    <x v="1"/>
    <s v="spaces"/>
  </r>
  <r>
    <n v="2951"/>
    <x v="2950"/>
    <x v="2949"/>
    <x v="63"/>
    <n v="1096"/>
    <x v="1"/>
    <x v="0"/>
    <s v="USD"/>
    <n v="1412536573"/>
    <n v="1408648573"/>
    <b v="0"/>
    <n v="58"/>
    <b v="0"/>
    <s v="theater/spaces"/>
    <n v="2.1919999999999997"/>
    <n v="18.896551724137932"/>
    <x v="1"/>
    <s v="spaces"/>
  </r>
  <r>
    <n v="2952"/>
    <x v="2951"/>
    <x v="2950"/>
    <x v="22"/>
    <n v="1605"/>
    <x v="1"/>
    <x v="0"/>
    <s v="USD"/>
    <n v="1476676800"/>
    <n v="1473957239"/>
    <b v="0"/>
    <n v="8"/>
    <b v="0"/>
    <s v="theater/spaces"/>
    <n v="8.0250000000000004"/>
    <n v="200.625"/>
    <x v="1"/>
    <s v="spaces"/>
  </r>
  <r>
    <n v="2953"/>
    <x v="2952"/>
    <x v="2951"/>
    <x v="307"/>
    <n v="605"/>
    <x v="1"/>
    <x v="0"/>
    <s v="USD"/>
    <n v="1444330821"/>
    <n v="1441738821"/>
    <b v="0"/>
    <n v="3"/>
    <b v="0"/>
    <s v="theater/spaces"/>
    <n v="0.15125"/>
    <n v="201.66666666666666"/>
    <x v="1"/>
    <s v="spaces"/>
  </r>
  <r>
    <n v="2954"/>
    <x v="2953"/>
    <x v="2952"/>
    <x v="36"/>
    <n v="0"/>
    <x v="1"/>
    <x v="0"/>
    <s v="USD"/>
    <n v="1489669203"/>
    <n v="1487944803"/>
    <b v="0"/>
    <n v="0"/>
    <b v="0"/>
    <s v="theater/spaces"/>
    <n v="0"/>
    <n v="0"/>
    <x v="1"/>
    <s v="spaces"/>
  </r>
  <r>
    <n v="2955"/>
    <x v="2954"/>
    <x v="2953"/>
    <x v="38"/>
    <n v="715"/>
    <x v="1"/>
    <x v="0"/>
    <s v="USD"/>
    <n v="1434476849"/>
    <n v="1431884849"/>
    <b v="0"/>
    <n v="11"/>
    <b v="0"/>
    <s v="theater/spaces"/>
    <n v="59.583333333333336"/>
    <n v="65"/>
    <x v="1"/>
    <s v="spaces"/>
  </r>
  <r>
    <n v="2956"/>
    <x v="2955"/>
    <x v="2954"/>
    <x v="278"/>
    <n v="1322"/>
    <x v="1"/>
    <x v="0"/>
    <s v="USD"/>
    <n v="1462402850"/>
    <n v="1459810850"/>
    <b v="0"/>
    <n v="20"/>
    <b v="0"/>
    <s v="theater/spaces"/>
    <n v="16.734177215189874"/>
    <n v="66.099999999999994"/>
    <x v="1"/>
    <s v="spaces"/>
  </r>
  <r>
    <n v="2957"/>
    <x v="2956"/>
    <x v="2955"/>
    <x v="36"/>
    <n v="280"/>
    <x v="1"/>
    <x v="0"/>
    <s v="USD"/>
    <n v="1427498172"/>
    <n v="1422317772"/>
    <b v="0"/>
    <n v="3"/>
    <b v="0"/>
    <s v="theater/spaces"/>
    <n v="1.8666666666666669"/>
    <n v="93.333333333333329"/>
    <x v="1"/>
    <s v="spaces"/>
  </r>
  <r>
    <n v="2958"/>
    <x v="2957"/>
    <x v="2956"/>
    <x v="58"/>
    <n v="0"/>
    <x v="1"/>
    <x v="0"/>
    <s v="USD"/>
    <n v="1462729317"/>
    <n v="1457548917"/>
    <b v="0"/>
    <n v="0"/>
    <b v="0"/>
    <s v="theater/spaces"/>
    <n v="0"/>
    <n v="0"/>
    <x v="1"/>
    <s v="spaces"/>
  </r>
  <r>
    <n v="2959"/>
    <x v="2958"/>
    <x v="2957"/>
    <x v="3"/>
    <n v="0"/>
    <x v="1"/>
    <x v="1"/>
    <s v="GBP"/>
    <n v="1465258325"/>
    <n v="1462666325"/>
    <b v="0"/>
    <n v="0"/>
    <b v="0"/>
    <s v="theater/spaces"/>
    <n v="0"/>
    <n v="0"/>
    <x v="1"/>
    <s v="spaces"/>
  </r>
  <r>
    <n v="2960"/>
    <x v="2959"/>
    <x v="2958"/>
    <x v="381"/>
    <n v="0"/>
    <x v="1"/>
    <x v="0"/>
    <s v="USD"/>
    <n v="1410459023"/>
    <n v="1407867023"/>
    <b v="0"/>
    <n v="0"/>
    <b v="0"/>
    <s v="theater/spaces"/>
    <n v="0"/>
    <n v="0"/>
    <x v="1"/>
    <s v="spaces"/>
  </r>
  <r>
    <n v="2961"/>
    <x v="2960"/>
    <x v="2959"/>
    <x v="10"/>
    <n v="5481"/>
    <x v="0"/>
    <x v="0"/>
    <s v="USD"/>
    <n v="1427342400"/>
    <n v="1424927159"/>
    <b v="0"/>
    <n v="108"/>
    <b v="1"/>
    <s v="theater/plays"/>
    <n v="109.62"/>
    <n v="50.75"/>
    <x v="1"/>
    <s v="plays"/>
  </r>
  <r>
    <n v="2962"/>
    <x v="2961"/>
    <x v="2960"/>
    <x v="28"/>
    <n v="1218"/>
    <x v="0"/>
    <x v="0"/>
    <s v="USD"/>
    <n v="1425193140"/>
    <n v="1422769906"/>
    <b v="0"/>
    <n v="20"/>
    <b v="1"/>
    <s v="theater/plays"/>
    <n v="121.8"/>
    <n v="60.9"/>
    <x v="1"/>
    <s v="plays"/>
  </r>
  <r>
    <n v="2963"/>
    <x v="2962"/>
    <x v="2961"/>
    <x v="3"/>
    <n v="10685"/>
    <x v="0"/>
    <x v="0"/>
    <s v="USD"/>
    <n v="1435835824"/>
    <n v="1433243824"/>
    <b v="0"/>
    <n v="98"/>
    <b v="1"/>
    <s v="theater/plays"/>
    <n v="106.85"/>
    <n v="109.03061224489795"/>
    <x v="1"/>
    <s v="plays"/>
  </r>
  <r>
    <n v="2964"/>
    <x v="2963"/>
    <x v="2962"/>
    <x v="10"/>
    <n v="5035.6899999999996"/>
    <x v="0"/>
    <x v="0"/>
    <s v="USD"/>
    <n v="1407360720"/>
    <n v="1404769819"/>
    <b v="0"/>
    <n v="196"/>
    <b v="1"/>
    <s v="theater/plays"/>
    <n v="100.71379999999999"/>
    <n v="25.692295918367346"/>
    <x v="1"/>
    <s v="plays"/>
  </r>
  <r>
    <n v="2965"/>
    <x v="2964"/>
    <x v="2963"/>
    <x v="15"/>
    <n v="1635"/>
    <x v="0"/>
    <x v="0"/>
    <s v="USD"/>
    <n v="1436290233"/>
    <n v="1433698233"/>
    <b v="0"/>
    <n v="39"/>
    <b v="1"/>
    <s v="theater/plays"/>
    <n v="109.00000000000001"/>
    <n v="41.92307692307692"/>
    <x v="1"/>
    <s v="plays"/>
  </r>
  <r>
    <n v="2966"/>
    <x v="2965"/>
    <x v="2964"/>
    <x v="3"/>
    <n v="11363"/>
    <x v="0"/>
    <x v="0"/>
    <s v="USD"/>
    <n v="1442425412"/>
    <n v="1439833412"/>
    <b v="0"/>
    <n v="128"/>
    <b v="1"/>
    <s v="theater/plays"/>
    <n v="113.63000000000001"/>
    <n v="88.7734375"/>
    <x v="1"/>
    <s v="plays"/>
  </r>
  <r>
    <n v="2967"/>
    <x v="2966"/>
    <x v="2965"/>
    <x v="10"/>
    <n v="5696"/>
    <x v="0"/>
    <x v="0"/>
    <s v="USD"/>
    <n v="1425872692"/>
    <n v="1423284292"/>
    <b v="0"/>
    <n v="71"/>
    <b v="1"/>
    <s v="theater/plays"/>
    <n v="113.92"/>
    <n v="80.225352112676063"/>
    <x v="1"/>
    <s v="plays"/>
  </r>
  <r>
    <n v="2968"/>
    <x v="2967"/>
    <x v="2966"/>
    <x v="8"/>
    <n v="3710"/>
    <x v="0"/>
    <x v="0"/>
    <s v="USD"/>
    <n v="1471406340"/>
    <n v="1470227660"/>
    <b v="0"/>
    <n v="47"/>
    <b v="1"/>
    <s v="theater/plays"/>
    <n v="106"/>
    <n v="78.936170212765958"/>
    <x v="1"/>
    <s v="plays"/>
  </r>
  <r>
    <n v="2969"/>
    <x v="2968"/>
    <x v="2967"/>
    <x v="28"/>
    <n v="1625"/>
    <x v="0"/>
    <x v="5"/>
    <s v="CAD"/>
    <n v="1430693460"/>
    <n v="1428087153"/>
    <b v="0"/>
    <n v="17"/>
    <b v="1"/>
    <s v="theater/plays"/>
    <n v="162.5"/>
    <n v="95.588235294117652"/>
    <x v="1"/>
    <s v="plays"/>
  </r>
  <r>
    <n v="2970"/>
    <x v="2969"/>
    <x v="2968"/>
    <x v="12"/>
    <n v="6360"/>
    <x v="0"/>
    <x v="0"/>
    <s v="USD"/>
    <n v="1405699451"/>
    <n v="1403107451"/>
    <b v="0"/>
    <n v="91"/>
    <b v="1"/>
    <s v="theater/plays"/>
    <n v="106"/>
    <n v="69.890109890109883"/>
    <x v="1"/>
    <s v="plays"/>
  </r>
  <r>
    <n v="2971"/>
    <x v="2970"/>
    <x v="2969"/>
    <x v="50"/>
    <n v="3205"/>
    <x v="0"/>
    <x v="0"/>
    <s v="USD"/>
    <n v="1409500078"/>
    <n v="1406908078"/>
    <b v="0"/>
    <n v="43"/>
    <b v="1"/>
    <s v="theater/plays"/>
    <n v="100.15624999999999"/>
    <n v="74.534883720930239"/>
    <x v="1"/>
    <s v="plays"/>
  </r>
  <r>
    <n v="2972"/>
    <x v="2971"/>
    <x v="2970"/>
    <x v="13"/>
    <n v="2107"/>
    <x v="0"/>
    <x v="0"/>
    <s v="USD"/>
    <n v="1480899600"/>
    <n v="1479609520"/>
    <b v="0"/>
    <n v="17"/>
    <b v="1"/>
    <s v="theater/plays"/>
    <n v="105.35000000000001"/>
    <n v="123.94117647058823"/>
    <x v="1"/>
    <s v="plays"/>
  </r>
  <r>
    <n v="2973"/>
    <x v="2972"/>
    <x v="2971"/>
    <x v="10"/>
    <n v="8740"/>
    <x v="0"/>
    <x v="0"/>
    <s v="USD"/>
    <n v="1451620800"/>
    <n v="1449171508"/>
    <b v="0"/>
    <n v="33"/>
    <b v="1"/>
    <s v="theater/plays"/>
    <n v="174.8"/>
    <n v="264.84848484848487"/>
    <x v="1"/>
    <s v="plays"/>
  </r>
  <r>
    <n v="2974"/>
    <x v="2973"/>
    <x v="2972"/>
    <x v="10"/>
    <n v="5100"/>
    <x v="0"/>
    <x v="0"/>
    <s v="USD"/>
    <n v="1411695300"/>
    <n v="1409275671"/>
    <b v="0"/>
    <n v="87"/>
    <b v="1"/>
    <s v="theater/plays"/>
    <n v="102"/>
    <n v="58.620689655172413"/>
    <x v="1"/>
    <s v="plays"/>
  </r>
  <r>
    <n v="2975"/>
    <x v="2974"/>
    <x v="2973"/>
    <x v="6"/>
    <n v="8010"/>
    <x v="0"/>
    <x v="0"/>
    <s v="USD"/>
    <n v="1417057200"/>
    <n v="1414599886"/>
    <b v="0"/>
    <n v="113"/>
    <b v="1"/>
    <s v="theater/plays"/>
    <n v="100.125"/>
    <n v="70.884955752212392"/>
    <x v="1"/>
    <s v="plays"/>
  </r>
  <r>
    <n v="2976"/>
    <x v="2975"/>
    <x v="2974"/>
    <x v="159"/>
    <n v="120"/>
    <x v="0"/>
    <x v="1"/>
    <s v="GBP"/>
    <n v="1457870400"/>
    <n v="1456421530"/>
    <b v="0"/>
    <n v="14"/>
    <b v="1"/>
    <s v="theater/plays"/>
    <n v="171.42857142857142"/>
    <n v="8.5714285714285712"/>
    <x v="1"/>
    <s v="plays"/>
  </r>
  <r>
    <n v="2977"/>
    <x v="2976"/>
    <x v="2975"/>
    <x v="9"/>
    <n v="3407"/>
    <x v="0"/>
    <x v="0"/>
    <s v="USD"/>
    <n v="1427076840"/>
    <n v="1421960934"/>
    <b v="0"/>
    <n v="30"/>
    <b v="1"/>
    <s v="theater/plays"/>
    <n v="113.56666666666666"/>
    <n v="113.56666666666666"/>
    <x v="1"/>
    <s v="plays"/>
  </r>
  <r>
    <n v="2978"/>
    <x v="2977"/>
    <x v="2976"/>
    <x v="47"/>
    <n v="971"/>
    <x v="0"/>
    <x v="0"/>
    <s v="USD"/>
    <n v="1413784740"/>
    <n v="1412954547"/>
    <b v="0"/>
    <n v="16"/>
    <b v="1"/>
    <s v="theater/plays"/>
    <n v="129.46666666666667"/>
    <n v="60.6875"/>
    <x v="1"/>
    <s v="plays"/>
  </r>
  <r>
    <n v="2979"/>
    <x v="2978"/>
    <x v="2977"/>
    <x v="10"/>
    <n v="5070"/>
    <x v="0"/>
    <x v="0"/>
    <s v="USD"/>
    <n v="1420524000"/>
    <n v="1419104823"/>
    <b v="0"/>
    <n v="46"/>
    <b v="1"/>
    <s v="theater/plays"/>
    <n v="101.4"/>
    <n v="110.21739130434783"/>
    <x v="1"/>
    <s v="plays"/>
  </r>
  <r>
    <n v="2980"/>
    <x v="2979"/>
    <x v="2978"/>
    <x v="9"/>
    <n v="3275"/>
    <x v="0"/>
    <x v="0"/>
    <s v="USD"/>
    <n v="1440381600"/>
    <n v="1438639130"/>
    <b v="0"/>
    <n v="24"/>
    <b v="1"/>
    <s v="theater/plays"/>
    <n v="109.16666666666666"/>
    <n v="136.45833333333334"/>
    <x v="1"/>
    <s v="plays"/>
  </r>
  <r>
    <n v="2981"/>
    <x v="2980"/>
    <x v="2979"/>
    <x v="23"/>
    <n v="5157"/>
    <x v="0"/>
    <x v="17"/>
    <s v="EUR"/>
    <n v="1443014756"/>
    <n v="1439126756"/>
    <b v="1"/>
    <n v="97"/>
    <b v="1"/>
    <s v="theater/spaces"/>
    <n v="128.92500000000001"/>
    <n v="53.164948453608247"/>
    <x v="1"/>
    <s v="spaces"/>
  </r>
  <r>
    <n v="2982"/>
    <x v="2981"/>
    <x v="2980"/>
    <x v="10"/>
    <n v="5103"/>
    <x v="0"/>
    <x v="1"/>
    <s v="GBP"/>
    <n v="1455208143"/>
    <n v="1452616143"/>
    <b v="1"/>
    <n v="59"/>
    <b v="1"/>
    <s v="theater/spaces"/>
    <n v="102.06"/>
    <n v="86.491525423728817"/>
    <x v="1"/>
    <s v="spaces"/>
  </r>
  <r>
    <n v="2983"/>
    <x v="2982"/>
    <x v="2981"/>
    <x v="382"/>
    <n v="169985.91"/>
    <x v="0"/>
    <x v="0"/>
    <s v="USD"/>
    <n v="1415722236"/>
    <n v="1410534636"/>
    <b v="1"/>
    <n v="1095"/>
    <b v="1"/>
    <s v="theater/spaces"/>
    <n v="146.53957758620692"/>
    <n v="155.23827397260274"/>
    <x v="1"/>
    <s v="spaces"/>
  </r>
  <r>
    <n v="2984"/>
    <x v="2983"/>
    <x v="2982"/>
    <x v="31"/>
    <n v="25088"/>
    <x v="0"/>
    <x v="0"/>
    <s v="USD"/>
    <n v="1472020881"/>
    <n v="1469428881"/>
    <b v="1"/>
    <n v="218"/>
    <b v="1"/>
    <s v="theater/spaces"/>
    <n v="100.352"/>
    <n v="115.08256880733946"/>
    <x v="1"/>
    <s v="spaces"/>
  </r>
  <r>
    <n v="2985"/>
    <x v="2984"/>
    <x v="2983"/>
    <x v="3"/>
    <n v="12165"/>
    <x v="0"/>
    <x v="4"/>
    <s v="NZD"/>
    <n v="1477886400"/>
    <n v="1476228128"/>
    <b v="0"/>
    <n v="111"/>
    <b v="1"/>
    <s v="theater/spaces"/>
    <n v="121.64999999999999"/>
    <n v="109.5945945945946"/>
    <x v="1"/>
    <s v="spaces"/>
  </r>
  <r>
    <n v="2986"/>
    <x v="2985"/>
    <x v="2984"/>
    <x v="262"/>
    <n v="2532"/>
    <x v="0"/>
    <x v="1"/>
    <s v="GBP"/>
    <n v="1462100406"/>
    <n v="1456920006"/>
    <b v="0"/>
    <n v="56"/>
    <b v="1"/>
    <s v="theater/spaces"/>
    <n v="105.5"/>
    <n v="45.214285714285715"/>
    <x v="1"/>
    <s v="spaces"/>
  </r>
  <r>
    <n v="2987"/>
    <x v="2986"/>
    <x v="2985"/>
    <x v="31"/>
    <n v="27600.2"/>
    <x v="0"/>
    <x v="0"/>
    <s v="USD"/>
    <n v="1476316800"/>
    <n v="1473837751"/>
    <b v="0"/>
    <n v="265"/>
    <b v="1"/>
    <s v="theater/spaces"/>
    <n v="110.4008"/>
    <n v="104.15169811320754"/>
    <x v="1"/>
    <s v="spaces"/>
  </r>
  <r>
    <n v="2988"/>
    <x v="2987"/>
    <x v="2986"/>
    <x v="28"/>
    <n v="1000"/>
    <x v="0"/>
    <x v="1"/>
    <s v="GBP"/>
    <n v="1466412081"/>
    <n v="1463820081"/>
    <b v="0"/>
    <n v="28"/>
    <b v="1"/>
    <s v="theater/spaces"/>
    <n v="100"/>
    <n v="35.714285714285715"/>
    <x v="1"/>
    <s v="spaces"/>
  </r>
  <r>
    <n v="2989"/>
    <x v="2988"/>
    <x v="2987"/>
    <x v="22"/>
    <n v="35307"/>
    <x v="0"/>
    <x v="0"/>
    <s v="USD"/>
    <n v="1450673940"/>
    <n v="1448756962"/>
    <b v="0"/>
    <n v="364"/>
    <b v="1"/>
    <s v="theater/spaces"/>
    <n v="176.535"/>
    <n v="96.997252747252745"/>
    <x v="1"/>
    <s v="spaces"/>
  </r>
  <r>
    <n v="2990"/>
    <x v="2989"/>
    <x v="2988"/>
    <x v="3"/>
    <n v="10000"/>
    <x v="0"/>
    <x v="0"/>
    <s v="USD"/>
    <n v="1452174420"/>
    <n v="1449150420"/>
    <b v="0"/>
    <n v="27"/>
    <b v="1"/>
    <s v="theater/spaces"/>
    <n v="100"/>
    <n v="370.37037037037038"/>
    <x v="1"/>
    <s v="spaces"/>
  </r>
  <r>
    <n v="2991"/>
    <x v="2990"/>
    <x v="2989"/>
    <x v="0"/>
    <n v="8780"/>
    <x v="0"/>
    <x v="0"/>
    <s v="USD"/>
    <n v="1485547530"/>
    <n v="1483646730"/>
    <b v="0"/>
    <n v="93"/>
    <b v="1"/>
    <s v="theater/spaces"/>
    <n v="103.29411764705883"/>
    <n v="94.408602150537632"/>
    <x v="1"/>
    <s v="spaces"/>
  </r>
  <r>
    <n v="2992"/>
    <x v="2991"/>
    <x v="2990"/>
    <x v="9"/>
    <n v="3135"/>
    <x v="0"/>
    <x v="0"/>
    <s v="USD"/>
    <n v="1476037510"/>
    <n v="1473445510"/>
    <b v="0"/>
    <n v="64"/>
    <b v="1"/>
    <s v="theater/spaces"/>
    <n v="104.5"/>
    <n v="48.984375"/>
    <x v="1"/>
    <s v="spaces"/>
  </r>
  <r>
    <n v="2993"/>
    <x v="2992"/>
    <x v="2991"/>
    <x v="28"/>
    <n v="1003"/>
    <x v="0"/>
    <x v="0"/>
    <s v="USD"/>
    <n v="1455998867"/>
    <n v="1453406867"/>
    <b v="0"/>
    <n v="22"/>
    <b v="1"/>
    <s v="theater/spaces"/>
    <n v="100.29999999999998"/>
    <n v="45.590909090909093"/>
    <x v="1"/>
    <s v="spaces"/>
  </r>
  <r>
    <n v="2994"/>
    <x v="2993"/>
    <x v="2992"/>
    <x v="43"/>
    <n v="1373.24"/>
    <x v="0"/>
    <x v="1"/>
    <s v="GBP"/>
    <n v="1412335772"/>
    <n v="1409743772"/>
    <b v="0"/>
    <n v="59"/>
    <b v="1"/>
    <s v="theater/spaces"/>
    <n v="457.74666666666673"/>
    <n v="23.275254237288134"/>
    <x v="1"/>
    <s v="spaces"/>
  </r>
  <r>
    <n v="2995"/>
    <x v="2994"/>
    <x v="2993"/>
    <x v="36"/>
    <n v="15744"/>
    <x v="0"/>
    <x v="0"/>
    <s v="USD"/>
    <n v="1484841471"/>
    <n v="1482249471"/>
    <b v="0"/>
    <n v="249"/>
    <b v="1"/>
    <s v="theater/spaces"/>
    <n v="104.96000000000001"/>
    <n v="63.2289156626506"/>
    <x v="1"/>
    <s v="spaces"/>
  </r>
  <r>
    <n v="2996"/>
    <x v="2995"/>
    <x v="2994"/>
    <x v="19"/>
    <n v="60180"/>
    <x v="0"/>
    <x v="0"/>
    <s v="USD"/>
    <n v="1432677240"/>
    <n v="1427493240"/>
    <b v="0"/>
    <n v="392"/>
    <b v="1"/>
    <s v="theater/spaces"/>
    <n v="171.94285714285715"/>
    <n v="153.5204081632653"/>
    <x v="1"/>
    <s v="spaces"/>
  </r>
  <r>
    <n v="2997"/>
    <x v="2996"/>
    <x v="2995"/>
    <x v="3"/>
    <n v="10373"/>
    <x v="0"/>
    <x v="0"/>
    <s v="USD"/>
    <n v="1488171540"/>
    <n v="1486661793"/>
    <b v="0"/>
    <n v="115"/>
    <b v="1"/>
    <s v="theater/spaces"/>
    <n v="103.73000000000002"/>
    <n v="90.2"/>
    <x v="1"/>
    <s v="spaces"/>
  </r>
  <r>
    <n v="2998"/>
    <x v="2997"/>
    <x v="2996"/>
    <x v="63"/>
    <n v="51514.5"/>
    <x v="0"/>
    <x v="0"/>
    <s v="USD"/>
    <n v="1402892700"/>
    <n v="1400474329"/>
    <b v="0"/>
    <n v="433"/>
    <b v="1"/>
    <s v="theater/spaces"/>
    <n v="103.029"/>
    <n v="118.97113163972287"/>
    <x v="1"/>
    <s v="spaces"/>
  </r>
  <r>
    <n v="2999"/>
    <x v="2998"/>
    <x v="2997"/>
    <x v="383"/>
    <n v="1605"/>
    <x v="0"/>
    <x v="0"/>
    <s v="USD"/>
    <n v="1488333600"/>
    <n v="1487094360"/>
    <b v="0"/>
    <n v="20"/>
    <b v="1"/>
    <s v="theater/spaces"/>
    <n v="118.88888888888889"/>
    <n v="80.25"/>
    <x v="1"/>
    <s v="spaces"/>
  </r>
  <r>
    <n v="3000"/>
    <x v="2999"/>
    <x v="2998"/>
    <x v="2"/>
    <n v="500"/>
    <x v="0"/>
    <x v="0"/>
    <s v="USD"/>
    <n v="1485885600"/>
    <n v="1484682670"/>
    <b v="0"/>
    <n v="8"/>
    <b v="1"/>
    <s v="theater/spaces"/>
    <n v="100"/>
    <n v="62.5"/>
    <x v="1"/>
    <s v="spaces"/>
  </r>
  <r>
    <n v="3001"/>
    <x v="3000"/>
    <x v="2999"/>
    <x v="384"/>
    <n v="22991.01"/>
    <x v="0"/>
    <x v="0"/>
    <s v="USD"/>
    <n v="1468445382"/>
    <n v="1465853382"/>
    <b v="0"/>
    <n v="175"/>
    <b v="1"/>
    <s v="theater/spaces"/>
    <n v="318.69988910451895"/>
    <n v="131.37719999999999"/>
    <x v="1"/>
    <s v="spaces"/>
  </r>
  <r>
    <n v="3002"/>
    <x v="3001"/>
    <x v="3000"/>
    <x v="39"/>
    <n v="7595.43"/>
    <x v="0"/>
    <x v="0"/>
    <s v="USD"/>
    <n v="1356552252"/>
    <n v="1353960252"/>
    <b v="0"/>
    <n v="104"/>
    <b v="1"/>
    <s v="theater/spaces"/>
    <n v="108.50614285714286"/>
    <n v="73.032980769230775"/>
    <x v="1"/>
    <s v="spaces"/>
  </r>
  <r>
    <n v="3003"/>
    <x v="3002"/>
    <x v="3001"/>
    <x v="9"/>
    <n v="3035"/>
    <x v="0"/>
    <x v="0"/>
    <s v="USD"/>
    <n v="1456811940"/>
    <n v="1454098976"/>
    <b v="0"/>
    <n v="17"/>
    <b v="1"/>
    <s v="theater/spaces"/>
    <n v="101.16666666666667"/>
    <n v="178.52941176470588"/>
    <x v="1"/>
    <s v="spaces"/>
  </r>
  <r>
    <n v="3004"/>
    <x v="3003"/>
    <x v="3002"/>
    <x v="79"/>
    <n v="45126"/>
    <x v="0"/>
    <x v="0"/>
    <s v="USD"/>
    <n v="1416089324"/>
    <n v="1413493724"/>
    <b v="0"/>
    <n v="277"/>
    <b v="1"/>
    <s v="theater/spaces"/>
    <n v="112.815"/>
    <n v="162.90974729241879"/>
    <x v="1"/>
    <s v="spaces"/>
  </r>
  <r>
    <n v="3005"/>
    <x v="3004"/>
    <x v="3003"/>
    <x v="385"/>
    <n v="12772.6"/>
    <x v="0"/>
    <x v="0"/>
    <s v="USD"/>
    <n v="1412611905"/>
    <n v="1410019905"/>
    <b v="0"/>
    <n v="118"/>
    <b v="1"/>
    <s v="theater/spaces"/>
    <n v="120.49622641509434"/>
    <n v="108.24237288135593"/>
    <x v="1"/>
    <s v="spaces"/>
  </r>
  <r>
    <n v="3006"/>
    <x v="3005"/>
    <x v="3004"/>
    <x v="6"/>
    <n v="8620"/>
    <x v="0"/>
    <x v="5"/>
    <s v="CAD"/>
    <n v="1418580591"/>
    <n v="1415988591"/>
    <b v="0"/>
    <n v="97"/>
    <b v="1"/>
    <s v="theater/spaces"/>
    <n v="107.74999999999999"/>
    <n v="88.865979381443296"/>
    <x v="1"/>
    <s v="spaces"/>
  </r>
  <r>
    <n v="3007"/>
    <x v="3006"/>
    <x v="3005"/>
    <x v="20"/>
    <n v="1080"/>
    <x v="0"/>
    <x v="0"/>
    <s v="USD"/>
    <n v="1429938683"/>
    <n v="1428124283"/>
    <b v="0"/>
    <n v="20"/>
    <b v="1"/>
    <s v="theater/spaces"/>
    <n v="180"/>
    <n v="54"/>
    <x v="1"/>
    <s v="spaces"/>
  </r>
  <r>
    <n v="3008"/>
    <x v="3007"/>
    <x v="3006"/>
    <x v="9"/>
    <n v="3035"/>
    <x v="0"/>
    <x v="0"/>
    <s v="USD"/>
    <n v="1453352719"/>
    <n v="1450760719"/>
    <b v="0"/>
    <n v="26"/>
    <b v="1"/>
    <s v="theater/spaces"/>
    <n v="101.16666666666667"/>
    <n v="116.73076923076923"/>
    <x v="1"/>
    <s v="spaces"/>
  </r>
  <r>
    <n v="3009"/>
    <x v="3008"/>
    <x v="3007"/>
    <x v="31"/>
    <n v="29939"/>
    <x v="0"/>
    <x v="0"/>
    <s v="USD"/>
    <n v="1417012840"/>
    <n v="1414417240"/>
    <b v="0"/>
    <n v="128"/>
    <b v="1"/>
    <s v="theater/spaces"/>
    <n v="119.756"/>
    <n v="233.8984375"/>
    <x v="1"/>
    <s v="spaces"/>
  </r>
  <r>
    <n v="3010"/>
    <x v="3009"/>
    <x v="3008"/>
    <x v="15"/>
    <n v="2370"/>
    <x v="0"/>
    <x v="0"/>
    <s v="USD"/>
    <n v="1424548719"/>
    <n v="1419364719"/>
    <b v="0"/>
    <n v="15"/>
    <b v="1"/>
    <s v="theater/spaces"/>
    <n v="158"/>
    <n v="158"/>
    <x v="1"/>
    <s v="spaces"/>
  </r>
  <r>
    <n v="3011"/>
    <x v="3010"/>
    <x v="3009"/>
    <x v="43"/>
    <n v="371"/>
    <x v="0"/>
    <x v="3"/>
    <s v="EUR"/>
    <n v="1450911540"/>
    <n v="1448536516"/>
    <b v="0"/>
    <n v="25"/>
    <b v="1"/>
    <s v="theater/spaces"/>
    <n v="123.66666666666666"/>
    <n v="14.84"/>
    <x v="1"/>
    <s v="spaces"/>
  </r>
  <r>
    <n v="3012"/>
    <x v="3011"/>
    <x v="3010"/>
    <x v="23"/>
    <n v="4685"/>
    <x v="0"/>
    <x v="0"/>
    <s v="USD"/>
    <n v="1423587130"/>
    <n v="1421772730"/>
    <b v="0"/>
    <n v="55"/>
    <b v="1"/>
    <s v="theater/spaces"/>
    <n v="117.12499999999999"/>
    <n v="85.181818181818187"/>
    <x v="1"/>
    <s v="spaces"/>
  </r>
  <r>
    <n v="3013"/>
    <x v="3012"/>
    <x v="3011"/>
    <x v="3"/>
    <n v="15696"/>
    <x v="0"/>
    <x v="0"/>
    <s v="USD"/>
    <n v="1434917049"/>
    <n v="1432325049"/>
    <b v="0"/>
    <n v="107"/>
    <b v="1"/>
    <s v="theater/spaces"/>
    <n v="156.96"/>
    <n v="146.69158878504672"/>
    <x v="1"/>
    <s v="spaces"/>
  </r>
  <r>
    <n v="3014"/>
    <x v="3013"/>
    <x v="3012"/>
    <x v="31"/>
    <n v="28276"/>
    <x v="0"/>
    <x v="0"/>
    <s v="USD"/>
    <n v="1415163600"/>
    <n v="1412737080"/>
    <b v="0"/>
    <n v="557"/>
    <b v="1"/>
    <s v="theater/spaces"/>
    <n v="113.104"/>
    <n v="50.764811490125673"/>
    <x v="1"/>
    <s v="spaces"/>
  </r>
  <r>
    <n v="3015"/>
    <x v="3014"/>
    <x v="3013"/>
    <x v="104"/>
    <n v="3508"/>
    <x v="0"/>
    <x v="0"/>
    <s v="USD"/>
    <n v="1402459200"/>
    <n v="1401125238"/>
    <b v="0"/>
    <n v="40"/>
    <b v="1"/>
    <s v="theater/spaces"/>
    <n v="103.17647058823529"/>
    <n v="87.7"/>
    <x v="1"/>
    <s v="spaces"/>
  </r>
  <r>
    <n v="3016"/>
    <x v="3015"/>
    <x v="3014"/>
    <x v="0"/>
    <n v="8722"/>
    <x v="0"/>
    <x v="0"/>
    <s v="USD"/>
    <n v="1405688952"/>
    <n v="1400504952"/>
    <b v="0"/>
    <n v="36"/>
    <b v="1"/>
    <s v="theater/spaces"/>
    <n v="102.61176470588236"/>
    <n v="242.27777777777777"/>
    <x v="1"/>
    <s v="spaces"/>
  </r>
  <r>
    <n v="3017"/>
    <x v="3016"/>
    <x v="3015"/>
    <x v="29"/>
    <n v="23285"/>
    <x v="0"/>
    <x v="0"/>
    <s v="USD"/>
    <n v="1408566243"/>
    <n v="1405974243"/>
    <b v="0"/>
    <n v="159"/>
    <b v="1"/>
    <s v="theater/spaces"/>
    <n v="105.84090909090908"/>
    <n v="146.44654088050314"/>
    <x v="1"/>
    <s v="spaces"/>
  </r>
  <r>
    <n v="3018"/>
    <x v="3017"/>
    <x v="3016"/>
    <x v="285"/>
    <n v="4230"/>
    <x v="0"/>
    <x v="6"/>
    <s v="EUR"/>
    <n v="1437429600"/>
    <n v="1433747376"/>
    <b v="0"/>
    <n v="41"/>
    <b v="1"/>
    <s v="theater/spaces"/>
    <n v="100.71428571428571"/>
    <n v="103.17073170731707"/>
    <x v="1"/>
    <s v="spaces"/>
  </r>
  <r>
    <n v="3019"/>
    <x v="3018"/>
    <x v="3017"/>
    <x v="36"/>
    <n v="18185"/>
    <x v="0"/>
    <x v="0"/>
    <s v="USD"/>
    <n v="1401159600"/>
    <n v="1398801620"/>
    <b v="0"/>
    <n v="226"/>
    <b v="1"/>
    <s v="theater/spaces"/>
    <n v="121.23333333333332"/>
    <n v="80.464601769911511"/>
    <x v="1"/>
    <s v="spaces"/>
  </r>
  <r>
    <n v="3020"/>
    <x v="3019"/>
    <x v="3018"/>
    <x v="39"/>
    <n v="7040"/>
    <x v="0"/>
    <x v="0"/>
    <s v="USD"/>
    <n v="1439583533"/>
    <n v="1434399533"/>
    <b v="0"/>
    <n v="30"/>
    <b v="1"/>
    <s v="theater/spaces"/>
    <n v="100.57142857142858"/>
    <n v="234.66666666666666"/>
    <x v="1"/>
    <s v="spaces"/>
  </r>
  <r>
    <n v="3021"/>
    <x v="3020"/>
    <x v="3019"/>
    <x v="37"/>
    <n v="5221"/>
    <x v="0"/>
    <x v="0"/>
    <s v="USD"/>
    <n v="1479794340"/>
    <n v="1476715869"/>
    <b v="0"/>
    <n v="103"/>
    <b v="1"/>
    <s v="theater/spaces"/>
    <n v="116.02222222222223"/>
    <n v="50.689320388349515"/>
    <x v="1"/>
    <s v="spaces"/>
  </r>
  <r>
    <n v="3022"/>
    <x v="3021"/>
    <x v="3020"/>
    <x v="3"/>
    <n v="10088"/>
    <x v="0"/>
    <x v="0"/>
    <s v="USD"/>
    <n v="1472338409"/>
    <n v="1468450409"/>
    <b v="0"/>
    <n v="62"/>
    <b v="1"/>
    <s v="theater/spaces"/>
    <n v="100.88"/>
    <n v="162.70967741935485"/>
    <x v="1"/>
    <s v="spaces"/>
  </r>
  <r>
    <n v="3023"/>
    <x v="3022"/>
    <x v="3021"/>
    <x v="176"/>
    <n v="721"/>
    <x v="0"/>
    <x v="1"/>
    <s v="GBP"/>
    <n v="1434039186"/>
    <n v="1430151186"/>
    <b v="0"/>
    <n v="6"/>
    <b v="1"/>
    <s v="theater/spaces"/>
    <n v="103"/>
    <n v="120.16666666666667"/>
    <x v="1"/>
    <s v="spaces"/>
  </r>
  <r>
    <n v="3024"/>
    <x v="3023"/>
    <x v="3022"/>
    <x v="10"/>
    <n v="12321"/>
    <x v="0"/>
    <x v="0"/>
    <s v="USD"/>
    <n v="1349567475"/>
    <n v="1346975475"/>
    <b v="0"/>
    <n v="182"/>
    <b v="1"/>
    <s v="theater/spaces"/>
    <n v="246.42"/>
    <n v="67.697802197802204"/>
    <x v="1"/>
    <s v="spaces"/>
  </r>
  <r>
    <n v="3025"/>
    <x v="3024"/>
    <x v="3023"/>
    <x v="30"/>
    <n v="7555"/>
    <x v="0"/>
    <x v="1"/>
    <s v="GBP"/>
    <n v="1401465600"/>
    <n v="1399032813"/>
    <b v="0"/>
    <n v="145"/>
    <b v="1"/>
    <s v="theater/spaces"/>
    <n v="302.2"/>
    <n v="52.103448275862071"/>
    <x v="1"/>
    <s v="spaces"/>
  </r>
  <r>
    <n v="3026"/>
    <x v="3025"/>
    <x v="3024"/>
    <x v="42"/>
    <n v="1290"/>
    <x v="0"/>
    <x v="1"/>
    <s v="GBP"/>
    <n v="1488538892"/>
    <n v="1487329292"/>
    <b v="0"/>
    <n v="25"/>
    <b v="1"/>
    <s v="theater/spaces"/>
    <n v="143.33333333333334"/>
    <n v="51.6"/>
    <x v="1"/>
    <s v="spaces"/>
  </r>
  <r>
    <n v="3027"/>
    <x v="3026"/>
    <x v="3025"/>
    <x v="79"/>
    <n v="52576"/>
    <x v="0"/>
    <x v="0"/>
    <s v="USD"/>
    <n v="1426866851"/>
    <n v="1424278451"/>
    <b v="0"/>
    <n v="320"/>
    <b v="1"/>
    <s v="theater/spaces"/>
    <n v="131.44"/>
    <n v="164.3"/>
    <x v="1"/>
    <s v="spaces"/>
  </r>
  <r>
    <n v="3028"/>
    <x v="3027"/>
    <x v="3026"/>
    <x v="10"/>
    <n v="8401"/>
    <x v="0"/>
    <x v="0"/>
    <s v="USD"/>
    <n v="1471242025"/>
    <n v="1468650025"/>
    <b v="0"/>
    <n v="99"/>
    <b v="1"/>
    <s v="theater/spaces"/>
    <n v="168.01999999999998"/>
    <n v="84.858585858585855"/>
    <x v="1"/>
    <s v="spaces"/>
  </r>
  <r>
    <n v="3029"/>
    <x v="3028"/>
    <x v="3027"/>
    <x v="11"/>
    <n v="32903"/>
    <x v="0"/>
    <x v="0"/>
    <s v="USD"/>
    <n v="1416285300"/>
    <n v="1413824447"/>
    <b v="0"/>
    <n v="348"/>
    <b v="1"/>
    <s v="theater/spaces"/>
    <n v="109.67666666666666"/>
    <n v="94.548850574712645"/>
    <x v="1"/>
    <s v="spaces"/>
  </r>
  <r>
    <n v="3030"/>
    <x v="3029"/>
    <x v="3028"/>
    <x v="257"/>
    <n v="1867"/>
    <x v="0"/>
    <x v="0"/>
    <s v="USD"/>
    <n v="1442426171"/>
    <n v="1439834171"/>
    <b v="0"/>
    <n v="41"/>
    <b v="1"/>
    <s v="theater/spaces"/>
    <n v="106.6857142857143"/>
    <n v="45.536585365853661"/>
    <x v="1"/>
    <s v="spaces"/>
  </r>
  <r>
    <n v="3031"/>
    <x v="3030"/>
    <x v="3029"/>
    <x v="15"/>
    <n v="1500"/>
    <x v="0"/>
    <x v="0"/>
    <s v="USD"/>
    <n v="1476479447"/>
    <n v="1471295447"/>
    <b v="0"/>
    <n v="29"/>
    <b v="1"/>
    <s v="theater/spaces"/>
    <n v="100"/>
    <n v="51.724137931034484"/>
    <x v="1"/>
    <s v="spaces"/>
  </r>
  <r>
    <n v="3032"/>
    <x v="3031"/>
    <x v="3030"/>
    <x v="28"/>
    <n v="1272"/>
    <x v="0"/>
    <x v="0"/>
    <s v="USD"/>
    <n v="1441933459"/>
    <n v="1439341459"/>
    <b v="0"/>
    <n v="25"/>
    <b v="1"/>
    <s v="theater/spaces"/>
    <n v="127.2"/>
    <n v="50.88"/>
    <x v="1"/>
    <s v="spaces"/>
  </r>
  <r>
    <n v="3033"/>
    <x v="3032"/>
    <x v="3031"/>
    <x v="9"/>
    <n v="4396"/>
    <x v="0"/>
    <x v="0"/>
    <s v="USD"/>
    <n v="1471487925"/>
    <n v="1468895925"/>
    <b v="0"/>
    <n v="23"/>
    <b v="1"/>
    <s v="theater/spaces"/>
    <n v="146.53333333333333"/>
    <n v="191.13043478260869"/>
    <x v="1"/>
    <s v="spaces"/>
  </r>
  <r>
    <n v="3034"/>
    <x v="3033"/>
    <x v="3032"/>
    <x v="57"/>
    <n v="112536"/>
    <x v="0"/>
    <x v="0"/>
    <s v="USD"/>
    <n v="1477972740"/>
    <n v="1475326255"/>
    <b v="0"/>
    <n v="1260"/>
    <b v="1"/>
    <s v="theater/spaces"/>
    <n v="112.53599999999999"/>
    <n v="89.314285714285717"/>
    <x v="1"/>
    <s v="spaces"/>
  </r>
  <r>
    <n v="3035"/>
    <x v="3034"/>
    <x v="3033"/>
    <x v="31"/>
    <n v="27196.71"/>
    <x v="0"/>
    <x v="0"/>
    <s v="USD"/>
    <n v="1367674009"/>
    <n v="1365082009"/>
    <b v="0"/>
    <n v="307"/>
    <b v="1"/>
    <s v="theater/spaces"/>
    <n v="108.78684000000001"/>
    <n v="88.588631921824103"/>
    <x v="1"/>
    <s v="spaces"/>
  </r>
  <r>
    <n v="3036"/>
    <x v="3035"/>
    <x v="3034"/>
    <x v="31"/>
    <n v="31683"/>
    <x v="0"/>
    <x v="0"/>
    <s v="USD"/>
    <n v="1376654340"/>
    <n v="1373568644"/>
    <b v="0"/>
    <n v="329"/>
    <b v="1"/>
    <s v="theater/spaces"/>
    <n v="126.732"/>
    <n v="96.300911854103347"/>
    <x v="1"/>
    <s v="spaces"/>
  </r>
  <r>
    <n v="3037"/>
    <x v="3036"/>
    <x v="3035"/>
    <x v="2"/>
    <n v="1066"/>
    <x v="0"/>
    <x v="0"/>
    <s v="USD"/>
    <n v="1285995540"/>
    <n v="1279574773"/>
    <b v="0"/>
    <n v="32"/>
    <b v="1"/>
    <s v="theater/spaces"/>
    <n v="213.20000000000002"/>
    <n v="33.3125"/>
    <x v="1"/>
    <s v="spaces"/>
  </r>
  <r>
    <n v="3038"/>
    <x v="3037"/>
    <x v="3036"/>
    <x v="28"/>
    <n v="1005"/>
    <x v="0"/>
    <x v="0"/>
    <s v="USD"/>
    <n v="1457071397"/>
    <n v="1451887397"/>
    <b v="0"/>
    <n v="27"/>
    <b v="1"/>
    <s v="theater/spaces"/>
    <n v="100.49999999999999"/>
    <n v="37.222222222222221"/>
    <x v="1"/>
    <s v="spaces"/>
  </r>
  <r>
    <n v="3039"/>
    <x v="3038"/>
    <x v="3037"/>
    <x v="22"/>
    <n v="21742.78"/>
    <x v="0"/>
    <x v="0"/>
    <s v="USD"/>
    <n v="1388303940"/>
    <n v="1386011038"/>
    <b v="0"/>
    <n v="236"/>
    <b v="1"/>
    <s v="theater/spaces"/>
    <n v="108.71389999999998"/>
    <n v="92.130423728813554"/>
    <x v="1"/>
    <s v="spaces"/>
  </r>
  <r>
    <n v="3040"/>
    <x v="3039"/>
    <x v="3038"/>
    <x v="9"/>
    <n v="3225"/>
    <x v="0"/>
    <x v="0"/>
    <s v="USD"/>
    <n v="1435359600"/>
    <n v="1434999621"/>
    <b v="0"/>
    <n v="42"/>
    <b v="1"/>
    <s v="theater/spaces"/>
    <n v="107.5"/>
    <n v="76.785714285714292"/>
    <x v="1"/>
    <s v="spaces"/>
  </r>
  <r>
    <n v="3041"/>
    <x v="3040"/>
    <x v="3039"/>
    <x v="386"/>
    <n v="9170"/>
    <x v="0"/>
    <x v="0"/>
    <s v="USD"/>
    <n v="1453323048"/>
    <n v="1450731048"/>
    <b v="0"/>
    <n v="95"/>
    <b v="1"/>
    <s v="theater/spaces"/>
    <n v="110.48192771084338"/>
    <n v="96.526315789473685"/>
    <x v="1"/>
    <s v="spaces"/>
  </r>
  <r>
    <n v="3042"/>
    <x v="3041"/>
    <x v="3040"/>
    <x v="15"/>
    <n v="1920"/>
    <x v="0"/>
    <x v="1"/>
    <s v="GBP"/>
    <n v="1444149047"/>
    <n v="1441557047"/>
    <b v="0"/>
    <n v="37"/>
    <b v="1"/>
    <s v="theater/spaces"/>
    <n v="128"/>
    <n v="51.891891891891895"/>
    <x v="1"/>
    <s v="spaces"/>
  </r>
  <r>
    <n v="3043"/>
    <x v="3042"/>
    <x v="3041"/>
    <x v="36"/>
    <n v="16501"/>
    <x v="0"/>
    <x v="5"/>
    <s v="CAD"/>
    <n v="1429152600"/>
    <n v="1426815699"/>
    <b v="0"/>
    <n v="128"/>
    <b v="1"/>
    <s v="theater/spaces"/>
    <n v="110.00666666666667"/>
    <n v="128.9140625"/>
    <x v="1"/>
    <s v="spaces"/>
  </r>
  <r>
    <n v="3044"/>
    <x v="3043"/>
    <x v="3042"/>
    <x v="14"/>
    <n v="13121"/>
    <x v="0"/>
    <x v="0"/>
    <s v="USD"/>
    <n v="1454433998"/>
    <n v="1453137998"/>
    <b v="0"/>
    <n v="156"/>
    <b v="1"/>
    <s v="theater/spaces"/>
    <n v="109.34166666666667"/>
    <n v="84.108974358974365"/>
    <x v="1"/>
    <s v="spaces"/>
  </r>
  <r>
    <n v="3045"/>
    <x v="3044"/>
    <x v="3043"/>
    <x v="23"/>
    <n v="5308.26"/>
    <x v="0"/>
    <x v="0"/>
    <s v="USD"/>
    <n v="1408679055"/>
    <n v="1406087055"/>
    <b v="0"/>
    <n v="64"/>
    <b v="1"/>
    <s v="theater/spaces"/>
    <n v="132.70650000000001"/>
    <n v="82.941562500000003"/>
    <x v="1"/>
    <s v="spaces"/>
  </r>
  <r>
    <n v="3046"/>
    <x v="3045"/>
    <x v="3044"/>
    <x v="278"/>
    <n v="15077"/>
    <x v="0"/>
    <x v="0"/>
    <s v="USD"/>
    <n v="1410324720"/>
    <n v="1407784586"/>
    <b v="0"/>
    <n v="58"/>
    <b v="1"/>
    <s v="theater/spaces"/>
    <n v="190.84810126582278"/>
    <n v="259.94827586206895"/>
    <x v="1"/>
    <s v="spaces"/>
  </r>
  <r>
    <n v="3047"/>
    <x v="3046"/>
    <x v="3045"/>
    <x v="2"/>
    <n v="745"/>
    <x v="0"/>
    <x v="0"/>
    <s v="USD"/>
    <n v="1461762960"/>
    <n v="1457999054"/>
    <b v="0"/>
    <n v="20"/>
    <b v="1"/>
    <s v="theater/spaces"/>
    <n v="149"/>
    <n v="37.25"/>
    <x v="1"/>
    <s v="spaces"/>
  </r>
  <r>
    <n v="3048"/>
    <x v="3047"/>
    <x v="3046"/>
    <x v="10"/>
    <n v="8320"/>
    <x v="0"/>
    <x v="0"/>
    <s v="USD"/>
    <n v="1420060920"/>
    <n v="1417556262"/>
    <b v="0"/>
    <n v="47"/>
    <b v="1"/>
    <s v="theater/spaces"/>
    <n v="166.4"/>
    <n v="177.02127659574469"/>
    <x v="1"/>
    <s v="spaces"/>
  </r>
  <r>
    <n v="3049"/>
    <x v="3048"/>
    <x v="3047"/>
    <x v="192"/>
    <n v="4000"/>
    <x v="0"/>
    <x v="0"/>
    <s v="USD"/>
    <n v="1434241255"/>
    <n v="1431649255"/>
    <b v="0"/>
    <n v="54"/>
    <b v="1"/>
    <s v="theater/spaces"/>
    <n v="106.66666666666667"/>
    <n v="74.074074074074076"/>
    <x v="1"/>
    <s v="spaces"/>
  </r>
  <r>
    <n v="3050"/>
    <x v="3049"/>
    <x v="3048"/>
    <x v="20"/>
    <n v="636"/>
    <x v="0"/>
    <x v="0"/>
    <s v="USD"/>
    <n v="1462420960"/>
    <n v="1459828960"/>
    <b v="0"/>
    <n v="9"/>
    <b v="1"/>
    <s v="theater/spaces"/>
    <n v="106"/>
    <n v="70.666666666666671"/>
    <x v="1"/>
    <s v="spaces"/>
  </r>
  <r>
    <n v="3051"/>
    <x v="3050"/>
    <x v="3049"/>
    <x v="8"/>
    <n v="827"/>
    <x v="2"/>
    <x v="1"/>
    <s v="GBP"/>
    <n v="1486547945"/>
    <n v="1483955945"/>
    <b v="1"/>
    <n v="35"/>
    <b v="0"/>
    <s v="theater/spaces"/>
    <n v="23.62857142857143"/>
    <n v="23.62857142857143"/>
    <x v="1"/>
    <s v="spaces"/>
  </r>
  <r>
    <n v="3052"/>
    <x v="3051"/>
    <x v="3050"/>
    <x v="63"/>
    <n v="75"/>
    <x v="2"/>
    <x v="0"/>
    <s v="USD"/>
    <n v="1432828740"/>
    <n v="1430237094"/>
    <b v="0"/>
    <n v="2"/>
    <b v="0"/>
    <s v="theater/spaces"/>
    <n v="0.15"/>
    <n v="37.5"/>
    <x v="1"/>
    <s v="spaces"/>
  </r>
  <r>
    <n v="3053"/>
    <x v="3052"/>
    <x v="3051"/>
    <x v="3"/>
    <n v="40"/>
    <x v="2"/>
    <x v="0"/>
    <s v="USD"/>
    <n v="1412222340"/>
    <n v="1407781013"/>
    <b v="0"/>
    <n v="3"/>
    <b v="0"/>
    <s v="theater/spaces"/>
    <n v="0.4"/>
    <n v="13.333333333333334"/>
    <x v="1"/>
    <s v="spaces"/>
  </r>
  <r>
    <n v="3054"/>
    <x v="3053"/>
    <x v="3052"/>
    <x v="43"/>
    <n v="0"/>
    <x v="2"/>
    <x v="0"/>
    <s v="USD"/>
    <n v="1425258240"/>
    <n v="1422043154"/>
    <b v="0"/>
    <n v="0"/>
    <b v="0"/>
    <s v="theater/spaces"/>
    <n v="0"/>
    <n v="0"/>
    <x v="1"/>
    <s v="spaces"/>
  </r>
  <r>
    <n v="3055"/>
    <x v="3054"/>
    <x v="3053"/>
    <x v="22"/>
    <n v="1"/>
    <x v="2"/>
    <x v="0"/>
    <s v="USD"/>
    <n v="1420844390"/>
    <n v="1415660390"/>
    <b v="0"/>
    <n v="1"/>
    <b v="0"/>
    <s v="theater/spaces"/>
    <n v="5.0000000000000001E-3"/>
    <n v="1"/>
    <x v="1"/>
    <s v="spaces"/>
  </r>
  <r>
    <n v="3056"/>
    <x v="3055"/>
    <x v="3054"/>
    <x v="31"/>
    <n v="0"/>
    <x v="2"/>
    <x v="0"/>
    <s v="USD"/>
    <n v="1412003784"/>
    <n v="1406819784"/>
    <b v="0"/>
    <n v="0"/>
    <b v="0"/>
    <s v="theater/spaces"/>
    <n v="0"/>
    <n v="0"/>
    <x v="1"/>
    <s v="spaces"/>
  </r>
  <r>
    <n v="3057"/>
    <x v="3056"/>
    <x v="3055"/>
    <x v="63"/>
    <n v="0"/>
    <x v="2"/>
    <x v="1"/>
    <s v="GBP"/>
    <n v="1459694211"/>
    <n v="1457105811"/>
    <b v="0"/>
    <n v="0"/>
    <b v="0"/>
    <s v="theater/spaces"/>
    <n v="0"/>
    <n v="0"/>
    <x v="1"/>
    <s v="spaces"/>
  </r>
  <r>
    <n v="3058"/>
    <x v="3057"/>
    <x v="3056"/>
    <x v="102"/>
    <n v="3"/>
    <x v="2"/>
    <x v="13"/>
    <s v="EUR"/>
    <n v="1463734740"/>
    <n v="1459414740"/>
    <b v="0"/>
    <n v="3"/>
    <b v="0"/>
    <s v="theater/spaces"/>
    <n v="1.6666666666666666E-2"/>
    <n v="1"/>
    <x v="1"/>
    <s v="spaces"/>
  </r>
  <r>
    <n v="3059"/>
    <x v="3058"/>
    <x v="3057"/>
    <x v="36"/>
    <n v="451"/>
    <x v="2"/>
    <x v="0"/>
    <s v="USD"/>
    <n v="1407536846"/>
    <n v="1404944846"/>
    <b v="0"/>
    <n v="11"/>
    <b v="0"/>
    <s v="theater/spaces"/>
    <n v="3.0066666666666664"/>
    <n v="41"/>
    <x v="1"/>
    <s v="spaces"/>
  </r>
  <r>
    <n v="3060"/>
    <x v="3059"/>
    <x v="3058"/>
    <x v="135"/>
    <n v="335"/>
    <x v="2"/>
    <x v="0"/>
    <s v="USD"/>
    <n v="1443422134"/>
    <n v="1440830134"/>
    <b v="0"/>
    <n v="6"/>
    <b v="0"/>
    <s v="theater/spaces"/>
    <n v="0.15227272727272728"/>
    <n v="55.833333333333336"/>
    <x v="1"/>
    <s v="spaces"/>
  </r>
  <r>
    <n v="3061"/>
    <x v="3060"/>
    <x v="3059"/>
    <x v="80"/>
    <n v="0"/>
    <x v="2"/>
    <x v="0"/>
    <s v="USD"/>
    <n v="1407955748"/>
    <n v="1405363748"/>
    <b v="0"/>
    <n v="0"/>
    <b v="0"/>
    <s v="theater/spaces"/>
    <n v="0"/>
    <n v="0"/>
    <x v="1"/>
    <s v="spaces"/>
  </r>
  <r>
    <n v="3062"/>
    <x v="3061"/>
    <x v="3060"/>
    <x v="3"/>
    <n v="6684"/>
    <x v="2"/>
    <x v="0"/>
    <s v="USD"/>
    <n v="1443636000"/>
    <n v="1441111892"/>
    <b v="0"/>
    <n v="67"/>
    <b v="0"/>
    <s v="theater/spaces"/>
    <n v="66.84"/>
    <n v="99.761194029850742"/>
    <x v="1"/>
    <s v="spaces"/>
  </r>
  <r>
    <n v="3063"/>
    <x v="3062"/>
    <x v="3061"/>
    <x v="9"/>
    <n v="587"/>
    <x v="2"/>
    <x v="0"/>
    <s v="USD"/>
    <n v="1477174138"/>
    <n v="1474150138"/>
    <b v="0"/>
    <n v="23"/>
    <b v="0"/>
    <s v="theater/spaces"/>
    <n v="19.566666666666666"/>
    <n v="25.521739130434781"/>
    <x v="1"/>
    <s v="spaces"/>
  </r>
  <r>
    <n v="3064"/>
    <x v="3063"/>
    <x v="3062"/>
    <x v="96"/>
    <n v="8471"/>
    <x v="2"/>
    <x v="0"/>
    <s v="USD"/>
    <n v="1448175540"/>
    <n v="1445483246"/>
    <b v="0"/>
    <n v="72"/>
    <b v="0"/>
    <s v="theater/spaces"/>
    <n v="11.294666666666666"/>
    <n v="117.65277777777777"/>
    <x v="1"/>
    <s v="spaces"/>
  </r>
  <r>
    <n v="3065"/>
    <x v="3064"/>
    <x v="3063"/>
    <x v="31"/>
    <n v="10"/>
    <x v="2"/>
    <x v="0"/>
    <s v="USD"/>
    <n v="1406683172"/>
    <n v="1404523172"/>
    <b v="0"/>
    <n v="2"/>
    <b v="0"/>
    <s v="theater/spaces"/>
    <n v="0.04"/>
    <n v="5"/>
    <x v="1"/>
    <s v="spaces"/>
  </r>
  <r>
    <n v="3066"/>
    <x v="3065"/>
    <x v="3064"/>
    <x v="90"/>
    <n v="41950"/>
    <x v="2"/>
    <x v="2"/>
    <s v="AUD"/>
    <n v="1468128537"/>
    <n v="1465536537"/>
    <b v="0"/>
    <n v="15"/>
    <b v="0"/>
    <s v="theater/spaces"/>
    <n v="11.985714285714286"/>
    <n v="2796.6666666666665"/>
    <x v="1"/>
    <s v="spaces"/>
  </r>
  <r>
    <n v="3067"/>
    <x v="3066"/>
    <x v="3065"/>
    <x v="6"/>
    <n v="200"/>
    <x v="2"/>
    <x v="4"/>
    <s v="NZD"/>
    <n v="1441837879"/>
    <n v="1439245879"/>
    <b v="0"/>
    <n v="1"/>
    <b v="0"/>
    <s v="theater/spaces"/>
    <n v="2.5"/>
    <n v="200"/>
    <x v="1"/>
    <s v="spaces"/>
  </r>
  <r>
    <n v="3068"/>
    <x v="3067"/>
    <x v="3066"/>
    <x v="65"/>
    <n v="175"/>
    <x v="2"/>
    <x v="0"/>
    <s v="USD"/>
    <n v="1445013352"/>
    <n v="1442421352"/>
    <b v="0"/>
    <n v="2"/>
    <b v="0"/>
    <s v="theater/spaces"/>
    <n v="6.9999999999999993E-2"/>
    <n v="87.5"/>
    <x v="1"/>
    <s v="spaces"/>
  </r>
  <r>
    <n v="3069"/>
    <x v="3068"/>
    <x v="3067"/>
    <x v="28"/>
    <n v="141"/>
    <x v="2"/>
    <x v="0"/>
    <s v="USD"/>
    <n v="1418587234"/>
    <n v="1415995234"/>
    <b v="0"/>
    <n v="7"/>
    <b v="0"/>
    <s v="theater/spaces"/>
    <n v="14.099999999999998"/>
    <n v="20.142857142857142"/>
    <x v="1"/>
    <s v="spaces"/>
  </r>
  <r>
    <n v="3070"/>
    <x v="3069"/>
    <x v="3068"/>
    <x v="3"/>
    <n v="334"/>
    <x v="2"/>
    <x v="1"/>
    <s v="GBP"/>
    <n v="1481132169"/>
    <n v="1479317769"/>
    <b v="0"/>
    <n v="16"/>
    <b v="0"/>
    <s v="theater/spaces"/>
    <n v="3.34"/>
    <n v="20.875"/>
    <x v="1"/>
    <s v="spaces"/>
  </r>
  <r>
    <n v="3071"/>
    <x v="3070"/>
    <x v="3069"/>
    <x v="14"/>
    <n v="7173"/>
    <x v="2"/>
    <x v="0"/>
    <s v="USD"/>
    <n v="1429595940"/>
    <n v="1428082481"/>
    <b v="0"/>
    <n v="117"/>
    <b v="0"/>
    <s v="theater/spaces"/>
    <n v="59.774999999999999"/>
    <n v="61.307692307692307"/>
    <x v="1"/>
    <s v="spaces"/>
  </r>
  <r>
    <n v="3072"/>
    <x v="3071"/>
    <x v="3070"/>
    <x v="14"/>
    <n v="2"/>
    <x v="2"/>
    <x v="0"/>
    <s v="USD"/>
    <n v="1477791960"/>
    <n v="1476549262"/>
    <b v="0"/>
    <n v="2"/>
    <b v="0"/>
    <s v="theater/spaces"/>
    <n v="1.6666666666666666E-2"/>
    <n v="1"/>
    <x v="1"/>
    <s v="spaces"/>
  </r>
  <r>
    <n v="3073"/>
    <x v="3072"/>
    <x v="3071"/>
    <x v="387"/>
    <n v="645"/>
    <x v="2"/>
    <x v="0"/>
    <s v="USD"/>
    <n v="1434309540"/>
    <n v="1429287900"/>
    <b v="0"/>
    <n v="7"/>
    <b v="0"/>
    <s v="theater/spaces"/>
    <n v="2.3035714285714284E-2"/>
    <n v="92.142857142857139"/>
    <x v="1"/>
    <s v="spaces"/>
  </r>
  <r>
    <n v="3074"/>
    <x v="3073"/>
    <x v="3072"/>
    <x v="31"/>
    <n v="22"/>
    <x v="2"/>
    <x v="6"/>
    <s v="EUR"/>
    <n v="1457617359"/>
    <n v="1455025359"/>
    <b v="0"/>
    <n v="3"/>
    <b v="0"/>
    <s v="theater/spaces"/>
    <n v="8.8000000000000009E-2"/>
    <n v="7.333333333333333"/>
    <x v="1"/>
    <s v="spaces"/>
  </r>
  <r>
    <n v="3075"/>
    <x v="3074"/>
    <x v="3073"/>
    <x v="36"/>
    <n v="1296"/>
    <x v="2"/>
    <x v="0"/>
    <s v="USD"/>
    <n v="1471573640"/>
    <n v="1467253640"/>
    <b v="0"/>
    <n v="20"/>
    <b v="0"/>
    <s v="theater/spaces"/>
    <n v="8.64"/>
    <n v="64.8"/>
    <x v="1"/>
    <s v="spaces"/>
  </r>
  <r>
    <n v="3076"/>
    <x v="3075"/>
    <x v="3074"/>
    <x v="3"/>
    <n v="1506"/>
    <x v="2"/>
    <x v="0"/>
    <s v="USD"/>
    <n v="1444405123"/>
    <n v="1439221123"/>
    <b v="0"/>
    <n v="50"/>
    <b v="0"/>
    <s v="theater/spaces"/>
    <n v="15.06"/>
    <n v="30.12"/>
    <x v="1"/>
    <s v="spaces"/>
  </r>
  <r>
    <n v="3077"/>
    <x v="3076"/>
    <x v="3075"/>
    <x v="29"/>
    <n v="105"/>
    <x v="2"/>
    <x v="5"/>
    <s v="CAD"/>
    <n v="1488495478"/>
    <n v="1485903478"/>
    <b v="0"/>
    <n v="2"/>
    <b v="0"/>
    <s v="theater/spaces"/>
    <n v="0.47727272727272729"/>
    <n v="52.5"/>
    <x v="1"/>
    <s v="spaces"/>
  </r>
  <r>
    <n v="3078"/>
    <x v="3077"/>
    <x v="3076"/>
    <x v="127"/>
    <n v="71"/>
    <x v="2"/>
    <x v="0"/>
    <s v="USD"/>
    <n v="1424920795"/>
    <n v="1422328795"/>
    <b v="0"/>
    <n v="3"/>
    <b v="0"/>
    <s v="theater/spaces"/>
    <n v="0.11833333333333333"/>
    <n v="23.666666666666668"/>
    <x v="1"/>
    <s v="spaces"/>
  </r>
  <r>
    <n v="3079"/>
    <x v="3078"/>
    <x v="3077"/>
    <x v="388"/>
    <n v="11226"/>
    <x v="2"/>
    <x v="0"/>
    <s v="USD"/>
    <n v="1427040435"/>
    <n v="1424452035"/>
    <b v="0"/>
    <n v="27"/>
    <b v="0"/>
    <s v="theater/spaces"/>
    <n v="0.8417399858735245"/>
    <n v="415.77777777777777"/>
    <x v="1"/>
    <s v="spaces"/>
  </r>
  <r>
    <n v="3080"/>
    <x v="3079"/>
    <x v="3078"/>
    <x v="71"/>
    <n v="376"/>
    <x v="2"/>
    <x v="0"/>
    <s v="USD"/>
    <n v="1419644444"/>
    <n v="1414456844"/>
    <b v="0"/>
    <n v="7"/>
    <b v="0"/>
    <s v="theater/spaces"/>
    <n v="1.8799999999999997E-2"/>
    <n v="53.714285714285715"/>
    <x v="1"/>
    <s v="spaces"/>
  </r>
  <r>
    <n v="3081"/>
    <x v="3080"/>
    <x v="3079"/>
    <x v="80"/>
    <n v="2103"/>
    <x v="2"/>
    <x v="0"/>
    <s v="USD"/>
    <n v="1442722891"/>
    <n v="1440130891"/>
    <b v="0"/>
    <n v="5"/>
    <b v="0"/>
    <s v="theater/spaces"/>
    <n v="0.21029999999999999"/>
    <n v="420.6"/>
    <x v="1"/>
    <s v="spaces"/>
  </r>
  <r>
    <n v="3082"/>
    <x v="3081"/>
    <x v="3080"/>
    <x v="7"/>
    <n v="0"/>
    <x v="2"/>
    <x v="0"/>
    <s v="USD"/>
    <n v="1447628946"/>
    <n v="1445033346"/>
    <b v="0"/>
    <n v="0"/>
    <b v="0"/>
    <s v="theater/spaces"/>
    <n v="0"/>
    <n v="0"/>
    <x v="1"/>
    <s v="spaces"/>
  </r>
  <r>
    <n v="3083"/>
    <x v="3082"/>
    <x v="3081"/>
    <x v="22"/>
    <n v="56"/>
    <x v="2"/>
    <x v="0"/>
    <s v="USD"/>
    <n v="1409547600"/>
    <n v="1406986278"/>
    <b v="0"/>
    <n v="3"/>
    <b v="0"/>
    <s v="theater/spaces"/>
    <n v="0.27999999999999997"/>
    <n v="18.666666666666668"/>
    <x v="1"/>
    <s v="spaces"/>
  </r>
  <r>
    <n v="3084"/>
    <x v="3083"/>
    <x v="3082"/>
    <x v="389"/>
    <n v="470"/>
    <x v="2"/>
    <x v="0"/>
    <s v="USD"/>
    <n v="1430851680"/>
    <n v="1428340931"/>
    <b v="0"/>
    <n v="6"/>
    <b v="0"/>
    <s v="theater/spaces"/>
    <n v="11.57920670115792"/>
    <n v="78.333333333333329"/>
    <x v="1"/>
    <s v="spaces"/>
  </r>
  <r>
    <n v="3085"/>
    <x v="3084"/>
    <x v="3083"/>
    <x v="31"/>
    <n v="610"/>
    <x v="2"/>
    <x v="0"/>
    <s v="USD"/>
    <n v="1443561159"/>
    <n v="1440969159"/>
    <b v="0"/>
    <n v="9"/>
    <b v="0"/>
    <s v="theater/spaces"/>
    <n v="2.44"/>
    <n v="67.777777777777771"/>
    <x v="1"/>
    <s v="spaces"/>
  </r>
  <r>
    <n v="3086"/>
    <x v="3085"/>
    <x v="3084"/>
    <x v="22"/>
    <n v="50"/>
    <x v="2"/>
    <x v="13"/>
    <s v="EUR"/>
    <n v="1439827559"/>
    <n v="1434643559"/>
    <b v="0"/>
    <n v="3"/>
    <b v="0"/>
    <s v="theater/spaces"/>
    <n v="0.25"/>
    <n v="16.666666666666668"/>
    <x v="1"/>
    <s v="spaces"/>
  </r>
  <r>
    <n v="3087"/>
    <x v="3086"/>
    <x v="3085"/>
    <x v="22"/>
    <n v="125"/>
    <x v="2"/>
    <x v="0"/>
    <s v="USD"/>
    <n v="1482294990"/>
    <n v="1477107390"/>
    <b v="0"/>
    <n v="2"/>
    <b v="0"/>
    <s v="theater/spaces"/>
    <n v="0.625"/>
    <n v="62.5"/>
    <x v="1"/>
    <s v="spaces"/>
  </r>
  <r>
    <n v="3088"/>
    <x v="3087"/>
    <x v="3086"/>
    <x v="99"/>
    <n v="126"/>
    <x v="2"/>
    <x v="0"/>
    <s v="USD"/>
    <n v="1420724460"/>
    <n v="1418046247"/>
    <b v="0"/>
    <n v="3"/>
    <b v="0"/>
    <s v="theater/spaces"/>
    <n v="0.19384615384615383"/>
    <n v="42"/>
    <x v="1"/>
    <s v="spaces"/>
  </r>
  <r>
    <n v="3089"/>
    <x v="3088"/>
    <x v="3087"/>
    <x v="31"/>
    <n v="5854"/>
    <x v="2"/>
    <x v="0"/>
    <s v="USD"/>
    <n v="1468029540"/>
    <n v="1465304483"/>
    <b v="0"/>
    <n v="45"/>
    <b v="0"/>
    <s v="theater/spaces"/>
    <n v="23.416"/>
    <n v="130.0888888888889"/>
    <x v="1"/>
    <s v="spaces"/>
  </r>
  <r>
    <n v="3090"/>
    <x v="3089"/>
    <x v="3088"/>
    <x v="390"/>
    <n v="11432"/>
    <x v="2"/>
    <x v="0"/>
    <s v="USD"/>
    <n v="1430505545"/>
    <n v="1425325145"/>
    <b v="0"/>
    <n v="9"/>
    <b v="0"/>
    <s v="theater/spaces"/>
    <n v="5.0808888888888886"/>
    <n v="1270.2222222222222"/>
    <x v="1"/>
    <s v="spaces"/>
  </r>
  <r>
    <n v="3091"/>
    <x v="3090"/>
    <x v="3089"/>
    <x v="10"/>
    <n v="796"/>
    <x v="2"/>
    <x v="0"/>
    <s v="USD"/>
    <n v="1471214743"/>
    <n v="1468622743"/>
    <b v="0"/>
    <n v="9"/>
    <b v="0"/>
    <s v="theater/spaces"/>
    <n v="15.920000000000002"/>
    <n v="88.444444444444443"/>
    <x v="1"/>
    <s v="spaces"/>
  </r>
  <r>
    <n v="3092"/>
    <x v="3091"/>
    <x v="3090"/>
    <x v="57"/>
    <n v="1183.19"/>
    <x v="2"/>
    <x v="0"/>
    <s v="USD"/>
    <n v="1444946400"/>
    <n v="1441723912"/>
    <b v="0"/>
    <n v="21"/>
    <b v="0"/>
    <s v="theater/spaces"/>
    <n v="1.1831900000000002"/>
    <n v="56.342380952380957"/>
    <x v="1"/>
    <s v="spaces"/>
  </r>
  <r>
    <n v="3093"/>
    <x v="3092"/>
    <x v="3091"/>
    <x v="23"/>
    <n v="910"/>
    <x v="2"/>
    <x v="5"/>
    <s v="CAD"/>
    <n v="1401595140"/>
    <n v="1398980941"/>
    <b v="0"/>
    <n v="17"/>
    <b v="0"/>
    <s v="theater/spaces"/>
    <n v="22.75"/>
    <n v="53.529411764705884"/>
    <x v="1"/>
    <s v="spaces"/>
  </r>
  <r>
    <n v="3094"/>
    <x v="3093"/>
    <x v="3092"/>
    <x v="57"/>
    <n v="25"/>
    <x v="2"/>
    <x v="0"/>
    <s v="USD"/>
    <n v="1442775956"/>
    <n v="1437591956"/>
    <b v="0"/>
    <n v="1"/>
    <b v="0"/>
    <s v="theater/spaces"/>
    <n v="2.5000000000000001E-2"/>
    <n v="25"/>
    <x v="1"/>
    <s v="spaces"/>
  </r>
  <r>
    <n v="3095"/>
    <x v="3094"/>
    <x v="3093"/>
    <x v="391"/>
    <n v="50"/>
    <x v="2"/>
    <x v="0"/>
    <s v="USD"/>
    <n v="1470011780"/>
    <n v="1464827780"/>
    <b v="0"/>
    <n v="1"/>
    <b v="0"/>
    <s v="theater/spaces"/>
    <n v="0.33512064343163539"/>
    <n v="50"/>
    <x v="1"/>
    <s v="spaces"/>
  </r>
  <r>
    <n v="3096"/>
    <x v="3095"/>
    <x v="3094"/>
    <x v="22"/>
    <n v="795"/>
    <x v="2"/>
    <x v="0"/>
    <s v="USD"/>
    <n v="1432151326"/>
    <n v="1429559326"/>
    <b v="0"/>
    <n v="14"/>
    <b v="0"/>
    <s v="theater/spaces"/>
    <n v="3.9750000000000001"/>
    <n v="56.785714285714285"/>
    <x v="1"/>
    <s v="spaces"/>
  </r>
  <r>
    <n v="3097"/>
    <x v="3096"/>
    <x v="3095"/>
    <x v="3"/>
    <n v="1715"/>
    <x v="2"/>
    <x v="1"/>
    <s v="GBP"/>
    <n v="1475848800"/>
    <n v="1474027501"/>
    <b v="0"/>
    <n v="42"/>
    <b v="0"/>
    <s v="theater/spaces"/>
    <n v="17.150000000000002"/>
    <n v="40.833333333333336"/>
    <x v="1"/>
    <s v="spaces"/>
  </r>
  <r>
    <n v="3098"/>
    <x v="3097"/>
    <x v="3096"/>
    <x v="392"/>
    <n v="1758"/>
    <x v="2"/>
    <x v="0"/>
    <s v="USD"/>
    <n v="1454890620"/>
    <n v="1450724449"/>
    <b v="0"/>
    <n v="27"/>
    <b v="0"/>
    <s v="theater/spaces"/>
    <n v="3.6080041046690612"/>
    <n v="65.111111111111114"/>
    <x v="1"/>
    <s v="spaces"/>
  </r>
  <r>
    <n v="3099"/>
    <x v="3098"/>
    <x v="3097"/>
    <x v="13"/>
    <n v="278"/>
    <x v="2"/>
    <x v="0"/>
    <s v="USD"/>
    <n v="1455251591"/>
    <n v="1452659591"/>
    <b v="0"/>
    <n v="5"/>
    <b v="0"/>
    <s v="theater/spaces"/>
    <n v="13.900000000000002"/>
    <n v="55.6"/>
    <x v="1"/>
    <s v="spaces"/>
  </r>
  <r>
    <n v="3100"/>
    <x v="3099"/>
    <x v="3098"/>
    <x v="14"/>
    <n v="1827"/>
    <x v="2"/>
    <x v="0"/>
    <s v="USD"/>
    <n v="1413816975"/>
    <n v="1411224975"/>
    <b v="0"/>
    <n v="13"/>
    <b v="0"/>
    <s v="theater/spaces"/>
    <n v="15.225"/>
    <n v="140.53846153846155"/>
    <x v="1"/>
    <s v="spaces"/>
  </r>
  <r>
    <n v="3101"/>
    <x v="3100"/>
    <x v="3099"/>
    <x v="30"/>
    <n v="300"/>
    <x v="2"/>
    <x v="6"/>
    <s v="EUR"/>
    <n v="1437033360"/>
    <n v="1434445937"/>
    <b v="0"/>
    <n v="12"/>
    <b v="0"/>
    <s v="theater/spaces"/>
    <n v="12"/>
    <n v="25"/>
    <x v="1"/>
    <s v="spaces"/>
  </r>
  <r>
    <n v="3102"/>
    <x v="3101"/>
    <x v="3100"/>
    <x v="194"/>
    <n v="6258"/>
    <x v="2"/>
    <x v="1"/>
    <s v="GBP"/>
    <n v="1471939818"/>
    <n v="1467619818"/>
    <b v="0"/>
    <n v="90"/>
    <b v="0"/>
    <s v="theater/spaces"/>
    <n v="39.112499999999997"/>
    <n v="69.533333333333331"/>
    <x v="1"/>
    <s v="spaces"/>
  </r>
  <r>
    <n v="3103"/>
    <x v="3102"/>
    <x v="3101"/>
    <x v="393"/>
    <n v="11"/>
    <x v="2"/>
    <x v="0"/>
    <s v="USD"/>
    <n v="1434080706"/>
    <n v="1428896706"/>
    <b v="0"/>
    <n v="2"/>
    <b v="0"/>
    <s v="theater/spaces"/>
    <n v="0.26829268292682928"/>
    <n v="5.5"/>
    <x v="1"/>
    <s v="spaces"/>
  </r>
  <r>
    <n v="3104"/>
    <x v="3103"/>
    <x v="3102"/>
    <x v="23"/>
    <n v="1185"/>
    <x v="2"/>
    <x v="2"/>
    <s v="AUD"/>
    <n v="1422928800"/>
    <n v="1420235311"/>
    <b v="0"/>
    <n v="5"/>
    <b v="0"/>
    <s v="theater/spaces"/>
    <n v="29.625"/>
    <n v="237"/>
    <x v="1"/>
    <s v="spaces"/>
  </r>
  <r>
    <n v="3105"/>
    <x v="3104"/>
    <x v="3103"/>
    <x v="394"/>
    <n v="2476"/>
    <x v="2"/>
    <x v="0"/>
    <s v="USD"/>
    <n v="1413694800"/>
    <n v="1408986916"/>
    <b v="0"/>
    <n v="31"/>
    <b v="0"/>
    <s v="theater/spaces"/>
    <n v="42.360992301112063"/>
    <n v="79.870967741935488"/>
    <x v="1"/>
    <s v="spaces"/>
  </r>
  <r>
    <n v="3106"/>
    <x v="3105"/>
    <x v="3104"/>
    <x v="28"/>
    <n v="41"/>
    <x v="2"/>
    <x v="1"/>
    <s v="GBP"/>
    <n v="1442440800"/>
    <n v="1440497876"/>
    <b v="0"/>
    <n v="4"/>
    <b v="0"/>
    <s v="theater/spaces"/>
    <n v="4.1000000000000005"/>
    <n v="10.25"/>
    <x v="1"/>
    <s v="spaces"/>
  </r>
  <r>
    <n v="3107"/>
    <x v="3106"/>
    <x v="3105"/>
    <x v="79"/>
    <n v="7905"/>
    <x v="2"/>
    <x v="0"/>
    <s v="USD"/>
    <n v="1431372751"/>
    <n v="1430767951"/>
    <b v="0"/>
    <n v="29"/>
    <b v="0"/>
    <s v="theater/spaces"/>
    <n v="19.762499999999999"/>
    <n v="272.58620689655174"/>
    <x v="1"/>
    <s v="spaces"/>
  </r>
  <r>
    <n v="3108"/>
    <x v="3107"/>
    <x v="3106"/>
    <x v="63"/>
    <n v="26"/>
    <x v="2"/>
    <x v="0"/>
    <s v="USD"/>
    <n v="1430234394"/>
    <n v="1425053994"/>
    <b v="0"/>
    <n v="2"/>
    <b v="0"/>
    <s v="theater/spaces"/>
    <n v="5.1999999999999998E-2"/>
    <n v="13"/>
    <x v="1"/>
    <s v="spaces"/>
  </r>
  <r>
    <n v="3109"/>
    <x v="3108"/>
    <x v="3107"/>
    <x v="228"/>
    <n v="6633"/>
    <x v="2"/>
    <x v="0"/>
    <s v="USD"/>
    <n v="1409194810"/>
    <n v="1406170810"/>
    <b v="0"/>
    <n v="114"/>
    <b v="0"/>
    <s v="theater/spaces"/>
    <n v="25.030188679245285"/>
    <n v="58.184210526315788"/>
    <x v="1"/>
    <s v="spaces"/>
  </r>
  <r>
    <n v="3110"/>
    <x v="3109"/>
    <x v="3108"/>
    <x v="31"/>
    <n v="10"/>
    <x v="2"/>
    <x v="0"/>
    <s v="USD"/>
    <n v="1487465119"/>
    <n v="1484009119"/>
    <b v="0"/>
    <n v="1"/>
    <b v="0"/>
    <s v="theater/spaces"/>
    <n v="0.04"/>
    <n v="10"/>
    <x v="1"/>
    <s v="spaces"/>
  </r>
  <r>
    <n v="3111"/>
    <x v="3110"/>
    <x v="3109"/>
    <x v="22"/>
    <n v="5328"/>
    <x v="2"/>
    <x v="0"/>
    <s v="USD"/>
    <n v="1412432220"/>
    <n v="1409753820"/>
    <b v="0"/>
    <n v="76"/>
    <b v="0"/>
    <s v="theater/spaces"/>
    <n v="26.640000000000004"/>
    <n v="70.10526315789474"/>
    <x v="1"/>
    <s v="spaces"/>
  </r>
  <r>
    <n v="3112"/>
    <x v="3111"/>
    <x v="3110"/>
    <x v="34"/>
    <n v="521"/>
    <x v="2"/>
    <x v="0"/>
    <s v="USD"/>
    <n v="1477968934"/>
    <n v="1472784934"/>
    <b v="0"/>
    <n v="9"/>
    <b v="0"/>
    <s v="theater/spaces"/>
    <n v="4.7363636363636363"/>
    <n v="57.888888888888886"/>
    <x v="1"/>
    <s v="spaces"/>
  </r>
  <r>
    <n v="3113"/>
    <x v="3112"/>
    <x v="3111"/>
    <x v="395"/>
    <n v="4635"/>
    <x v="2"/>
    <x v="0"/>
    <s v="USD"/>
    <n v="1429291982"/>
    <n v="1426699982"/>
    <b v="0"/>
    <n v="37"/>
    <b v="0"/>
    <s v="theater/spaces"/>
    <n v="4.2435339894712749"/>
    <n v="125.27027027027027"/>
    <x v="1"/>
    <s v="spaces"/>
  </r>
  <r>
    <n v="3114"/>
    <x v="3113"/>
    <x v="3112"/>
    <x v="96"/>
    <n v="0"/>
    <x v="2"/>
    <x v="0"/>
    <s v="USD"/>
    <n v="1411312250"/>
    <n v="1406128250"/>
    <b v="0"/>
    <n v="0"/>
    <b v="0"/>
    <s v="theater/spaces"/>
    <n v="0"/>
    <n v="0"/>
    <x v="1"/>
    <s v="spaces"/>
  </r>
  <r>
    <n v="3115"/>
    <x v="3114"/>
    <x v="3113"/>
    <x v="3"/>
    <n v="300"/>
    <x v="2"/>
    <x v="11"/>
    <s v="SEK"/>
    <n v="1465123427"/>
    <n v="1462531427"/>
    <b v="0"/>
    <n v="1"/>
    <b v="0"/>
    <s v="theater/spaces"/>
    <n v="3"/>
    <n v="300"/>
    <x v="1"/>
    <s v="spaces"/>
  </r>
  <r>
    <n v="3116"/>
    <x v="3115"/>
    <x v="3114"/>
    <x v="47"/>
    <n v="430"/>
    <x v="2"/>
    <x v="0"/>
    <s v="USD"/>
    <n v="1427890925"/>
    <n v="1426681325"/>
    <b v="0"/>
    <n v="10"/>
    <b v="0"/>
    <s v="theater/spaces"/>
    <n v="57.333333333333336"/>
    <n v="43"/>
    <x v="1"/>
    <s v="spaces"/>
  </r>
  <r>
    <n v="3117"/>
    <x v="3116"/>
    <x v="3115"/>
    <x v="28"/>
    <n v="1"/>
    <x v="2"/>
    <x v="1"/>
    <s v="GBP"/>
    <n v="1464354720"/>
    <n v="1463648360"/>
    <b v="0"/>
    <n v="1"/>
    <b v="0"/>
    <s v="theater/spaces"/>
    <n v="0.1"/>
    <n v="1"/>
    <x v="1"/>
    <s v="spaces"/>
  </r>
  <r>
    <n v="3118"/>
    <x v="3117"/>
    <x v="3116"/>
    <x v="69"/>
    <n v="1550"/>
    <x v="2"/>
    <x v="11"/>
    <s v="SEK"/>
    <n v="1467473723"/>
    <n v="1465832123"/>
    <b v="0"/>
    <n v="2"/>
    <b v="0"/>
    <s v="theater/spaces"/>
    <n v="0.31"/>
    <n v="775"/>
    <x v="1"/>
    <s v="spaces"/>
  </r>
  <r>
    <n v="3119"/>
    <x v="3118"/>
    <x v="3117"/>
    <x v="3"/>
    <n v="5"/>
    <x v="2"/>
    <x v="0"/>
    <s v="USD"/>
    <n v="1427414732"/>
    <n v="1424826332"/>
    <b v="0"/>
    <n v="1"/>
    <b v="0"/>
    <s v="theater/spaces"/>
    <n v="0.05"/>
    <n v="5"/>
    <x v="1"/>
    <s v="spaces"/>
  </r>
  <r>
    <n v="3120"/>
    <x v="3119"/>
    <x v="3118"/>
    <x v="396"/>
    <n v="128"/>
    <x v="2"/>
    <x v="9"/>
    <s v="EUR"/>
    <n v="1462484196"/>
    <n v="1457303796"/>
    <b v="0"/>
    <n v="10"/>
    <b v="0"/>
    <s v="theater/spaces"/>
    <n v="9.8461538461538465E-3"/>
    <n v="12.8"/>
    <x v="1"/>
    <s v="spaces"/>
  </r>
  <r>
    <n v="3121"/>
    <x v="3120"/>
    <x v="3119"/>
    <x v="15"/>
    <n v="10"/>
    <x v="1"/>
    <x v="5"/>
    <s v="CAD"/>
    <n v="1411748335"/>
    <n v="1406564335"/>
    <b v="0"/>
    <n v="1"/>
    <b v="0"/>
    <s v="theater/spaces"/>
    <n v="0.66666666666666674"/>
    <n v="10"/>
    <x v="1"/>
    <s v="spaces"/>
  </r>
  <r>
    <n v="3122"/>
    <x v="3121"/>
    <x v="3120"/>
    <x v="212"/>
    <n v="116"/>
    <x v="1"/>
    <x v="0"/>
    <s v="USD"/>
    <n v="1478733732"/>
    <n v="1478298132"/>
    <b v="0"/>
    <n v="2"/>
    <b v="0"/>
    <s v="theater/spaces"/>
    <n v="58.291457286432156"/>
    <n v="58"/>
    <x v="1"/>
    <s v="spaces"/>
  </r>
  <r>
    <n v="3123"/>
    <x v="3122"/>
    <x v="3121"/>
    <x v="152"/>
    <n v="85192"/>
    <x v="1"/>
    <x v="0"/>
    <s v="USD"/>
    <n v="1468108198"/>
    <n v="1465516198"/>
    <b v="0"/>
    <n v="348"/>
    <b v="0"/>
    <s v="theater/spaces"/>
    <n v="68.153599999999997"/>
    <n v="244.80459770114942"/>
    <x v="1"/>
    <s v="spaces"/>
  </r>
  <r>
    <n v="3124"/>
    <x v="3123"/>
    <x v="3122"/>
    <x v="397"/>
    <n v="26"/>
    <x v="1"/>
    <x v="0"/>
    <s v="USD"/>
    <n v="1422902601"/>
    <n v="1417718601"/>
    <b v="0"/>
    <n v="4"/>
    <b v="0"/>
    <s v="theater/spaces"/>
    <n v="3.2499999999999999E-3"/>
    <n v="6.5"/>
    <x v="1"/>
    <s v="spaces"/>
  </r>
  <r>
    <n v="3125"/>
    <x v="3124"/>
    <x v="3123"/>
    <x v="86"/>
    <n v="0"/>
    <x v="1"/>
    <x v="0"/>
    <s v="USD"/>
    <n v="1452142672"/>
    <n v="1449550672"/>
    <b v="0"/>
    <n v="0"/>
    <b v="0"/>
    <s v="theater/spaces"/>
    <n v="0"/>
    <n v="0"/>
    <x v="1"/>
    <s v="spaces"/>
  </r>
  <r>
    <n v="3126"/>
    <x v="3125"/>
    <x v="3124"/>
    <x v="31"/>
    <n v="1040"/>
    <x v="1"/>
    <x v="0"/>
    <s v="USD"/>
    <n v="1459121162"/>
    <n v="1456532762"/>
    <b v="0"/>
    <n v="17"/>
    <b v="0"/>
    <s v="theater/spaces"/>
    <n v="4.16"/>
    <n v="61.176470588235297"/>
    <x v="1"/>
    <s v="spaces"/>
  </r>
  <r>
    <n v="3127"/>
    <x v="3126"/>
    <x v="3125"/>
    <x v="57"/>
    <n v="0"/>
    <x v="1"/>
    <x v="0"/>
    <s v="USD"/>
    <n v="1425242029"/>
    <n v="1422650029"/>
    <b v="0"/>
    <n v="0"/>
    <b v="0"/>
    <s v="theater/spaces"/>
    <n v="0"/>
    <n v="0"/>
    <x v="1"/>
    <s v="spaces"/>
  </r>
  <r>
    <n v="3128"/>
    <x v="3127"/>
    <x v="3126"/>
    <x v="36"/>
    <n v="16291"/>
    <x v="3"/>
    <x v="0"/>
    <s v="USD"/>
    <n v="1489690141"/>
    <n v="1487101741"/>
    <b v="0"/>
    <n v="117"/>
    <b v="0"/>
    <s v="theater/plays"/>
    <n v="108.60666666666667"/>
    <n v="139.23931623931625"/>
    <x v="1"/>
    <s v="plays"/>
  </r>
  <r>
    <n v="3129"/>
    <x v="3128"/>
    <x v="3127"/>
    <x v="21"/>
    <n v="10"/>
    <x v="3"/>
    <x v="0"/>
    <s v="USD"/>
    <n v="1492542819"/>
    <n v="1489090419"/>
    <b v="0"/>
    <n v="1"/>
    <b v="0"/>
    <s v="theater/plays"/>
    <n v="0.8"/>
    <n v="10"/>
    <x v="1"/>
    <s v="plays"/>
  </r>
  <r>
    <n v="3130"/>
    <x v="3129"/>
    <x v="3128"/>
    <x v="3"/>
    <n v="375"/>
    <x v="3"/>
    <x v="0"/>
    <s v="USD"/>
    <n v="1492145940"/>
    <n v="1489504916"/>
    <b v="0"/>
    <n v="4"/>
    <b v="0"/>
    <s v="theater/plays"/>
    <n v="3.75"/>
    <n v="93.75"/>
    <x v="1"/>
    <s v="plays"/>
  </r>
  <r>
    <n v="3131"/>
    <x v="3130"/>
    <x v="3129"/>
    <x v="393"/>
    <n v="645"/>
    <x v="3"/>
    <x v="0"/>
    <s v="USD"/>
    <n v="1491656045"/>
    <n v="1489067645"/>
    <b v="0"/>
    <n v="12"/>
    <b v="0"/>
    <s v="theater/plays"/>
    <n v="15.731707317073171"/>
    <n v="53.75"/>
    <x v="1"/>
    <s v="plays"/>
  </r>
  <r>
    <n v="3132"/>
    <x v="3131"/>
    <x v="3130"/>
    <x v="11"/>
    <n v="10"/>
    <x v="3"/>
    <x v="0"/>
    <s v="USD"/>
    <n v="1492759460"/>
    <n v="1487579060"/>
    <b v="0"/>
    <n v="1"/>
    <b v="0"/>
    <s v="theater/plays"/>
    <n v="3.3333333333333333E-2"/>
    <n v="10"/>
    <x v="1"/>
    <s v="plays"/>
  </r>
  <r>
    <n v="3133"/>
    <x v="3132"/>
    <x v="3131"/>
    <x v="2"/>
    <n v="540"/>
    <x v="3"/>
    <x v="1"/>
    <s v="GBP"/>
    <n v="1490358834"/>
    <n v="1487770434"/>
    <b v="0"/>
    <n v="16"/>
    <b v="0"/>
    <s v="theater/plays"/>
    <n v="108"/>
    <n v="33.75"/>
    <x v="1"/>
    <s v="plays"/>
  </r>
  <r>
    <n v="3134"/>
    <x v="3133"/>
    <x v="3132"/>
    <x v="28"/>
    <n v="225"/>
    <x v="3"/>
    <x v="1"/>
    <s v="GBP"/>
    <n v="1490631419"/>
    <n v="1488820619"/>
    <b v="0"/>
    <n v="12"/>
    <b v="0"/>
    <s v="theater/plays"/>
    <n v="22.5"/>
    <n v="18.75"/>
    <x v="1"/>
    <s v="plays"/>
  </r>
  <r>
    <n v="3135"/>
    <x v="3134"/>
    <x v="3133"/>
    <x v="398"/>
    <n v="162"/>
    <x v="3"/>
    <x v="0"/>
    <s v="USD"/>
    <n v="1491277121"/>
    <n v="1489376321"/>
    <b v="0"/>
    <n v="7"/>
    <b v="0"/>
    <s v="theater/plays"/>
    <n v="20.849420849420849"/>
    <n v="23.142857142857142"/>
    <x v="1"/>
    <s v="plays"/>
  </r>
  <r>
    <n v="3136"/>
    <x v="3135"/>
    <x v="3134"/>
    <x v="2"/>
    <n v="639"/>
    <x v="3"/>
    <x v="1"/>
    <s v="GBP"/>
    <n v="1491001140"/>
    <n v="1487847954"/>
    <b v="0"/>
    <n v="22"/>
    <b v="0"/>
    <s v="theater/plays"/>
    <n v="127.8"/>
    <n v="29.045454545454547"/>
    <x v="1"/>
    <s v="plays"/>
  </r>
  <r>
    <n v="3137"/>
    <x v="3136"/>
    <x v="3135"/>
    <x v="15"/>
    <n v="50"/>
    <x v="3"/>
    <x v="0"/>
    <s v="USD"/>
    <n v="1493838720"/>
    <n v="1489439669"/>
    <b v="0"/>
    <n v="1"/>
    <b v="0"/>
    <s v="theater/plays"/>
    <n v="3.3333333333333335"/>
    <n v="50"/>
    <x v="1"/>
    <s v="plays"/>
  </r>
  <r>
    <n v="3138"/>
    <x v="3137"/>
    <x v="3136"/>
    <x v="48"/>
    <n v="0"/>
    <x v="3"/>
    <x v="1"/>
    <s v="GBP"/>
    <n v="1491233407"/>
    <n v="1489591807"/>
    <b v="0"/>
    <n v="0"/>
    <b v="0"/>
    <s v="theater/plays"/>
    <n v="0"/>
    <n v="0"/>
    <x v="1"/>
    <s v="plays"/>
  </r>
  <r>
    <n v="3139"/>
    <x v="3138"/>
    <x v="3137"/>
    <x v="63"/>
    <n v="2700"/>
    <x v="3"/>
    <x v="14"/>
    <s v="MXN"/>
    <n v="1490416380"/>
    <n v="1487485760"/>
    <b v="0"/>
    <n v="6"/>
    <b v="0"/>
    <s v="theater/plays"/>
    <n v="5.4"/>
    <n v="450"/>
    <x v="1"/>
    <s v="plays"/>
  </r>
  <r>
    <n v="3140"/>
    <x v="3139"/>
    <x v="3138"/>
    <x v="3"/>
    <n v="96"/>
    <x v="3"/>
    <x v="6"/>
    <s v="EUR"/>
    <n v="1491581703"/>
    <n v="1488993303"/>
    <b v="0"/>
    <n v="4"/>
    <b v="0"/>
    <s v="theater/plays"/>
    <n v="0.96"/>
    <n v="24"/>
    <x v="1"/>
    <s v="plays"/>
  </r>
  <r>
    <n v="3141"/>
    <x v="3140"/>
    <x v="3139"/>
    <x v="2"/>
    <n v="258"/>
    <x v="3"/>
    <x v="9"/>
    <s v="EUR"/>
    <n v="1492372800"/>
    <n v="1488823488"/>
    <b v="0"/>
    <n v="8"/>
    <b v="0"/>
    <s v="theater/plays"/>
    <n v="51.6"/>
    <n v="32.25"/>
    <x v="1"/>
    <s v="plays"/>
  </r>
  <r>
    <n v="3142"/>
    <x v="3141"/>
    <x v="3140"/>
    <x v="181"/>
    <n v="45"/>
    <x v="3"/>
    <x v="1"/>
    <s v="GBP"/>
    <n v="1489922339"/>
    <n v="1487333939"/>
    <b v="0"/>
    <n v="3"/>
    <b v="0"/>
    <s v="theater/plays"/>
    <n v="1.6363636363636365"/>
    <n v="15"/>
    <x v="1"/>
    <s v="plays"/>
  </r>
  <r>
    <n v="3143"/>
    <x v="3142"/>
    <x v="3141"/>
    <x v="176"/>
    <n v="0"/>
    <x v="3"/>
    <x v="1"/>
    <s v="GBP"/>
    <n v="1491726956"/>
    <n v="1489480556"/>
    <b v="0"/>
    <n v="0"/>
    <b v="0"/>
    <s v="theater/plays"/>
    <n v="0"/>
    <n v="0"/>
    <x v="1"/>
    <s v="plays"/>
  </r>
  <r>
    <n v="3144"/>
    <x v="3143"/>
    <x v="3142"/>
    <x v="3"/>
    <n v="7540"/>
    <x v="3"/>
    <x v="0"/>
    <s v="USD"/>
    <n v="1489903200"/>
    <n v="1488459307"/>
    <b v="0"/>
    <n v="30"/>
    <b v="0"/>
    <s v="theater/plays"/>
    <n v="75.400000000000006"/>
    <n v="251.33333333333334"/>
    <x v="1"/>
    <s v="plays"/>
  </r>
  <r>
    <n v="3145"/>
    <x v="3144"/>
    <x v="3143"/>
    <x v="31"/>
    <n v="0"/>
    <x v="3"/>
    <x v="0"/>
    <s v="USD"/>
    <n v="1490659134"/>
    <n v="1485478734"/>
    <b v="0"/>
    <n v="0"/>
    <b v="0"/>
    <s v="theater/plays"/>
    <n v="0"/>
    <n v="0"/>
    <x v="1"/>
    <s v="plays"/>
  </r>
  <r>
    <n v="3146"/>
    <x v="3145"/>
    <x v="3144"/>
    <x v="63"/>
    <n v="5250"/>
    <x v="3"/>
    <x v="14"/>
    <s v="MXN"/>
    <n v="1492356166"/>
    <n v="1488471766"/>
    <b v="0"/>
    <n v="12"/>
    <b v="0"/>
    <s v="theater/plays"/>
    <n v="10.5"/>
    <n v="437.5"/>
    <x v="1"/>
    <s v="plays"/>
  </r>
  <r>
    <n v="3147"/>
    <x v="3146"/>
    <x v="3145"/>
    <x v="22"/>
    <n v="23505"/>
    <x v="0"/>
    <x v="0"/>
    <s v="USD"/>
    <n v="1415319355"/>
    <n v="1411859755"/>
    <b v="1"/>
    <n v="213"/>
    <b v="1"/>
    <s v="theater/plays"/>
    <n v="117.52499999999999"/>
    <n v="110.35211267605634"/>
    <x v="1"/>
    <s v="plays"/>
  </r>
  <r>
    <n v="3148"/>
    <x v="3147"/>
    <x v="3146"/>
    <x v="40"/>
    <n v="2361"/>
    <x v="0"/>
    <x v="0"/>
    <s v="USD"/>
    <n v="1412136000"/>
    <n v="1410278284"/>
    <b v="1"/>
    <n v="57"/>
    <b v="1"/>
    <s v="theater/plays"/>
    <n v="131.16666666666669"/>
    <n v="41.421052631578945"/>
    <x v="1"/>
    <s v="plays"/>
  </r>
  <r>
    <n v="3149"/>
    <x v="3148"/>
    <x v="3147"/>
    <x v="21"/>
    <n v="1300"/>
    <x v="0"/>
    <x v="0"/>
    <s v="USD"/>
    <n v="1354845600"/>
    <n v="1352766300"/>
    <b v="1"/>
    <n v="25"/>
    <b v="1"/>
    <s v="theater/plays"/>
    <n v="104"/>
    <n v="52"/>
    <x v="1"/>
    <s v="plays"/>
  </r>
  <r>
    <n v="3150"/>
    <x v="3149"/>
    <x v="3148"/>
    <x v="8"/>
    <n v="3535"/>
    <x v="0"/>
    <x v="0"/>
    <s v="USD"/>
    <n v="1295928000"/>
    <n v="1288160403"/>
    <b v="1"/>
    <n v="104"/>
    <b v="1"/>
    <s v="theater/plays"/>
    <n v="101"/>
    <n v="33.990384615384613"/>
    <x v="1"/>
    <s v="plays"/>
  </r>
  <r>
    <n v="3151"/>
    <x v="3150"/>
    <x v="3149"/>
    <x v="8"/>
    <n v="3514"/>
    <x v="0"/>
    <x v="0"/>
    <s v="USD"/>
    <n v="1410379774"/>
    <n v="1407787774"/>
    <b v="1"/>
    <n v="34"/>
    <b v="1"/>
    <s v="theater/plays"/>
    <n v="100.4"/>
    <n v="103.35294117647059"/>
    <x v="1"/>
    <s v="plays"/>
  </r>
  <r>
    <n v="3152"/>
    <x v="3151"/>
    <x v="3150"/>
    <x v="41"/>
    <n v="2331"/>
    <x v="0"/>
    <x v="1"/>
    <s v="GBP"/>
    <n v="1383425367"/>
    <n v="1380833367"/>
    <b v="1"/>
    <n v="67"/>
    <b v="1"/>
    <s v="theater/plays"/>
    <n v="105.95454545454545"/>
    <n v="34.791044776119406"/>
    <x v="1"/>
    <s v="plays"/>
  </r>
  <r>
    <n v="3153"/>
    <x v="3152"/>
    <x v="3151"/>
    <x v="9"/>
    <n v="10067.5"/>
    <x v="0"/>
    <x v="0"/>
    <s v="USD"/>
    <n v="1304225940"/>
    <n v="1301542937"/>
    <b v="1"/>
    <n v="241"/>
    <b v="1"/>
    <s v="theater/plays"/>
    <n v="335.58333333333337"/>
    <n v="41.773858921161825"/>
    <x v="1"/>
    <s v="plays"/>
  </r>
  <r>
    <n v="3154"/>
    <x v="3153"/>
    <x v="3152"/>
    <x v="39"/>
    <n v="7905"/>
    <x v="0"/>
    <x v="0"/>
    <s v="USD"/>
    <n v="1333310458"/>
    <n v="1330722058"/>
    <b v="1"/>
    <n v="123"/>
    <b v="1"/>
    <s v="theater/plays"/>
    <n v="112.92857142857142"/>
    <n v="64.268292682926827"/>
    <x v="1"/>
    <s v="plays"/>
  </r>
  <r>
    <n v="3155"/>
    <x v="3154"/>
    <x v="3153"/>
    <x v="10"/>
    <n v="9425.23"/>
    <x v="0"/>
    <x v="1"/>
    <s v="GBP"/>
    <n v="1356004725"/>
    <n v="1353412725"/>
    <b v="1"/>
    <n v="302"/>
    <b v="1"/>
    <s v="theater/plays"/>
    <n v="188.50460000000001"/>
    <n v="31.209370860927152"/>
    <x v="1"/>
    <s v="plays"/>
  </r>
  <r>
    <n v="3156"/>
    <x v="3155"/>
    <x v="3154"/>
    <x v="62"/>
    <n v="5600"/>
    <x v="0"/>
    <x v="0"/>
    <s v="USD"/>
    <n v="1338591144"/>
    <n v="1335567144"/>
    <b v="1"/>
    <n v="89"/>
    <b v="1"/>
    <s v="theater/plays"/>
    <n v="101.81818181818181"/>
    <n v="62.921348314606739"/>
    <x v="1"/>
    <s v="plays"/>
  </r>
  <r>
    <n v="3157"/>
    <x v="3156"/>
    <x v="3155"/>
    <x v="23"/>
    <n v="4040"/>
    <x v="0"/>
    <x v="0"/>
    <s v="USD"/>
    <n v="1405746000"/>
    <n v="1404932105"/>
    <b v="1"/>
    <n v="41"/>
    <b v="1"/>
    <s v="theater/plays"/>
    <n v="101"/>
    <n v="98.536585365853654"/>
    <x v="1"/>
    <s v="plays"/>
  </r>
  <r>
    <n v="3158"/>
    <x v="3157"/>
    <x v="3156"/>
    <x v="10"/>
    <n v="5700"/>
    <x v="0"/>
    <x v="0"/>
    <s v="USD"/>
    <n v="1374523752"/>
    <n v="1371931752"/>
    <b v="1"/>
    <n v="69"/>
    <b v="1"/>
    <s v="theater/plays"/>
    <n v="113.99999999999999"/>
    <n v="82.608695652173907"/>
    <x v="1"/>
    <s v="plays"/>
  </r>
  <r>
    <n v="3159"/>
    <x v="3158"/>
    <x v="3157"/>
    <x v="15"/>
    <n v="2002.22"/>
    <x v="0"/>
    <x v="0"/>
    <s v="USD"/>
    <n v="1326927600"/>
    <n v="1323221761"/>
    <b v="1"/>
    <n v="52"/>
    <b v="1"/>
    <s v="theater/plays"/>
    <n v="133.48133333333334"/>
    <n v="38.504230769230773"/>
    <x v="1"/>
    <s v="plays"/>
  </r>
  <r>
    <n v="3160"/>
    <x v="3159"/>
    <x v="3158"/>
    <x v="37"/>
    <n v="4569"/>
    <x v="0"/>
    <x v="0"/>
    <s v="USD"/>
    <n v="1407905940"/>
    <n v="1405923687"/>
    <b v="1"/>
    <n v="57"/>
    <b v="1"/>
    <s v="theater/plays"/>
    <n v="101.53333333333335"/>
    <n v="80.15789473684211"/>
    <x v="1"/>
    <s v="plays"/>
  </r>
  <r>
    <n v="3161"/>
    <x v="3160"/>
    <x v="3159"/>
    <x v="13"/>
    <n v="2102"/>
    <x v="0"/>
    <x v="1"/>
    <s v="GBP"/>
    <n v="1413377522"/>
    <n v="1410785522"/>
    <b v="1"/>
    <n v="74"/>
    <b v="1"/>
    <s v="theater/plays"/>
    <n v="105.1"/>
    <n v="28.405405405405407"/>
    <x v="1"/>
    <s v="plays"/>
  </r>
  <r>
    <n v="3162"/>
    <x v="3161"/>
    <x v="3160"/>
    <x v="23"/>
    <n v="5086"/>
    <x v="0"/>
    <x v="0"/>
    <s v="USD"/>
    <n v="1404698400"/>
    <n v="1402331262"/>
    <b v="1"/>
    <n v="63"/>
    <b v="1"/>
    <s v="theater/plays"/>
    <n v="127.15"/>
    <n v="80.730158730158735"/>
    <x v="1"/>
    <s v="plays"/>
  </r>
  <r>
    <n v="3163"/>
    <x v="3162"/>
    <x v="3161"/>
    <x v="93"/>
    <n v="14450"/>
    <x v="0"/>
    <x v="0"/>
    <s v="USD"/>
    <n v="1402855525"/>
    <n v="1400263525"/>
    <b v="1"/>
    <n v="72"/>
    <b v="1"/>
    <s v="theater/plays"/>
    <n v="111.15384615384616"/>
    <n v="200.69444444444446"/>
    <x v="1"/>
    <s v="plays"/>
  </r>
  <r>
    <n v="3164"/>
    <x v="3163"/>
    <x v="3162"/>
    <x v="30"/>
    <n v="2669"/>
    <x v="0"/>
    <x v="0"/>
    <s v="USD"/>
    <n v="1402341615"/>
    <n v="1399490415"/>
    <b v="1"/>
    <n v="71"/>
    <b v="1"/>
    <s v="theater/plays"/>
    <n v="106.76"/>
    <n v="37.591549295774648"/>
    <x v="1"/>
    <s v="plays"/>
  </r>
  <r>
    <n v="3165"/>
    <x v="3164"/>
    <x v="3163"/>
    <x v="47"/>
    <n v="1220"/>
    <x v="0"/>
    <x v="0"/>
    <s v="USD"/>
    <n v="1304395140"/>
    <n v="1302493760"/>
    <b v="1"/>
    <n v="21"/>
    <b v="1"/>
    <s v="theater/plays"/>
    <n v="162.66666666666666"/>
    <n v="58.095238095238095"/>
    <x v="1"/>
    <s v="plays"/>
  </r>
  <r>
    <n v="3166"/>
    <x v="3165"/>
    <x v="3164"/>
    <x v="19"/>
    <n v="56079.83"/>
    <x v="0"/>
    <x v="0"/>
    <s v="USD"/>
    <n v="1416988740"/>
    <n v="1414514153"/>
    <b v="1"/>
    <n v="930"/>
    <b v="1"/>
    <s v="theater/plays"/>
    <n v="160.22808571428573"/>
    <n v="60.300892473118282"/>
    <x v="1"/>
    <s v="plays"/>
  </r>
  <r>
    <n v="3167"/>
    <x v="3166"/>
    <x v="3165"/>
    <x v="9"/>
    <n v="3485"/>
    <x v="0"/>
    <x v="0"/>
    <s v="USD"/>
    <n v="1406952781"/>
    <n v="1405743181"/>
    <b v="1"/>
    <n v="55"/>
    <b v="1"/>
    <s v="theater/plays"/>
    <n v="116.16666666666666"/>
    <n v="63.363636363636367"/>
    <x v="1"/>
    <s v="plays"/>
  </r>
  <r>
    <n v="3168"/>
    <x v="3167"/>
    <x v="3166"/>
    <x v="30"/>
    <n v="3105"/>
    <x v="0"/>
    <x v="0"/>
    <s v="USD"/>
    <n v="1402696800"/>
    <n v="1399948353"/>
    <b v="1"/>
    <n v="61"/>
    <b v="1"/>
    <s v="theater/plays"/>
    <n v="124.2"/>
    <n v="50.901639344262293"/>
    <x v="1"/>
    <s v="plays"/>
  </r>
  <r>
    <n v="3169"/>
    <x v="3168"/>
    <x v="3167"/>
    <x v="6"/>
    <n v="8241"/>
    <x v="0"/>
    <x v="0"/>
    <s v="USD"/>
    <n v="1386910740"/>
    <n v="1384364561"/>
    <b v="1"/>
    <n v="82"/>
    <b v="1"/>
    <s v="theater/plays"/>
    <n v="103.01249999999999"/>
    <n v="100.5"/>
    <x v="1"/>
    <s v="plays"/>
  </r>
  <r>
    <n v="3170"/>
    <x v="3169"/>
    <x v="3168"/>
    <x v="13"/>
    <n v="2245"/>
    <x v="0"/>
    <x v="0"/>
    <s v="USD"/>
    <n v="1404273600"/>
    <n v="1401414944"/>
    <b v="1"/>
    <n v="71"/>
    <b v="1"/>
    <s v="theater/plays"/>
    <n v="112.25"/>
    <n v="31.619718309859156"/>
    <x v="1"/>
    <s v="plays"/>
  </r>
  <r>
    <n v="3171"/>
    <x v="3170"/>
    <x v="3169"/>
    <x v="39"/>
    <n v="7617"/>
    <x v="0"/>
    <x v="1"/>
    <s v="GBP"/>
    <n v="1462545358"/>
    <n v="1459953358"/>
    <b v="1"/>
    <n v="117"/>
    <b v="1"/>
    <s v="theater/plays"/>
    <n v="108.8142857142857"/>
    <n v="65.102564102564102"/>
    <x v="1"/>
    <s v="plays"/>
  </r>
  <r>
    <n v="3172"/>
    <x v="3171"/>
    <x v="3170"/>
    <x v="13"/>
    <n v="2300"/>
    <x v="0"/>
    <x v="0"/>
    <s v="USD"/>
    <n v="1329240668"/>
    <n v="1326648668"/>
    <b v="1"/>
    <n v="29"/>
    <b v="1"/>
    <s v="theater/plays"/>
    <n v="114.99999999999999"/>
    <n v="79.310344827586206"/>
    <x v="1"/>
    <s v="plays"/>
  </r>
  <r>
    <n v="3173"/>
    <x v="3172"/>
    <x v="3171"/>
    <x v="3"/>
    <n v="10300"/>
    <x v="0"/>
    <x v="0"/>
    <s v="USD"/>
    <n v="1411765492"/>
    <n v="1409173492"/>
    <b v="1"/>
    <n v="74"/>
    <b v="1"/>
    <s v="theater/plays"/>
    <n v="103"/>
    <n v="139.18918918918919"/>
    <x v="1"/>
    <s v="plays"/>
  </r>
  <r>
    <n v="3174"/>
    <x v="3173"/>
    <x v="3172"/>
    <x v="9"/>
    <n v="3034"/>
    <x v="0"/>
    <x v="0"/>
    <s v="USD"/>
    <n v="1408999508"/>
    <n v="1407789908"/>
    <b v="1"/>
    <n v="23"/>
    <b v="1"/>
    <s v="theater/plays"/>
    <n v="101.13333333333334"/>
    <n v="131.91304347826087"/>
    <x v="1"/>
    <s v="plays"/>
  </r>
  <r>
    <n v="3175"/>
    <x v="3174"/>
    <x v="3173"/>
    <x v="10"/>
    <n v="5478"/>
    <x v="0"/>
    <x v="0"/>
    <s v="USD"/>
    <n v="1297977427"/>
    <n v="1292793427"/>
    <b v="1"/>
    <n v="60"/>
    <b v="1"/>
    <s v="theater/plays"/>
    <n v="109.55999999999999"/>
    <n v="91.3"/>
    <x v="1"/>
    <s v="plays"/>
  </r>
  <r>
    <n v="3176"/>
    <x v="3175"/>
    <x v="3174"/>
    <x v="168"/>
    <n v="2182"/>
    <x v="0"/>
    <x v="0"/>
    <s v="USD"/>
    <n v="1376838000"/>
    <n v="1374531631"/>
    <b v="1"/>
    <n v="55"/>
    <b v="1"/>
    <s v="theater/plays"/>
    <n v="114.8421052631579"/>
    <n v="39.672727272727272"/>
    <x v="1"/>
    <s v="plays"/>
  </r>
  <r>
    <n v="3177"/>
    <x v="3176"/>
    <x v="3175"/>
    <x v="30"/>
    <n v="2935"/>
    <x v="0"/>
    <x v="0"/>
    <s v="USD"/>
    <n v="1403366409"/>
    <n v="1400774409"/>
    <b v="1"/>
    <n v="51"/>
    <b v="1"/>
    <s v="theater/plays"/>
    <n v="117.39999999999999"/>
    <n v="57.549019607843135"/>
    <x v="1"/>
    <s v="plays"/>
  </r>
  <r>
    <n v="3178"/>
    <x v="3177"/>
    <x v="3176"/>
    <x v="15"/>
    <n v="2576"/>
    <x v="0"/>
    <x v="1"/>
    <s v="GBP"/>
    <n v="1405521075"/>
    <n v="1402929075"/>
    <b v="1"/>
    <n v="78"/>
    <b v="1"/>
    <s v="theater/plays"/>
    <n v="171.73333333333335"/>
    <n v="33.025641025641029"/>
    <x v="1"/>
    <s v="plays"/>
  </r>
  <r>
    <n v="3179"/>
    <x v="3178"/>
    <x v="3177"/>
    <x v="285"/>
    <n v="4794.82"/>
    <x v="0"/>
    <x v="0"/>
    <s v="USD"/>
    <n v="1367859071"/>
    <n v="1365699071"/>
    <b v="1"/>
    <n v="62"/>
    <b v="1"/>
    <s v="theater/plays"/>
    <n v="114.16238095238094"/>
    <n v="77.335806451612896"/>
    <x v="1"/>
    <s v="plays"/>
  </r>
  <r>
    <n v="3180"/>
    <x v="3179"/>
    <x v="3178"/>
    <x v="38"/>
    <n v="1437"/>
    <x v="0"/>
    <x v="1"/>
    <s v="GBP"/>
    <n v="1403258049"/>
    <n v="1400666049"/>
    <b v="1"/>
    <n v="45"/>
    <b v="1"/>
    <s v="theater/plays"/>
    <n v="119.75"/>
    <n v="31.933333333333334"/>
    <x v="1"/>
    <s v="plays"/>
  </r>
  <r>
    <n v="3181"/>
    <x v="3180"/>
    <x v="3179"/>
    <x v="2"/>
    <n v="545"/>
    <x v="0"/>
    <x v="1"/>
    <s v="GBP"/>
    <n v="1402848000"/>
    <n v="1400570787"/>
    <b v="1"/>
    <n v="15"/>
    <b v="1"/>
    <s v="theater/plays"/>
    <n v="109.00000000000001"/>
    <n v="36.333333333333336"/>
    <x v="1"/>
    <s v="plays"/>
  </r>
  <r>
    <n v="3182"/>
    <x v="3181"/>
    <x v="3180"/>
    <x v="39"/>
    <n v="7062"/>
    <x v="0"/>
    <x v="0"/>
    <s v="USD"/>
    <n v="1328029200"/>
    <n v="1323211621"/>
    <b v="1"/>
    <n v="151"/>
    <b v="1"/>
    <s v="theater/plays"/>
    <n v="100.88571428571429"/>
    <n v="46.768211920529801"/>
    <x v="1"/>
    <s v="plays"/>
  </r>
  <r>
    <n v="3183"/>
    <x v="3182"/>
    <x v="3181"/>
    <x v="30"/>
    <n v="2725"/>
    <x v="0"/>
    <x v="0"/>
    <s v="USD"/>
    <n v="1377284669"/>
    <n v="1375729469"/>
    <b v="1"/>
    <n v="68"/>
    <b v="1"/>
    <s v="theater/plays"/>
    <n v="109.00000000000001"/>
    <n v="40.073529411764703"/>
    <x v="1"/>
    <s v="plays"/>
  </r>
  <r>
    <n v="3184"/>
    <x v="3183"/>
    <x v="3182"/>
    <x v="270"/>
    <n v="4610"/>
    <x v="0"/>
    <x v="0"/>
    <s v="USD"/>
    <n v="1404258631"/>
    <n v="1401666631"/>
    <b v="1"/>
    <n v="46"/>
    <b v="1"/>
    <s v="theater/plays"/>
    <n v="107.20930232558139"/>
    <n v="100.21739130434783"/>
    <x v="1"/>
    <s v="plays"/>
  </r>
  <r>
    <n v="3185"/>
    <x v="3184"/>
    <x v="3183"/>
    <x v="28"/>
    <n v="1000"/>
    <x v="0"/>
    <x v="1"/>
    <s v="GBP"/>
    <n v="1405553241"/>
    <n v="1404948441"/>
    <b v="1"/>
    <n v="24"/>
    <b v="1"/>
    <s v="theater/plays"/>
    <n v="100"/>
    <n v="41.666666666666664"/>
    <x v="1"/>
    <s v="plays"/>
  </r>
  <r>
    <n v="3186"/>
    <x v="3185"/>
    <x v="3184"/>
    <x v="50"/>
    <n v="3270"/>
    <x v="0"/>
    <x v="1"/>
    <s v="GBP"/>
    <n v="1410901200"/>
    <n v="1408313438"/>
    <b v="1"/>
    <n v="70"/>
    <b v="1"/>
    <s v="theater/plays"/>
    <n v="102.18750000000001"/>
    <n v="46.714285714285715"/>
    <x v="1"/>
    <s v="plays"/>
  </r>
  <r>
    <n v="3187"/>
    <x v="3186"/>
    <x v="3185"/>
    <x v="36"/>
    <n v="17444"/>
    <x v="0"/>
    <x v="0"/>
    <s v="USD"/>
    <n v="1407167973"/>
    <n v="1405439973"/>
    <b v="1"/>
    <n v="244"/>
    <b v="1"/>
    <s v="theater/plays"/>
    <n v="116.29333333333334"/>
    <n v="71.491803278688522"/>
    <x v="1"/>
    <s v="plays"/>
  </r>
  <r>
    <n v="3188"/>
    <x v="3187"/>
    <x v="3186"/>
    <x v="48"/>
    <n v="130"/>
    <x v="2"/>
    <x v="1"/>
    <s v="GBP"/>
    <n v="1433930302"/>
    <n v="1432115902"/>
    <b v="0"/>
    <n v="9"/>
    <b v="0"/>
    <s v="theater/musical"/>
    <n v="65"/>
    <n v="14.444444444444445"/>
    <x v="1"/>
    <s v="musical"/>
  </r>
  <r>
    <n v="3189"/>
    <x v="3188"/>
    <x v="3187"/>
    <x v="56"/>
    <n v="6780"/>
    <x v="2"/>
    <x v="11"/>
    <s v="SEK"/>
    <n v="1432455532"/>
    <n v="1429863532"/>
    <b v="0"/>
    <n v="19"/>
    <b v="0"/>
    <s v="theater/musical"/>
    <n v="12.327272727272726"/>
    <n v="356.84210526315792"/>
    <x v="1"/>
    <s v="musical"/>
  </r>
  <r>
    <n v="3190"/>
    <x v="3189"/>
    <x v="3188"/>
    <x v="23"/>
    <n v="0"/>
    <x v="2"/>
    <x v="5"/>
    <s v="CAD"/>
    <n v="1481258275"/>
    <n v="1478662675"/>
    <b v="0"/>
    <n v="0"/>
    <b v="0"/>
    <s v="theater/musical"/>
    <n v="0"/>
    <n v="0"/>
    <x v="1"/>
    <s v="musical"/>
  </r>
  <r>
    <n v="3191"/>
    <x v="3190"/>
    <x v="3189"/>
    <x v="192"/>
    <n v="151"/>
    <x v="2"/>
    <x v="0"/>
    <s v="USD"/>
    <n v="1471370869"/>
    <n v="1466186869"/>
    <b v="0"/>
    <n v="4"/>
    <b v="0"/>
    <s v="theater/musical"/>
    <n v="4.0266666666666664"/>
    <n v="37.75"/>
    <x v="1"/>
    <s v="musical"/>
  </r>
  <r>
    <n v="3192"/>
    <x v="3191"/>
    <x v="3190"/>
    <x v="3"/>
    <n v="102"/>
    <x v="2"/>
    <x v="1"/>
    <s v="GBP"/>
    <n v="1425160800"/>
    <n v="1421274859"/>
    <b v="0"/>
    <n v="8"/>
    <b v="0"/>
    <s v="theater/musical"/>
    <n v="1.02"/>
    <n v="12.75"/>
    <x v="1"/>
    <s v="musical"/>
  </r>
  <r>
    <n v="3193"/>
    <x v="3192"/>
    <x v="3191"/>
    <x v="10"/>
    <n v="587"/>
    <x v="2"/>
    <x v="1"/>
    <s v="GBP"/>
    <n v="1424474056"/>
    <n v="1420586056"/>
    <b v="0"/>
    <n v="24"/>
    <b v="0"/>
    <s v="theater/musical"/>
    <n v="11.74"/>
    <n v="24.458333333333332"/>
    <x v="1"/>
    <s v="musical"/>
  </r>
  <r>
    <n v="3194"/>
    <x v="3193"/>
    <x v="3192"/>
    <x v="34"/>
    <n v="0"/>
    <x v="2"/>
    <x v="0"/>
    <s v="USD"/>
    <n v="1437960598"/>
    <n v="1435368598"/>
    <b v="0"/>
    <n v="0"/>
    <b v="0"/>
    <s v="theater/musical"/>
    <n v="0"/>
    <n v="0"/>
    <x v="1"/>
    <s v="musical"/>
  </r>
  <r>
    <n v="3195"/>
    <x v="3194"/>
    <x v="3193"/>
    <x v="8"/>
    <n v="2070"/>
    <x v="2"/>
    <x v="0"/>
    <s v="USD"/>
    <n v="1423750542"/>
    <n v="1421158542"/>
    <b v="0"/>
    <n v="39"/>
    <b v="0"/>
    <s v="theater/musical"/>
    <n v="59.142857142857139"/>
    <n v="53.07692307692308"/>
    <x v="1"/>
    <s v="musical"/>
  </r>
  <r>
    <n v="3196"/>
    <x v="3195"/>
    <x v="3194"/>
    <x v="399"/>
    <n v="1800"/>
    <x v="2"/>
    <x v="0"/>
    <s v="USD"/>
    <n v="1438437600"/>
    <n v="1433254875"/>
    <b v="0"/>
    <n v="6"/>
    <b v="0"/>
    <s v="theater/musical"/>
    <n v="0.06"/>
    <n v="300"/>
    <x v="1"/>
    <s v="musical"/>
  </r>
  <r>
    <n v="3197"/>
    <x v="3196"/>
    <x v="3195"/>
    <x v="3"/>
    <n v="1145"/>
    <x v="2"/>
    <x v="10"/>
    <s v="NOK"/>
    <n v="1423050618"/>
    <n v="1420458618"/>
    <b v="0"/>
    <n v="4"/>
    <b v="0"/>
    <s v="theater/musical"/>
    <n v="11.450000000000001"/>
    <n v="286.25"/>
    <x v="1"/>
    <s v="musical"/>
  </r>
  <r>
    <n v="3198"/>
    <x v="3197"/>
    <x v="3196"/>
    <x v="11"/>
    <n v="110"/>
    <x v="2"/>
    <x v="8"/>
    <s v="DKK"/>
    <n v="1424081477"/>
    <n v="1420798277"/>
    <b v="0"/>
    <n v="3"/>
    <b v="0"/>
    <s v="theater/musical"/>
    <n v="0.36666666666666664"/>
    <n v="36.666666666666664"/>
    <x v="1"/>
    <s v="musical"/>
  </r>
  <r>
    <n v="3199"/>
    <x v="3198"/>
    <x v="3197"/>
    <x v="10"/>
    <n v="2608"/>
    <x v="2"/>
    <x v="0"/>
    <s v="USD"/>
    <n v="1410037200"/>
    <n v="1407435418"/>
    <b v="0"/>
    <n v="53"/>
    <b v="0"/>
    <s v="theater/musical"/>
    <n v="52.16"/>
    <n v="49.20754716981132"/>
    <x v="1"/>
    <s v="musical"/>
  </r>
  <r>
    <n v="3200"/>
    <x v="3199"/>
    <x v="3198"/>
    <x v="63"/>
    <n v="1"/>
    <x v="2"/>
    <x v="0"/>
    <s v="USD"/>
    <n v="1461994440"/>
    <n v="1459410101"/>
    <b v="0"/>
    <n v="1"/>
    <b v="0"/>
    <s v="theater/musical"/>
    <n v="2E-3"/>
    <n v="1"/>
    <x v="1"/>
    <s v="musical"/>
  </r>
  <r>
    <n v="3201"/>
    <x v="3200"/>
    <x v="3199"/>
    <x v="13"/>
    <n v="25"/>
    <x v="2"/>
    <x v="1"/>
    <s v="GBP"/>
    <n v="1409509477"/>
    <n v="1407695077"/>
    <b v="0"/>
    <n v="2"/>
    <b v="0"/>
    <s v="theater/musical"/>
    <n v="1.25"/>
    <n v="12.5"/>
    <x v="1"/>
    <s v="musical"/>
  </r>
  <r>
    <n v="3202"/>
    <x v="3201"/>
    <x v="3200"/>
    <x v="10"/>
    <n v="2726"/>
    <x v="2"/>
    <x v="0"/>
    <s v="USD"/>
    <n v="1450072740"/>
    <n v="1445027346"/>
    <b v="0"/>
    <n v="25"/>
    <b v="0"/>
    <s v="theater/musical"/>
    <n v="54.52"/>
    <n v="109.04"/>
    <x v="1"/>
    <s v="musical"/>
  </r>
  <r>
    <n v="3203"/>
    <x v="3202"/>
    <x v="3201"/>
    <x v="28"/>
    <n v="250"/>
    <x v="2"/>
    <x v="0"/>
    <s v="USD"/>
    <n v="1443224622"/>
    <n v="1440632622"/>
    <b v="0"/>
    <n v="6"/>
    <b v="0"/>
    <s v="theater/musical"/>
    <n v="25"/>
    <n v="41.666666666666664"/>
    <x v="1"/>
    <s v="musical"/>
  </r>
  <r>
    <n v="3204"/>
    <x v="3203"/>
    <x v="3202"/>
    <x v="2"/>
    <n v="0"/>
    <x v="2"/>
    <x v="0"/>
    <s v="USD"/>
    <n v="1437149640"/>
    <n v="1434558479"/>
    <b v="0"/>
    <n v="0"/>
    <b v="0"/>
    <s v="theater/musical"/>
    <n v="0"/>
    <n v="0"/>
    <x v="1"/>
    <s v="musical"/>
  </r>
  <r>
    <n v="3205"/>
    <x v="3204"/>
    <x v="3203"/>
    <x v="6"/>
    <n v="273"/>
    <x v="2"/>
    <x v="1"/>
    <s v="GBP"/>
    <n v="1430470772"/>
    <n v="1427878772"/>
    <b v="0"/>
    <n v="12"/>
    <b v="0"/>
    <s v="theater/musical"/>
    <n v="3.4125000000000001"/>
    <n v="22.75"/>
    <x v="1"/>
    <s v="musical"/>
  </r>
  <r>
    <n v="3206"/>
    <x v="3205"/>
    <x v="3204"/>
    <x v="10"/>
    <n v="0"/>
    <x v="2"/>
    <x v="0"/>
    <s v="USD"/>
    <n v="1442644651"/>
    <n v="1440052651"/>
    <b v="0"/>
    <n v="0"/>
    <b v="0"/>
    <s v="theater/musical"/>
    <n v="0"/>
    <n v="0"/>
    <x v="1"/>
    <s v="musical"/>
  </r>
  <r>
    <n v="3207"/>
    <x v="3206"/>
    <x v="3205"/>
    <x v="62"/>
    <n v="2550"/>
    <x v="2"/>
    <x v="0"/>
    <s v="USD"/>
    <n v="1429767607"/>
    <n v="1424587207"/>
    <b v="0"/>
    <n v="36"/>
    <b v="0"/>
    <s v="theater/musical"/>
    <n v="46.36363636363636"/>
    <n v="70.833333333333329"/>
    <x v="1"/>
    <s v="musical"/>
  </r>
  <r>
    <n v="3208"/>
    <x v="3207"/>
    <x v="3206"/>
    <x v="10"/>
    <n v="5175"/>
    <x v="0"/>
    <x v="0"/>
    <s v="USD"/>
    <n v="1406557877"/>
    <n v="1404743477"/>
    <b v="1"/>
    <n v="82"/>
    <b v="1"/>
    <s v="theater/plays"/>
    <n v="103.49999999999999"/>
    <n v="63.109756097560975"/>
    <x v="1"/>
    <s v="plays"/>
  </r>
  <r>
    <n v="3209"/>
    <x v="3208"/>
    <x v="3207"/>
    <x v="196"/>
    <n v="11335.7"/>
    <x v="0"/>
    <x v="0"/>
    <s v="USD"/>
    <n v="1403305200"/>
    <n v="1400512658"/>
    <b v="1"/>
    <n v="226"/>
    <b v="1"/>
    <s v="theater/plays"/>
    <n v="119.32315789473684"/>
    <n v="50.157964601769912"/>
    <x v="1"/>
    <s v="plays"/>
  </r>
  <r>
    <n v="3210"/>
    <x v="3209"/>
    <x v="3208"/>
    <x v="9"/>
    <n v="3773"/>
    <x v="0"/>
    <x v="0"/>
    <s v="USD"/>
    <n v="1338523140"/>
    <n v="1334442519"/>
    <b v="1"/>
    <n v="60"/>
    <b v="1"/>
    <s v="theater/plays"/>
    <n v="125.76666666666667"/>
    <n v="62.883333333333333"/>
    <x v="1"/>
    <s v="plays"/>
  </r>
  <r>
    <n v="3211"/>
    <x v="3210"/>
    <x v="3209"/>
    <x v="165"/>
    <n v="27541"/>
    <x v="0"/>
    <x v="0"/>
    <s v="USD"/>
    <n v="1408068000"/>
    <n v="1405346680"/>
    <b v="1"/>
    <n v="322"/>
    <b v="1"/>
    <s v="theater/plays"/>
    <n v="119.74347826086958"/>
    <n v="85.531055900621112"/>
    <x v="1"/>
    <s v="plays"/>
  </r>
  <r>
    <n v="3212"/>
    <x v="3211"/>
    <x v="3210"/>
    <x v="23"/>
    <n v="5050"/>
    <x v="0"/>
    <x v="0"/>
    <s v="USD"/>
    <n v="1407524751"/>
    <n v="1404932751"/>
    <b v="1"/>
    <n v="94"/>
    <b v="1"/>
    <s v="theater/plays"/>
    <n v="126.25"/>
    <n v="53.723404255319146"/>
    <x v="1"/>
    <s v="plays"/>
  </r>
  <r>
    <n v="3213"/>
    <x v="3212"/>
    <x v="3211"/>
    <x v="12"/>
    <n v="6007"/>
    <x v="0"/>
    <x v="1"/>
    <s v="GBP"/>
    <n v="1437934759"/>
    <n v="1434478759"/>
    <b v="1"/>
    <n v="47"/>
    <b v="1"/>
    <s v="theater/plays"/>
    <n v="100.11666666666667"/>
    <n v="127.80851063829788"/>
    <x v="1"/>
    <s v="plays"/>
  </r>
  <r>
    <n v="3214"/>
    <x v="3213"/>
    <x v="3212"/>
    <x v="14"/>
    <n v="12256"/>
    <x v="0"/>
    <x v="1"/>
    <s v="GBP"/>
    <n v="1452038100"/>
    <n v="1448823673"/>
    <b v="1"/>
    <n v="115"/>
    <b v="1"/>
    <s v="theater/plays"/>
    <n v="102.13333333333334"/>
    <n v="106.57391304347826"/>
    <x v="1"/>
    <s v="plays"/>
  </r>
  <r>
    <n v="3215"/>
    <x v="3214"/>
    <x v="3213"/>
    <x v="19"/>
    <n v="35123"/>
    <x v="0"/>
    <x v="0"/>
    <s v="USD"/>
    <n v="1441857540"/>
    <n v="1438617471"/>
    <b v="1"/>
    <n v="134"/>
    <b v="1"/>
    <s v="theater/plays"/>
    <n v="100.35142857142858"/>
    <n v="262.11194029850748"/>
    <x v="1"/>
    <s v="plays"/>
  </r>
  <r>
    <n v="3216"/>
    <x v="3215"/>
    <x v="3214"/>
    <x v="13"/>
    <n v="2001"/>
    <x v="0"/>
    <x v="1"/>
    <s v="GBP"/>
    <n v="1436625000"/>
    <n v="1433934371"/>
    <b v="1"/>
    <n v="35"/>
    <b v="1"/>
    <s v="theater/plays"/>
    <n v="100.05"/>
    <n v="57.171428571428571"/>
    <x v="1"/>
    <s v="plays"/>
  </r>
  <r>
    <n v="3217"/>
    <x v="3216"/>
    <x v="3215"/>
    <x v="37"/>
    <n v="5221"/>
    <x v="0"/>
    <x v="0"/>
    <s v="USD"/>
    <n v="1478264784"/>
    <n v="1475672784"/>
    <b v="1"/>
    <n v="104"/>
    <b v="1"/>
    <s v="theater/plays"/>
    <n v="116.02222222222223"/>
    <n v="50.20192307692308"/>
    <x v="1"/>
    <s v="plays"/>
  </r>
  <r>
    <n v="3218"/>
    <x v="3217"/>
    <x v="3216"/>
    <x v="14"/>
    <n v="12252"/>
    <x v="0"/>
    <x v="1"/>
    <s v="GBP"/>
    <n v="1419984000"/>
    <n v="1417132986"/>
    <b v="1"/>
    <n v="184"/>
    <b v="1"/>
    <s v="theater/plays"/>
    <n v="102.1"/>
    <n v="66.586956521739125"/>
    <x v="1"/>
    <s v="plays"/>
  </r>
  <r>
    <n v="3219"/>
    <x v="3218"/>
    <x v="3217"/>
    <x v="22"/>
    <n v="20022"/>
    <x v="0"/>
    <x v="0"/>
    <s v="USD"/>
    <n v="1427063747"/>
    <n v="1424043347"/>
    <b v="1"/>
    <n v="119"/>
    <b v="1"/>
    <s v="theater/plays"/>
    <n v="100.11000000000001"/>
    <n v="168.25210084033614"/>
    <x v="1"/>
    <s v="plays"/>
  </r>
  <r>
    <n v="3220"/>
    <x v="3219"/>
    <x v="3218"/>
    <x v="36"/>
    <n v="15126"/>
    <x v="0"/>
    <x v="0"/>
    <s v="USD"/>
    <n v="1489352400"/>
    <n v="1486411204"/>
    <b v="1"/>
    <n v="59"/>
    <b v="1"/>
    <s v="theater/plays"/>
    <n v="100.84"/>
    <n v="256.37288135593218"/>
    <x v="1"/>
    <s v="plays"/>
  </r>
  <r>
    <n v="3221"/>
    <x v="3220"/>
    <x v="3219"/>
    <x v="23"/>
    <n v="4137"/>
    <x v="0"/>
    <x v="1"/>
    <s v="GBP"/>
    <n v="1436114603"/>
    <n v="1433090603"/>
    <b v="1"/>
    <n v="113"/>
    <b v="1"/>
    <s v="theater/plays"/>
    <n v="103.42499999999998"/>
    <n v="36.610619469026545"/>
    <x v="1"/>
    <s v="plays"/>
  </r>
  <r>
    <n v="3222"/>
    <x v="3221"/>
    <x v="3220"/>
    <x v="30"/>
    <n v="3120"/>
    <x v="0"/>
    <x v="0"/>
    <s v="USD"/>
    <n v="1445722140"/>
    <n v="1443016697"/>
    <b v="1"/>
    <n v="84"/>
    <b v="1"/>
    <s v="theater/plays"/>
    <n v="124.8"/>
    <n v="37.142857142857146"/>
    <x v="1"/>
    <s v="plays"/>
  </r>
  <r>
    <n v="3223"/>
    <x v="3222"/>
    <x v="3221"/>
    <x v="379"/>
    <n v="3395"/>
    <x v="0"/>
    <x v="0"/>
    <s v="USD"/>
    <n v="1440100976"/>
    <n v="1437508976"/>
    <b v="1"/>
    <n v="74"/>
    <b v="1"/>
    <s v="theater/plays"/>
    <n v="109.51612903225806"/>
    <n v="45.878378378378379"/>
    <x v="1"/>
    <s v="plays"/>
  </r>
  <r>
    <n v="3224"/>
    <x v="3223"/>
    <x v="3222"/>
    <x v="11"/>
    <n v="30610"/>
    <x v="0"/>
    <x v="0"/>
    <s v="USD"/>
    <n v="1484024400"/>
    <n v="1479932713"/>
    <b v="1"/>
    <n v="216"/>
    <b v="1"/>
    <s v="theater/plays"/>
    <n v="102.03333333333333"/>
    <n v="141.71296296296296"/>
    <x v="1"/>
    <s v="plays"/>
  </r>
  <r>
    <n v="3225"/>
    <x v="3224"/>
    <x v="3223"/>
    <x v="13"/>
    <n v="2047"/>
    <x v="0"/>
    <x v="0"/>
    <s v="USD"/>
    <n v="1464987600"/>
    <n v="1463145938"/>
    <b v="1"/>
    <n v="39"/>
    <b v="1"/>
    <s v="theater/plays"/>
    <n v="102.35000000000001"/>
    <n v="52.487179487179489"/>
    <x v="1"/>
    <s v="plays"/>
  </r>
  <r>
    <n v="3226"/>
    <x v="3225"/>
    <x v="3224"/>
    <x v="38"/>
    <n v="1250"/>
    <x v="0"/>
    <x v="1"/>
    <s v="GBP"/>
    <n v="1446213612"/>
    <n v="1443621612"/>
    <b v="1"/>
    <n v="21"/>
    <b v="1"/>
    <s v="theater/plays"/>
    <n v="104.16666666666667"/>
    <n v="59.523809523809526"/>
    <x v="1"/>
    <s v="plays"/>
  </r>
  <r>
    <n v="3227"/>
    <x v="3226"/>
    <x v="3225"/>
    <x v="38"/>
    <n v="1500"/>
    <x v="0"/>
    <x v="1"/>
    <s v="GBP"/>
    <n v="1484687436"/>
    <n v="1482095436"/>
    <b v="0"/>
    <n v="30"/>
    <b v="1"/>
    <s v="theater/plays"/>
    <n v="125"/>
    <n v="50"/>
    <x v="1"/>
    <s v="plays"/>
  </r>
  <r>
    <n v="3228"/>
    <x v="3227"/>
    <x v="3226"/>
    <x v="39"/>
    <n v="7164"/>
    <x v="0"/>
    <x v="0"/>
    <s v="USD"/>
    <n v="1450328340"/>
    <n v="1447606884"/>
    <b v="1"/>
    <n v="37"/>
    <b v="1"/>
    <s v="theater/plays"/>
    <n v="102.34285714285714"/>
    <n v="193.62162162162161"/>
    <x v="1"/>
    <s v="plays"/>
  </r>
  <r>
    <n v="3229"/>
    <x v="3228"/>
    <x v="3227"/>
    <x v="22"/>
    <n v="21573"/>
    <x v="0"/>
    <x v="0"/>
    <s v="USD"/>
    <n v="1416470398"/>
    <n v="1413874798"/>
    <b v="1"/>
    <n v="202"/>
    <b v="1"/>
    <s v="theater/plays"/>
    <n v="107.86500000000001"/>
    <n v="106.79702970297029"/>
    <x v="1"/>
    <s v="plays"/>
  </r>
  <r>
    <n v="3230"/>
    <x v="3229"/>
    <x v="3228"/>
    <x v="27"/>
    <n v="2857"/>
    <x v="0"/>
    <x v="0"/>
    <s v="USD"/>
    <n v="1412135940"/>
    <n v="1410840126"/>
    <b v="1"/>
    <n v="37"/>
    <b v="1"/>
    <s v="theater/plays"/>
    <n v="109.88461538461539"/>
    <n v="77.21621621621621"/>
    <x v="1"/>
    <s v="plays"/>
  </r>
  <r>
    <n v="3231"/>
    <x v="3230"/>
    <x v="3229"/>
    <x v="28"/>
    <n v="1610"/>
    <x v="0"/>
    <x v="0"/>
    <s v="USD"/>
    <n v="1460846347"/>
    <n v="1458254347"/>
    <b v="0"/>
    <n v="28"/>
    <b v="1"/>
    <s v="theater/plays"/>
    <n v="161"/>
    <n v="57.5"/>
    <x v="1"/>
    <s v="plays"/>
  </r>
  <r>
    <n v="3232"/>
    <x v="3231"/>
    <x v="3230"/>
    <x v="28"/>
    <n v="1312"/>
    <x v="0"/>
    <x v="0"/>
    <s v="USD"/>
    <n v="1462334340"/>
    <n v="1459711917"/>
    <b v="1"/>
    <n v="26"/>
    <b v="1"/>
    <s v="theater/plays"/>
    <n v="131.20000000000002"/>
    <n v="50.46153846153846"/>
    <x v="1"/>
    <s v="plays"/>
  </r>
  <r>
    <n v="3233"/>
    <x v="3232"/>
    <x v="3231"/>
    <x v="10"/>
    <n v="5940"/>
    <x v="0"/>
    <x v="0"/>
    <s v="USD"/>
    <n v="1488482355"/>
    <n v="1485890355"/>
    <b v="0"/>
    <n v="61"/>
    <b v="1"/>
    <s v="theater/plays"/>
    <n v="118.8"/>
    <n v="97.377049180327873"/>
    <x v="1"/>
    <s v="plays"/>
  </r>
  <r>
    <n v="3234"/>
    <x v="3233"/>
    <x v="3232"/>
    <x v="23"/>
    <n v="4015.71"/>
    <x v="0"/>
    <x v="1"/>
    <s v="GBP"/>
    <n v="1485991860"/>
    <n v="1483124208"/>
    <b v="0"/>
    <n v="115"/>
    <b v="1"/>
    <s v="theater/plays"/>
    <n v="100.39275000000001"/>
    <n v="34.91921739130435"/>
    <x v="1"/>
    <s v="plays"/>
  </r>
  <r>
    <n v="3235"/>
    <x v="3234"/>
    <x v="3233"/>
    <x v="36"/>
    <n v="15481"/>
    <x v="0"/>
    <x v="0"/>
    <s v="USD"/>
    <n v="1467361251"/>
    <n v="1464769251"/>
    <b v="1"/>
    <n v="181"/>
    <b v="1"/>
    <s v="theater/plays"/>
    <n v="103.20666666666666"/>
    <n v="85.530386740331494"/>
    <x v="1"/>
    <s v="plays"/>
  </r>
  <r>
    <n v="3236"/>
    <x v="3235"/>
    <x v="3234"/>
    <x v="22"/>
    <n v="20120"/>
    <x v="0"/>
    <x v="0"/>
    <s v="USD"/>
    <n v="1482962433"/>
    <n v="1480370433"/>
    <b v="0"/>
    <n v="110"/>
    <b v="1"/>
    <s v="theater/plays"/>
    <n v="100.6"/>
    <n v="182.90909090909091"/>
    <x v="1"/>
    <s v="plays"/>
  </r>
  <r>
    <n v="3237"/>
    <x v="3236"/>
    <x v="3235"/>
    <x v="19"/>
    <n v="35275.64"/>
    <x v="0"/>
    <x v="0"/>
    <s v="USD"/>
    <n v="1443499140"/>
    <n v="1441452184"/>
    <b v="1"/>
    <n v="269"/>
    <b v="1"/>
    <s v="theater/plays"/>
    <n v="100.78754285714287"/>
    <n v="131.13620817843866"/>
    <x v="1"/>
    <s v="plays"/>
  </r>
  <r>
    <n v="3238"/>
    <x v="3237"/>
    <x v="3236"/>
    <x v="70"/>
    <n v="3145"/>
    <x v="0"/>
    <x v="1"/>
    <s v="GBP"/>
    <n v="1435752898"/>
    <n v="1433160898"/>
    <b v="1"/>
    <n v="79"/>
    <b v="1"/>
    <s v="theater/plays"/>
    <n v="112.32142857142857"/>
    <n v="39.810126582278478"/>
    <x v="1"/>
    <s v="plays"/>
  </r>
  <r>
    <n v="3239"/>
    <x v="3238"/>
    <x v="3237"/>
    <x v="400"/>
    <n v="6208.98"/>
    <x v="0"/>
    <x v="1"/>
    <s v="GBP"/>
    <n v="1445817540"/>
    <n v="1443665293"/>
    <b v="1"/>
    <n v="104"/>
    <b v="1"/>
    <s v="theater/plays"/>
    <n v="105.91914022517912"/>
    <n v="59.701730769230764"/>
    <x v="1"/>
    <s v="plays"/>
  </r>
  <r>
    <n v="3240"/>
    <x v="3239"/>
    <x v="3238"/>
    <x v="9"/>
    <n v="3017"/>
    <x v="0"/>
    <x v="1"/>
    <s v="GBP"/>
    <n v="1487286000"/>
    <n v="1484843948"/>
    <b v="0"/>
    <n v="34"/>
    <b v="1"/>
    <s v="theater/plays"/>
    <n v="100.56666666666668"/>
    <n v="88.735294117647058"/>
    <x v="1"/>
    <s v="plays"/>
  </r>
  <r>
    <n v="3241"/>
    <x v="3240"/>
    <x v="3239"/>
    <x v="0"/>
    <n v="9801"/>
    <x v="0"/>
    <x v="0"/>
    <s v="USD"/>
    <n v="1413269940"/>
    <n v="1410421670"/>
    <b v="1"/>
    <n v="167"/>
    <b v="1"/>
    <s v="theater/plays"/>
    <n v="115.30588235294117"/>
    <n v="58.688622754491021"/>
    <x v="1"/>
    <s v="plays"/>
  </r>
  <r>
    <n v="3242"/>
    <x v="3241"/>
    <x v="3240"/>
    <x v="3"/>
    <n v="12730.42"/>
    <x v="0"/>
    <x v="0"/>
    <s v="USD"/>
    <n v="1411150092"/>
    <n v="1408558092"/>
    <b v="1"/>
    <n v="183"/>
    <b v="1"/>
    <s v="theater/plays"/>
    <n v="127.30419999999999"/>
    <n v="69.56513661202186"/>
    <x v="1"/>
    <s v="plays"/>
  </r>
  <r>
    <n v="3243"/>
    <x v="3242"/>
    <x v="3241"/>
    <x v="6"/>
    <n v="8227"/>
    <x v="0"/>
    <x v="0"/>
    <s v="USD"/>
    <n v="1444348800"/>
    <n v="1442283562"/>
    <b v="1"/>
    <n v="71"/>
    <b v="1"/>
    <s v="theater/plays"/>
    <n v="102.83750000000001"/>
    <n v="115.87323943661971"/>
    <x v="1"/>
    <s v="plays"/>
  </r>
  <r>
    <n v="3244"/>
    <x v="3243"/>
    <x v="3242"/>
    <x v="183"/>
    <n v="1647"/>
    <x v="0"/>
    <x v="1"/>
    <s v="GBP"/>
    <n v="1480613982"/>
    <n v="1478018382"/>
    <b v="0"/>
    <n v="69"/>
    <b v="1"/>
    <s v="theater/plays"/>
    <n v="102.9375"/>
    <n v="23.869565217391305"/>
    <x v="1"/>
    <s v="plays"/>
  </r>
  <r>
    <n v="3245"/>
    <x v="3244"/>
    <x v="3243"/>
    <x v="223"/>
    <n v="21904"/>
    <x v="0"/>
    <x v="0"/>
    <s v="USD"/>
    <n v="1434074400"/>
    <n v="1431354258"/>
    <b v="0"/>
    <n v="270"/>
    <b v="1"/>
    <s v="theater/plays"/>
    <n v="104.3047619047619"/>
    <n v="81.125925925925927"/>
    <x v="1"/>
    <s v="plays"/>
  </r>
  <r>
    <n v="3246"/>
    <x v="3245"/>
    <x v="3244"/>
    <x v="3"/>
    <n v="11122"/>
    <x v="0"/>
    <x v="0"/>
    <s v="USD"/>
    <n v="1442030340"/>
    <n v="1439551200"/>
    <b v="1"/>
    <n v="193"/>
    <b v="1"/>
    <s v="theater/plays"/>
    <n v="111.22000000000001"/>
    <n v="57.626943005181346"/>
    <x v="1"/>
    <s v="plays"/>
  </r>
  <r>
    <n v="3247"/>
    <x v="3246"/>
    <x v="3245"/>
    <x v="30"/>
    <n v="2646.5"/>
    <x v="0"/>
    <x v="1"/>
    <s v="GBP"/>
    <n v="1436696712"/>
    <n v="1434104712"/>
    <b v="1"/>
    <n v="57"/>
    <b v="1"/>
    <s v="theater/plays"/>
    <n v="105.86"/>
    <n v="46.429824561403507"/>
    <x v="1"/>
    <s v="plays"/>
  </r>
  <r>
    <n v="3248"/>
    <x v="3247"/>
    <x v="3246"/>
    <x v="14"/>
    <n v="12095"/>
    <x v="0"/>
    <x v="0"/>
    <s v="USD"/>
    <n v="1428178757"/>
    <n v="1425590357"/>
    <b v="1"/>
    <n v="200"/>
    <b v="1"/>
    <s v="theater/plays"/>
    <n v="100.79166666666666"/>
    <n v="60.475000000000001"/>
    <x v="1"/>
    <s v="plays"/>
  </r>
  <r>
    <n v="3249"/>
    <x v="3248"/>
    <x v="3247"/>
    <x v="62"/>
    <n v="5771"/>
    <x v="0"/>
    <x v="0"/>
    <s v="USD"/>
    <n v="1434822914"/>
    <n v="1432230914"/>
    <b v="1"/>
    <n v="88"/>
    <b v="1"/>
    <s v="theater/plays"/>
    <n v="104.92727272727274"/>
    <n v="65.579545454545453"/>
    <x v="1"/>
    <s v="plays"/>
  </r>
  <r>
    <n v="3250"/>
    <x v="3249"/>
    <x v="3248"/>
    <x v="31"/>
    <n v="25388"/>
    <x v="0"/>
    <x v="0"/>
    <s v="USD"/>
    <n v="1415213324"/>
    <n v="1412617724"/>
    <b v="1"/>
    <n v="213"/>
    <b v="1"/>
    <s v="theater/plays"/>
    <n v="101.55199999999999"/>
    <n v="119.1924882629108"/>
    <x v="1"/>
    <s v="plays"/>
  </r>
  <r>
    <n v="3251"/>
    <x v="3250"/>
    <x v="3249"/>
    <x v="15"/>
    <n v="1661"/>
    <x v="0"/>
    <x v="0"/>
    <s v="USD"/>
    <n v="1434907966"/>
    <n v="1432315966"/>
    <b v="1"/>
    <n v="20"/>
    <b v="1"/>
    <s v="theater/plays"/>
    <n v="110.73333333333333"/>
    <n v="83.05"/>
    <x v="1"/>
    <s v="plays"/>
  </r>
  <r>
    <n v="3252"/>
    <x v="3251"/>
    <x v="3250"/>
    <x v="268"/>
    <n v="2876"/>
    <x v="0"/>
    <x v="1"/>
    <s v="GBP"/>
    <n v="1473247240"/>
    <n v="1470655240"/>
    <b v="1"/>
    <n v="50"/>
    <b v="1"/>
    <s v="theater/plays"/>
    <n v="127.82222222222221"/>
    <n v="57.52"/>
    <x v="1"/>
    <s v="plays"/>
  </r>
  <r>
    <n v="3253"/>
    <x v="3252"/>
    <x v="3251"/>
    <x v="22"/>
    <n v="20365"/>
    <x v="0"/>
    <x v="0"/>
    <s v="USD"/>
    <n v="1473306300"/>
    <n v="1471701028"/>
    <b v="1"/>
    <n v="115"/>
    <b v="1"/>
    <s v="theater/plays"/>
    <n v="101.82500000000002"/>
    <n v="177.08695652173913"/>
    <x v="1"/>
    <s v="plays"/>
  </r>
  <r>
    <n v="3254"/>
    <x v="3253"/>
    <x v="3252"/>
    <x v="93"/>
    <n v="13163.5"/>
    <x v="0"/>
    <x v="1"/>
    <s v="GBP"/>
    <n v="1427331809"/>
    <n v="1424743409"/>
    <b v="1"/>
    <n v="186"/>
    <b v="1"/>
    <s v="theater/plays"/>
    <n v="101.25769230769231"/>
    <n v="70.771505376344081"/>
    <x v="1"/>
    <s v="plays"/>
  </r>
  <r>
    <n v="3255"/>
    <x v="3254"/>
    <x v="3253"/>
    <x v="43"/>
    <n v="525"/>
    <x v="0"/>
    <x v="1"/>
    <s v="GBP"/>
    <n v="1412706375"/>
    <n v="1410114375"/>
    <b v="1"/>
    <n v="18"/>
    <b v="1"/>
    <s v="theater/plays"/>
    <n v="175"/>
    <n v="29.166666666666668"/>
    <x v="1"/>
    <s v="plays"/>
  </r>
  <r>
    <n v="3256"/>
    <x v="3255"/>
    <x v="3254"/>
    <x v="3"/>
    <n v="12806"/>
    <x v="0"/>
    <x v="0"/>
    <s v="USD"/>
    <n v="1433995140"/>
    <n v="1432129577"/>
    <b v="1"/>
    <n v="176"/>
    <b v="1"/>
    <s v="theater/plays"/>
    <n v="128.06"/>
    <n v="72.76136363636364"/>
    <x v="1"/>
    <s v="plays"/>
  </r>
  <r>
    <n v="3257"/>
    <x v="3256"/>
    <x v="3255"/>
    <x v="13"/>
    <n v="2125.9899999999998"/>
    <x v="0"/>
    <x v="1"/>
    <s v="GBP"/>
    <n v="1487769952"/>
    <n v="1485177952"/>
    <b v="0"/>
    <n v="41"/>
    <b v="1"/>
    <s v="theater/plays"/>
    <n v="106.29949999999999"/>
    <n v="51.853414634146333"/>
    <x v="1"/>
    <s v="plays"/>
  </r>
  <r>
    <n v="3258"/>
    <x v="3257"/>
    <x v="3256"/>
    <x v="39"/>
    <n v="7365"/>
    <x v="0"/>
    <x v="0"/>
    <s v="USD"/>
    <n v="1420751861"/>
    <n v="1418159861"/>
    <b v="1"/>
    <n v="75"/>
    <b v="1"/>
    <s v="theater/plays"/>
    <n v="105.21428571428571"/>
    <n v="98.2"/>
    <x v="1"/>
    <s v="plays"/>
  </r>
  <r>
    <n v="3259"/>
    <x v="3258"/>
    <x v="3257"/>
    <x v="165"/>
    <n v="24418.6"/>
    <x v="0"/>
    <x v="0"/>
    <s v="USD"/>
    <n v="1475294340"/>
    <n v="1472753745"/>
    <b v="1"/>
    <n v="97"/>
    <b v="1"/>
    <s v="theater/plays"/>
    <n v="106.16782608695652"/>
    <n v="251.7381443298969"/>
    <x v="1"/>
    <s v="plays"/>
  </r>
  <r>
    <n v="3260"/>
    <x v="3259"/>
    <x v="3258"/>
    <x v="10"/>
    <n v="5462"/>
    <x v="0"/>
    <x v="0"/>
    <s v="USD"/>
    <n v="1448903318"/>
    <n v="1445875718"/>
    <b v="1"/>
    <n v="73"/>
    <b v="1"/>
    <s v="theater/plays"/>
    <n v="109.24000000000001"/>
    <n v="74.821917808219183"/>
    <x v="1"/>
    <s v="plays"/>
  </r>
  <r>
    <n v="3261"/>
    <x v="3260"/>
    <x v="3259"/>
    <x v="126"/>
    <n v="3315"/>
    <x v="0"/>
    <x v="0"/>
    <s v="USD"/>
    <n v="1437067476"/>
    <n v="1434475476"/>
    <b v="1"/>
    <n v="49"/>
    <b v="1"/>
    <s v="theater/plays"/>
    <n v="100.45454545454547"/>
    <n v="67.65306122448979"/>
    <x v="1"/>
    <s v="plays"/>
  </r>
  <r>
    <n v="3262"/>
    <x v="3261"/>
    <x v="3260"/>
    <x v="401"/>
    <n v="12571"/>
    <x v="0"/>
    <x v="0"/>
    <s v="USD"/>
    <n v="1419220800"/>
    <n v="1416555262"/>
    <b v="1"/>
    <n v="134"/>
    <b v="1"/>
    <s v="theater/plays"/>
    <n v="103.04098360655738"/>
    <n v="93.81343283582089"/>
    <x v="1"/>
    <s v="plays"/>
  </r>
  <r>
    <n v="3263"/>
    <x v="3262"/>
    <x v="3261"/>
    <x v="30"/>
    <n v="2804.16"/>
    <x v="0"/>
    <x v="0"/>
    <s v="USD"/>
    <n v="1446238800"/>
    <n v="1444220588"/>
    <b v="1"/>
    <n v="68"/>
    <b v="1"/>
    <s v="theater/plays"/>
    <n v="112.1664"/>
    <n v="41.237647058823526"/>
    <x v="1"/>
    <s v="plays"/>
  </r>
  <r>
    <n v="3264"/>
    <x v="3263"/>
    <x v="3262"/>
    <x v="30"/>
    <n v="2575"/>
    <x v="0"/>
    <x v="0"/>
    <s v="USD"/>
    <n v="1422482400"/>
    <n v="1421089938"/>
    <b v="1"/>
    <n v="49"/>
    <b v="1"/>
    <s v="theater/plays"/>
    <n v="103"/>
    <n v="52.551020408163268"/>
    <x v="1"/>
    <s v="plays"/>
  </r>
  <r>
    <n v="3265"/>
    <x v="3264"/>
    <x v="3263"/>
    <x v="200"/>
    <n v="4428"/>
    <x v="0"/>
    <x v="17"/>
    <s v="EUR"/>
    <n v="1449162000"/>
    <n v="1446570315"/>
    <b v="1"/>
    <n v="63"/>
    <b v="1"/>
    <s v="theater/plays"/>
    <n v="164"/>
    <n v="70.285714285714292"/>
    <x v="1"/>
    <s v="plays"/>
  </r>
  <r>
    <n v="3266"/>
    <x v="3265"/>
    <x v="3264"/>
    <x v="12"/>
    <n v="7877"/>
    <x v="0"/>
    <x v="0"/>
    <s v="USD"/>
    <n v="1434142800"/>
    <n v="1431435122"/>
    <b v="1"/>
    <n v="163"/>
    <b v="1"/>
    <s v="theater/plays"/>
    <n v="131.28333333333333"/>
    <n v="48.325153374233132"/>
    <x v="1"/>
    <s v="plays"/>
  </r>
  <r>
    <n v="3267"/>
    <x v="3266"/>
    <x v="3265"/>
    <x v="36"/>
    <n v="15315"/>
    <x v="0"/>
    <x v="0"/>
    <s v="USD"/>
    <n v="1437156660"/>
    <n v="1434564660"/>
    <b v="1"/>
    <n v="288"/>
    <b v="1"/>
    <s v="theater/plays"/>
    <n v="102.1"/>
    <n v="53.177083333333336"/>
    <x v="1"/>
    <s v="plays"/>
  </r>
  <r>
    <n v="3268"/>
    <x v="3267"/>
    <x v="3266"/>
    <x v="13"/>
    <n v="2560"/>
    <x v="0"/>
    <x v="0"/>
    <s v="USD"/>
    <n v="1472074928"/>
    <n v="1470692528"/>
    <b v="1"/>
    <n v="42"/>
    <b v="1"/>
    <s v="theater/plays"/>
    <n v="128"/>
    <n v="60.952380952380949"/>
    <x v="1"/>
    <s v="plays"/>
  </r>
  <r>
    <n v="3269"/>
    <x v="3268"/>
    <x v="3267"/>
    <x v="6"/>
    <n v="8120"/>
    <x v="0"/>
    <x v="1"/>
    <s v="GBP"/>
    <n v="1434452400"/>
    <n v="1431509397"/>
    <b v="1"/>
    <n v="70"/>
    <b v="1"/>
    <s v="theater/plays"/>
    <n v="101.49999999999999"/>
    <n v="116"/>
    <x v="1"/>
    <s v="plays"/>
  </r>
  <r>
    <n v="3270"/>
    <x v="3269"/>
    <x v="3268"/>
    <x v="40"/>
    <n v="1830"/>
    <x v="0"/>
    <x v="1"/>
    <s v="GBP"/>
    <n v="1436705265"/>
    <n v="1434113265"/>
    <b v="1"/>
    <n v="30"/>
    <b v="1"/>
    <s v="theater/plays"/>
    <n v="101.66666666666666"/>
    <n v="61"/>
    <x v="1"/>
    <s v="plays"/>
  </r>
  <r>
    <n v="3271"/>
    <x v="3270"/>
    <x v="3269"/>
    <x v="15"/>
    <n v="1950"/>
    <x v="0"/>
    <x v="1"/>
    <s v="GBP"/>
    <n v="1414927775"/>
    <n v="1412332175"/>
    <b v="1"/>
    <n v="51"/>
    <b v="1"/>
    <s v="theater/plays"/>
    <n v="130"/>
    <n v="38.235294117647058"/>
    <x v="1"/>
    <s v="plays"/>
  </r>
  <r>
    <n v="3272"/>
    <x v="3271"/>
    <x v="3270"/>
    <x v="3"/>
    <n v="15443"/>
    <x v="0"/>
    <x v="0"/>
    <s v="USD"/>
    <n v="1446814809"/>
    <n v="1444219209"/>
    <b v="1"/>
    <n v="145"/>
    <b v="1"/>
    <s v="theater/plays"/>
    <n v="154.43"/>
    <n v="106.50344827586207"/>
    <x v="1"/>
    <s v="plays"/>
  </r>
  <r>
    <n v="3273"/>
    <x v="3272"/>
    <x v="3271"/>
    <x v="23"/>
    <n v="4296"/>
    <x v="0"/>
    <x v="0"/>
    <s v="USD"/>
    <n v="1473879600"/>
    <n v="1472498042"/>
    <b v="1"/>
    <n v="21"/>
    <b v="1"/>
    <s v="theater/plays"/>
    <n v="107.4"/>
    <n v="204.57142857142858"/>
    <x v="1"/>
    <s v="plays"/>
  </r>
  <r>
    <n v="3274"/>
    <x v="3273"/>
    <x v="3272"/>
    <x v="289"/>
    <n v="15705"/>
    <x v="0"/>
    <x v="0"/>
    <s v="USD"/>
    <n v="1458075600"/>
    <n v="1454259272"/>
    <b v="1"/>
    <n v="286"/>
    <b v="1"/>
    <s v="theater/plays"/>
    <n v="101.32258064516128"/>
    <n v="54.912587412587413"/>
    <x v="1"/>
    <s v="plays"/>
  </r>
  <r>
    <n v="3275"/>
    <x v="3274"/>
    <x v="3273"/>
    <x v="40"/>
    <n v="1805"/>
    <x v="0"/>
    <x v="0"/>
    <s v="USD"/>
    <n v="1423456200"/>
    <n v="1421183271"/>
    <b v="1"/>
    <n v="12"/>
    <b v="1"/>
    <s v="theater/plays"/>
    <n v="100.27777777777777"/>
    <n v="150.41666666666666"/>
    <x v="1"/>
    <s v="plays"/>
  </r>
  <r>
    <n v="3276"/>
    <x v="3275"/>
    <x v="3274"/>
    <x v="37"/>
    <n v="5258"/>
    <x v="0"/>
    <x v="5"/>
    <s v="CAD"/>
    <n v="1459483140"/>
    <n v="1456526879"/>
    <b v="1"/>
    <n v="100"/>
    <b v="1"/>
    <s v="theater/plays"/>
    <n v="116.84444444444443"/>
    <n v="52.58"/>
    <x v="1"/>
    <s v="plays"/>
  </r>
  <r>
    <n v="3277"/>
    <x v="3276"/>
    <x v="3275"/>
    <x v="10"/>
    <n v="5430"/>
    <x v="0"/>
    <x v="1"/>
    <s v="GBP"/>
    <n v="1416331406"/>
    <n v="1413735806"/>
    <b v="1"/>
    <n v="100"/>
    <b v="1"/>
    <s v="theater/plays"/>
    <n v="108.60000000000001"/>
    <n v="54.3"/>
    <x v="1"/>
    <s v="plays"/>
  </r>
  <r>
    <n v="3278"/>
    <x v="3277"/>
    <x v="3276"/>
    <x v="30"/>
    <n v="2585"/>
    <x v="0"/>
    <x v="1"/>
    <s v="GBP"/>
    <n v="1433017303"/>
    <n v="1430425303"/>
    <b v="1"/>
    <n v="34"/>
    <b v="1"/>
    <s v="theater/plays"/>
    <n v="103.4"/>
    <n v="76.029411764705884"/>
    <x v="1"/>
    <s v="plays"/>
  </r>
  <r>
    <n v="3279"/>
    <x v="3278"/>
    <x v="3277"/>
    <x v="238"/>
    <n v="6628"/>
    <x v="0"/>
    <x v="0"/>
    <s v="USD"/>
    <n v="1459474059"/>
    <n v="1456885659"/>
    <b v="0"/>
    <n v="63"/>
    <b v="1"/>
    <s v="theater/plays"/>
    <n v="114.27586206896552"/>
    <n v="105.2063492063492"/>
    <x v="1"/>
    <s v="plays"/>
  </r>
  <r>
    <n v="3280"/>
    <x v="3279"/>
    <x v="3278"/>
    <x v="13"/>
    <n v="2060"/>
    <x v="0"/>
    <x v="0"/>
    <s v="USD"/>
    <n v="1433134800"/>
    <n v="1430158198"/>
    <b v="0"/>
    <n v="30"/>
    <b v="1"/>
    <s v="theater/plays"/>
    <n v="103"/>
    <n v="68.666666666666671"/>
    <x v="1"/>
    <s v="plays"/>
  </r>
  <r>
    <n v="3281"/>
    <x v="3280"/>
    <x v="3279"/>
    <x v="10"/>
    <n v="6080"/>
    <x v="0"/>
    <x v="0"/>
    <s v="USD"/>
    <n v="1441153705"/>
    <n v="1438561705"/>
    <b v="0"/>
    <n v="47"/>
    <b v="1"/>
    <s v="theater/plays"/>
    <n v="121.6"/>
    <n v="129.36170212765958"/>
    <x v="1"/>
    <s v="plays"/>
  </r>
  <r>
    <n v="3282"/>
    <x v="3281"/>
    <x v="3280"/>
    <x v="310"/>
    <n v="31820.5"/>
    <x v="0"/>
    <x v="0"/>
    <s v="USD"/>
    <n v="1461904788"/>
    <n v="1458103188"/>
    <b v="0"/>
    <n v="237"/>
    <b v="1"/>
    <s v="theater/plays"/>
    <n v="102.6467741935484"/>
    <n v="134.26371308016877"/>
    <x v="1"/>
    <s v="plays"/>
  </r>
  <r>
    <n v="3283"/>
    <x v="3282"/>
    <x v="3281"/>
    <x v="134"/>
    <n v="838"/>
    <x v="0"/>
    <x v="1"/>
    <s v="GBP"/>
    <n v="1455138000"/>
    <n v="1452448298"/>
    <b v="0"/>
    <n v="47"/>
    <b v="1"/>
    <s v="theater/plays"/>
    <n v="104.75000000000001"/>
    <n v="17.829787234042552"/>
    <x v="1"/>
    <s v="plays"/>
  </r>
  <r>
    <n v="3284"/>
    <x v="3283"/>
    <x v="3282"/>
    <x v="9"/>
    <n v="3048"/>
    <x v="0"/>
    <x v="0"/>
    <s v="USD"/>
    <n v="1454047140"/>
    <n v="1452546853"/>
    <b v="0"/>
    <n v="15"/>
    <b v="1"/>
    <s v="theater/plays"/>
    <n v="101.6"/>
    <n v="203.2"/>
    <x v="1"/>
    <s v="plays"/>
  </r>
  <r>
    <n v="3285"/>
    <x v="3284"/>
    <x v="3283"/>
    <x v="402"/>
    <n v="5604"/>
    <x v="0"/>
    <x v="0"/>
    <s v="USD"/>
    <n v="1488258000"/>
    <n v="1485556626"/>
    <b v="0"/>
    <n v="81"/>
    <b v="1"/>
    <s v="theater/plays"/>
    <n v="112.10242048409683"/>
    <n v="69.18518518518519"/>
    <x v="1"/>
    <s v="plays"/>
  </r>
  <r>
    <n v="3286"/>
    <x v="3285"/>
    <x v="3284"/>
    <x v="36"/>
    <n v="15265"/>
    <x v="0"/>
    <x v="0"/>
    <s v="USD"/>
    <n v="1471291782"/>
    <n v="1468699782"/>
    <b v="0"/>
    <n v="122"/>
    <b v="1"/>
    <s v="theater/plays"/>
    <n v="101.76666666666667"/>
    <n v="125.12295081967213"/>
    <x v="1"/>
    <s v="plays"/>
  </r>
  <r>
    <n v="3287"/>
    <x v="3286"/>
    <x v="3285"/>
    <x v="30"/>
    <n v="2500"/>
    <x v="0"/>
    <x v="5"/>
    <s v="CAD"/>
    <n v="1448733628"/>
    <n v="1446573628"/>
    <b v="0"/>
    <n v="34"/>
    <b v="1"/>
    <s v="theater/plays"/>
    <n v="100"/>
    <n v="73.529411764705884"/>
    <x v="1"/>
    <s v="plays"/>
  </r>
  <r>
    <n v="3288"/>
    <x v="3287"/>
    <x v="3286"/>
    <x v="3"/>
    <n v="10026.49"/>
    <x v="0"/>
    <x v="1"/>
    <s v="GBP"/>
    <n v="1466463600"/>
    <n v="1463337315"/>
    <b v="0"/>
    <n v="207"/>
    <b v="1"/>
    <s v="theater/plays"/>
    <n v="100.26489999999998"/>
    <n v="48.437149758454105"/>
    <x v="1"/>
    <s v="plays"/>
  </r>
  <r>
    <n v="3289"/>
    <x v="3288"/>
    <x v="3287"/>
    <x v="2"/>
    <n v="665.21"/>
    <x v="0"/>
    <x v="1"/>
    <s v="GBP"/>
    <n v="1487580602"/>
    <n v="1485161402"/>
    <b v="0"/>
    <n v="25"/>
    <b v="1"/>
    <s v="theater/plays"/>
    <n v="133.04200000000003"/>
    <n v="26.608400000000003"/>
    <x v="1"/>
    <s v="plays"/>
  </r>
  <r>
    <n v="3290"/>
    <x v="3289"/>
    <x v="3288"/>
    <x v="13"/>
    <n v="2424"/>
    <x v="0"/>
    <x v="1"/>
    <s v="GBP"/>
    <n v="1489234891"/>
    <n v="1486642891"/>
    <b v="0"/>
    <n v="72"/>
    <b v="1"/>
    <s v="theater/plays"/>
    <n v="121.2"/>
    <n v="33.666666666666664"/>
    <x v="1"/>
    <s v="plays"/>
  </r>
  <r>
    <n v="3291"/>
    <x v="3290"/>
    <x v="3289"/>
    <x v="2"/>
    <n v="570"/>
    <x v="0"/>
    <x v="0"/>
    <s v="USD"/>
    <n v="1442462340"/>
    <n v="1439743900"/>
    <b v="0"/>
    <n v="14"/>
    <b v="1"/>
    <s v="theater/plays"/>
    <n v="113.99999999999999"/>
    <n v="40.714285714285715"/>
    <x v="1"/>
    <s v="plays"/>
  </r>
  <r>
    <n v="3292"/>
    <x v="3291"/>
    <x v="3290"/>
    <x v="403"/>
    <n v="289"/>
    <x v="0"/>
    <x v="1"/>
    <s v="GBP"/>
    <n v="1449257348"/>
    <n v="1444069748"/>
    <b v="0"/>
    <n v="15"/>
    <b v="1"/>
    <s v="theater/plays"/>
    <n v="286.13861386138615"/>
    <n v="19.266666666666666"/>
    <x v="1"/>
    <s v="plays"/>
  </r>
  <r>
    <n v="3293"/>
    <x v="3292"/>
    <x v="3291"/>
    <x v="37"/>
    <n v="7670"/>
    <x v="0"/>
    <x v="4"/>
    <s v="NZD"/>
    <n v="1488622352"/>
    <n v="1486030352"/>
    <b v="0"/>
    <n v="91"/>
    <b v="1"/>
    <s v="theater/plays"/>
    <n v="170.44444444444446"/>
    <n v="84.285714285714292"/>
    <x v="1"/>
    <s v="plays"/>
  </r>
  <r>
    <n v="3294"/>
    <x v="3293"/>
    <x v="3292"/>
    <x v="20"/>
    <n v="710"/>
    <x v="0"/>
    <x v="1"/>
    <s v="GBP"/>
    <n v="1434459554"/>
    <n v="1431867554"/>
    <b v="0"/>
    <n v="24"/>
    <b v="1"/>
    <s v="theater/plays"/>
    <n v="118.33333333333333"/>
    <n v="29.583333333333332"/>
    <x v="1"/>
    <s v="plays"/>
  </r>
  <r>
    <n v="3295"/>
    <x v="3294"/>
    <x v="3293"/>
    <x v="176"/>
    <n v="720.01"/>
    <x v="0"/>
    <x v="1"/>
    <s v="GBP"/>
    <n v="1474886229"/>
    <n v="1472294229"/>
    <b v="0"/>
    <n v="27"/>
    <b v="1"/>
    <s v="theater/plays"/>
    <n v="102.85857142857142"/>
    <n v="26.667037037037037"/>
    <x v="1"/>
    <s v="plays"/>
  </r>
  <r>
    <n v="3296"/>
    <x v="3295"/>
    <x v="3294"/>
    <x v="15"/>
    <n v="2161"/>
    <x v="0"/>
    <x v="1"/>
    <s v="GBP"/>
    <n v="1448229600"/>
    <n v="1446401372"/>
    <b v="0"/>
    <n v="47"/>
    <b v="1"/>
    <s v="theater/plays"/>
    <n v="144.06666666666666"/>
    <n v="45.978723404255319"/>
    <x v="1"/>
    <s v="plays"/>
  </r>
  <r>
    <n v="3297"/>
    <x v="3296"/>
    <x v="3295"/>
    <x v="62"/>
    <n v="5504"/>
    <x v="0"/>
    <x v="1"/>
    <s v="GBP"/>
    <n v="1438037940"/>
    <n v="1436380256"/>
    <b v="0"/>
    <n v="44"/>
    <b v="1"/>
    <s v="theater/plays"/>
    <n v="100.07272727272726"/>
    <n v="125.09090909090909"/>
    <x v="1"/>
    <s v="plays"/>
  </r>
  <r>
    <n v="3298"/>
    <x v="3297"/>
    <x v="3296"/>
    <x v="3"/>
    <n v="10173"/>
    <x v="0"/>
    <x v="0"/>
    <s v="USD"/>
    <n v="1442102400"/>
    <n v="1440370768"/>
    <b v="0"/>
    <n v="72"/>
    <b v="1"/>
    <s v="theater/plays"/>
    <n v="101.73"/>
    <n v="141.29166666666666"/>
    <x v="1"/>
    <s v="plays"/>
  </r>
  <r>
    <n v="3299"/>
    <x v="3298"/>
    <x v="3297"/>
    <x v="9"/>
    <n v="3486"/>
    <x v="0"/>
    <x v="0"/>
    <s v="USD"/>
    <n v="1444860063"/>
    <n v="1442268063"/>
    <b v="0"/>
    <n v="63"/>
    <b v="1"/>
    <s v="theater/plays"/>
    <n v="116.19999999999999"/>
    <n v="55.333333333333336"/>
    <x v="1"/>
    <s v="plays"/>
  </r>
  <r>
    <n v="3300"/>
    <x v="3299"/>
    <x v="3298"/>
    <x v="9"/>
    <n v="4085"/>
    <x v="0"/>
    <x v="0"/>
    <s v="USD"/>
    <n v="1430329862"/>
    <n v="1428515462"/>
    <b v="0"/>
    <n v="88"/>
    <b v="1"/>
    <s v="theater/plays"/>
    <n v="136.16666666666666"/>
    <n v="46.420454545454547"/>
    <x v="1"/>
    <s v="plays"/>
  </r>
  <r>
    <n v="3301"/>
    <x v="3300"/>
    <x v="3299"/>
    <x v="9"/>
    <n v="4004"/>
    <x v="0"/>
    <x v="0"/>
    <s v="USD"/>
    <n v="1470034740"/>
    <n v="1466185176"/>
    <b v="0"/>
    <n v="70"/>
    <b v="1"/>
    <s v="theater/plays"/>
    <n v="133.46666666666667"/>
    <n v="57.2"/>
    <x v="1"/>
    <s v="plays"/>
  </r>
  <r>
    <n v="3302"/>
    <x v="3301"/>
    <x v="3300"/>
    <x v="33"/>
    <n v="8685"/>
    <x v="0"/>
    <x v="3"/>
    <s v="EUR"/>
    <n v="1481099176"/>
    <n v="1478507176"/>
    <b v="0"/>
    <n v="50"/>
    <b v="1"/>
    <s v="theater/plays"/>
    <n v="103.39285714285715"/>
    <n v="173.7"/>
    <x v="1"/>
    <s v="plays"/>
  </r>
  <r>
    <n v="3303"/>
    <x v="3302"/>
    <x v="3301"/>
    <x v="40"/>
    <n v="2086"/>
    <x v="0"/>
    <x v="0"/>
    <s v="USD"/>
    <n v="1427553484"/>
    <n v="1424533084"/>
    <b v="0"/>
    <n v="35"/>
    <b v="1"/>
    <s v="theater/plays"/>
    <n v="115.88888888888889"/>
    <n v="59.6"/>
    <x v="1"/>
    <s v="plays"/>
  </r>
  <r>
    <n v="3304"/>
    <x v="3303"/>
    <x v="3302"/>
    <x v="36"/>
    <n v="15677.5"/>
    <x v="0"/>
    <x v="0"/>
    <s v="USD"/>
    <n v="1482418752"/>
    <n v="1479826752"/>
    <b v="0"/>
    <n v="175"/>
    <b v="1"/>
    <s v="theater/plays"/>
    <n v="104.51666666666665"/>
    <n v="89.585714285714289"/>
    <x v="1"/>
    <s v="plays"/>
  </r>
  <r>
    <n v="3305"/>
    <x v="3304"/>
    <x v="3303"/>
    <x v="23"/>
    <n v="4081"/>
    <x v="0"/>
    <x v="0"/>
    <s v="USD"/>
    <n v="1438374748"/>
    <n v="1435782748"/>
    <b v="0"/>
    <n v="20"/>
    <b v="1"/>
    <s v="theater/plays"/>
    <n v="102.02500000000001"/>
    <n v="204.05"/>
    <x v="1"/>
    <s v="plays"/>
  </r>
  <r>
    <n v="3306"/>
    <x v="3305"/>
    <x v="3304"/>
    <x v="15"/>
    <n v="2630"/>
    <x v="0"/>
    <x v="0"/>
    <s v="USD"/>
    <n v="1465527600"/>
    <n v="1462252542"/>
    <b v="0"/>
    <n v="54"/>
    <b v="1"/>
    <s v="theater/plays"/>
    <n v="175.33333333333334"/>
    <n v="48.703703703703702"/>
    <x v="1"/>
    <s v="plays"/>
  </r>
  <r>
    <n v="3307"/>
    <x v="3306"/>
    <x v="3305"/>
    <x v="28"/>
    <n v="1066.8"/>
    <x v="0"/>
    <x v="0"/>
    <s v="USD"/>
    <n v="1463275339"/>
    <n v="1460683339"/>
    <b v="0"/>
    <n v="20"/>
    <b v="1"/>
    <s v="theater/plays"/>
    <n v="106.67999999999999"/>
    <n v="53.339999999999996"/>
    <x v="1"/>
    <s v="plays"/>
  </r>
  <r>
    <n v="3308"/>
    <x v="3307"/>
    <x v="3306"/>
    <x v="8"/>
    <n v="4280"/>
    <x v="0"/>
    <x v="0"/>
    <s v="USD"/>
    <n v="1460581365"/>
    <n v="1458766965"/>
    <b v="0"/>
    <n v="57"/>
    <b v="1"/>
    <s v="theater/plays"/>
    <n v="122.28571428571429"/>
    <n v="75.087719298245617"/>
    <x v="1"/>
    <s v="plays"/>
  </r>
  <r>
    <n v="3309"/>
    <x v="3308"/>
    <x v="3307"/>
    <x v="18"/>
    <n v="558"/>
    <x v="0"/>
    <x v="1"/>
    <s v="GBP"/>
    <n v="1476632178"/>
    <n v="1473953778"/>
    <b v="0"/>
    <n v="31"/>
    <b v="1"/>
    <s v="theater/plays"/>
    <n v="159.42857142857144"/>
    <n v="18"/>
    <x v="1"/>
    <s v="plays"/>
  </r>
  <r>
    <n v="3310"/>
    <x v="3309"/>
    <x v="3308"/>
    <x v="115"/>
    <n v="6505"/>
    <x v="0"/>
    <x v="0"/>
    <s v="USD"/>
    <n v="1444169825"/>
    <n v="1441577825"/>
    <b v="0"/>
    <n v="31"/>
    <b v="1"/>
    <s v="theater/plays"/>
    <n v="100.07692307692308"/>
    <n v="209.83870967741936"/>
    <x v="1"/>
    <s v="plays"/>
  </r>
  <r>
    <n v="3311"/>
    <x v="3310"/>
    <x v="3309"/>
    <x v="30"/>
    <n v="2746"/>
    <x v="0"/>
    <x v="0"/>
    <s v="USD"/>
    <n v="1445065210"/>
    <n v="1442473210"/>
    <b v="0"/>
    <n v="45"/>
    <b v="1"/>
    <s v="theater/plays"/>
    <n v="109.84"/>
    <n v="61.022222222222226"/>
    <x v="1"/>
    <s v="plays"/>
  </r>
  <r>
    <n v="3312"/>
    <x v="3311"/>
    <x v="3310"/>
    <x v="30"/>
    <n v="2501"/>
    <x v="0"/>
    <x v="0"/>
    <s v="USD"/>
    <n v="1478901600"/>
    <n v="1477077946"/>
    <b v="0"/>
    <n v="41"/>
    <b v="1"/>
    <s v="theater/plays"/>
    <n v="100.03999999999999"/>
    <n v="61"/>
    <x v="1"/>
    <s v="plays"/>
  </r>
  <r>
    <n v="3313"/>
    <x v="3312"/>
    <x v="3311"/>
    <x v="13"/>
    <n v="2321"/>
    <x v="0"/>
    <x v="0"/>
    <s v="USD"/>
    <n v="1453856400"/>
    <n v="1452664317"/>
    <b v="0"/>
    <n v="29"/>
    <b v="1"/>
    <s v="theater/plays"/>
    <n v="116.05000000000001"/>
    <n v="80.034482758620683"/>
    <x v="1"/>
    <s v="plays"/>
  </r>
  <r>
    <n v="3314"/>
    <x v="3313"/>
    <x v="3312"/>
    <x v="134"/>
    <n v="1686"/>
    <x v="0"/>
    <x v="1"/>
    <s v="GBP"/>
    <n v="1431115500"/>
    <n v="1428733511"/>
    <b v="0"/>
    <n v="58"/>
    <b v="1"/>
    <s v="theater/plays"/>
    <n v="210.75"/>
    <n v="29.068965517241381"/>
    <x v="1"/>
    <s v="plays"/>
  </r>
  <r>
    <n v="3315"/>
    <x v="3314"/>
    <x v="3313"/>
    <x v="23"/>
    <n v="4400"/>
    <x v="0"/>
    <x v="1"/>
    <s v="GBP"/>
    <n v="1462519041"/>
    <n v="1459927041"/>
    <b v="0"/>
    <n v="89"/>
    <b v="1"/>
    <s v="theater/plays"/>
    <n v="110.00000000000001"/>
    <n v="49.438202247191015"/>
    <x v="1"/>
    <s v="plays"/>
  </r>
  <r>
    <n v="3316"/>
    <x v="3315"/>
    <x v="3314"/>
    <x v="404"/>
    <n v="11747.18"/>
    <x v="0"/>
    <x v="0"/>
    <s v="USD"/>
    <n v="1407506040"/>
    <n v="1404680075"/>
    <b v="0"/>
    <n v="125"/>
    <b v="1"/>
    <s v="theater/plays"/>
    <n v="100.08673425918037"/>
    <n v="93.977440000000001"/>
    <x v="1"/>
    <s v="plays"/>
  </r>
  <r>
    <n v="3317"/>
    <x v="3316"/>
    <x v="3315"/>
    <x v="405"/>
    <n v="1115"/>
    <x v="0"/>
    <x v="0"/>
    <s v="USD"/>
    <n v="1465347424"/>
    <n v="1462755424"/>
    <b v="0"/>
    <n v="18"/>
    <b v="1"/>
    <s v="theater/plays"/>
    <n v="106.19047619047619"/>
    <n v="61.944444444444443"/>
    <x v="1"/>
    <s v="plays"/>
  </r>
  <r>
    <n v="3318"/>
    <x v="3317"/>
    <x v="3316"/>
    <x v="13"/>
    <n v="2512"/>
    <x v="0"/>
    <x v="5"/>
    <s v="CAD"/>
    <n v="1460341800"/>
    <n v="1456902893"/>
    <b v="0"/>
    <n v="32"/>
    <b v="1"/>
    <s v="theater/plays"/>
    <n v="125.6"/>
    <n v="78.5"/>
    <x v="1"/>
    <s v="plays"/>
  </r>
  <r>
    <n v="3319"/>
    <x v="3318"/>
    <x v="3317"/>
    <x v="2"/>
    <n v="540"/>
    <x v="0"/>
    <x v="1"/>
    <s v="GBP"/>
    <n v="1422712986"/>
    <n v="1418824986"/>
    <b v="0"/>
    <n v="16"/>
    <b v="1"/>
    <s v="theater/plays"/>
    <n v="108"/>
    <n v="33.75"/>
    <x v="1"/>
    <s v="plays"/>
  </r>
  <r>
    <n v="3320"/>
    <x v="3319"/>
    <x v="3318"/>
    <x v="30"/>
    <n v="2525"/>
    <x v="0"/>
    <x v="0"/>
    <s v="USD"/>
    <n v="1466557557"/>
    <n v="1463965557"/>
    <b v="0"/>
    <n v="38"/>
    <b v="1"/>
    <s v="theater/plays"/>
    <n v="101"/>
    <n v="66.44736842105263"/>
    <x v="1"/>
    <s v="plays"/>
  </r>
  <r>
    <n v="3321"/>
    <x v="3320"/>
    <x v="3319"/>
    <x v="2"/>
    <n v="537"/>
    <x v="0"/>
    <x v="0"/>
    <s v="USD"/>
    <n v="1413431940"/>
    <n v="1412216665"/>
    <b v="0"/>
    <n v="15"/>
    <b v="1"/>
    <s v="theater/plays"/>
    <n v="107.4"/>
    <n v="35.799999999999997"/>
    <x v="1"/>
    <s v="plays"/>
  </r>
  <r>
    <n v="3322"/>
    <x v="3321"/>
    <x v="3320"/>
    <x v="126"/>
    <n v="3350"/>
    <x v="0"/>
    <x v="0"/>
    <s v="USD"/>
    <n v="1466567700"/>
    <n v="1464653696"/>
    <b v="0"/>
    <n v="23"/>
    <b v="1"/>
    <s v="theater/plays"/>
    <n v="101.51515151515152"/>
    <n v="145.65217391304347"/>
    <x v="1"/>
    <s v="plays"/>
  </r>
  <r>
    <n v="3323"/>
    <x v="3322"/>
    <x v="3321"/>
    <x v="28"/>
    <n v="1259"/>
    <x v="0"/>
    <x v="1"/>
    <s v="GBP"/>
    <n v="1474793208"/>
    <n v="1472201208"/>
    <b v="0"/>
    <n v="49"/>
    <b v="1"/>
    <s v="theater/plays"/>
    <n v="125.89999999999999"/>
    <n v="25.693877551020407"/>
    <x v="1"/>
    <s v="plays"/>
  </r>
  <r>
    <n v="3324"/>
    <x v="3323"/>
    <x v="3322"/>
    <x v="15"/>
    <n v="1525"/>
    <x v="0"/>
    <x v="17"/>
    <s v="EUR"/>
    <n v="1465135190"/>
    <n v="1463925590"/>
    <b v="0"/>
    <n v="10"/>
    <b v="1"/>
    <s v="theater/plays"/>
    <n v="101.66666666666666"/>
    <n v="152.5"/>
    <x v="1"/>
    <s v="plays"/>
  </r>
  <r>
    <n v="3325"/>
    <x v="3324"/>
    <x v="3323"/>
    <x v="44"/>
    <n v="450"/>
    <x v="0"/>
    <x v="1"/>
    <s v="GBP"/>
    <n v="1428256277"/>
    <n v="1425235877"/>
    <b v="0"/>
    <n v="15"/>
    <b v="1"/>
    <s v="theater/plays"/>
    <n v="112.5"/>
    <n v="30"/>
    <x v="1"/>
    <s v="plays"/>
  </r>
  <r>
    <n v="3326"/>
    <x v="3325"/>
    <x v="3324"/>
    <x v="6"/>
    <n v="8110"/>
    <x v="0"/>
    <x v="0"/>
    <s v="USD"/>
    <n v="1425830905"/>
    <n v="1423242505"/>
    <b v="0"/>
    <n v="57"/>
    <b v="1"/>
    <s v="theater/plays"/>
    <n v="101.375"/>
    <n v="142.28070175438597"/>
    <x v="1"/>
    <s v="plays"/>
  </r>
  <r>
    <n v="3327"/>
    <x v="3326"/>
    <x v="3325"/>
    <x v="134"/>
    <n v="810"/>
    <x v="0"/>
    <x v="1"/>
    <s v="GBP"/>
    <n v="1462697966"/>
    <n v="1460105966"/>
    <b v="0"/>
    <n v="33"/>
    <b v="1"/>
    <s v="theater/plays"/>
    <n v="101.25"/>
    <n v="24.545454545454547"/>
    <x v="1"/>
    <s v="plays"/>
  </r>
  <r>
    <n v="3328"/>
    <x v="3327"/>
    <x v="3326"/>
    <x v="40"/>
    <n v="2635"/>
    <x v="0"/>
    <x v="0"/>
    <s v="USD"/>
    <n v="1404522000"/>
    <n v="1404308883"/>
    <b v="0"/>
    <n v="9"/>
    <b v="1"/>
    <s v="theater/plays"/>
    <n v="146.38888888888889"/>
    <n v="292.77777777777777"/>
    <x v="1"/>
    <s v="plays"/>
  </r>
  <r>
    <n v="3329"/>
    <x v="3328"/>
    <x v="3327"/>
    <x v="28"/>
    <n v="1168"/>
    <x v="0"/>
    <x v="1"/>
    <s v="GBP"/>
    <n v="1406502000"/>
    <n v="1405583108"/>
    <b v="0"/>
    <n v="26"/>
    <b v="1"/>
    <s v="theater/plays"/>
    <n v="116.8"/>
    <n v="44.92307692307692"/>
    <x v="1"/>
    <s v="plays"/>
  </r>
  <r>
    <n v="3330"/>
    <x v="3329"/>
    <x v="3328"/>
    <x v="15"/>
    <n v="1594"/>
    <x v="0"/>
    <x v="1"/>
    <s v="GBP"/>
    <n v="1427919468"/>
    <n v="1425331068"/>
    <b v="0"/>
    <n v="69"/>
    <b v="1"/>
    <s v="theater/plays"/>
    <n v="106.26666666666667"/>
    <n v="23.10144927536232"/>
    <x v="1"/>
    <s v="plays"/>
  </r>
  <r>
    <n v="3331"/>
    <x v="3330"/>
    <x v="3329"/>
    <x v="10"/>
    <n v="5226"/>
    <x v="0"/>
    <x v="0"/>
    <s v="USD"/>
    <n v="1444149886"/>
    <n v="1441125886"/>
    <b v="0"/>
    <n v="65"/>
    <b v="1"/>
    <s v="theater/plays"/>
    <n v="104.52"/>
    <n v="80.400000000000006"/>
    <x v="1"/>
    <s v="plays"/>
  </r>
  <r>
    <n v="3332"/>
    <x v="3331"/>
    <x v="3330"/>
    <x v="12"/>
    <n v="6000"/>
    <x v="0"/>
    <x v="0"/>
    <s v="USD"/>
    <n v="1405802330"/>
    <n v="1403210330"/>
    <b v="0"/>
    <n v="83"/>
    <b v="1"/>
    <s v="theater/plays"/>
    <n v="100"/>
    <n v="72.289156626506028"/>
    <x v="1"/>
    <s v="plays"/>
  </r>
  <r>
    <n v="3333"/>
    <x v="3332"/>
    <x v="3331"/>
    <x v="8"/>
    <n v="3660"/>
    <x v="0"/>
    <x v="0"/>
    <s v="USD"/>
    <n v="1434384880"/>
    <n v="1432484080"/>
    <b v="0"/>
    <n v="111"/>
    <b v="1"/>
    <s v="theater/plays"/>
    <n v="104.57142857142858"/>
    <n v="32.972972972972975"/>
    <x v="1"/>
    <s v="plays"/>
  </r>
  <r>
    <n v="3334"/>
    <x v="3333"/>
    <x v="3332"/>
    <x v="406"/>
    <n v="5366"/>
    <x v="0"/>
    <x v="0"/>
    <s v="USD"/>
    <n v="1438259422"/>
    <n v="1435667422"/>
    <b v="0"/>
    <n v="46"/>
    <b v="1"/>
    <s v="theater/plays"/>
    <n v="138.62051149573753"/>
    <n v="116.65217391304348"/>
    <x v="1"/>
    <s v="plays"/>
  </r>
  <r>
    <n v="3335"/>
    <x v="3334"/>
    <x v="3333"/>
    <x v="10"/>
    <n v="5016"/>
    <x v="0"/>
    <x v="1"/>
    <s v="GBP"/>
    <n v="1407106800"/>
    <n v="1404749446"/>
    <b v="0"/>
    <n v="63"/>
    <b v="1"/>
    <s v="theater/plays"/>
    <n v="100.32000000000001"/>
    <n v="79.61904761904762"/>
    <x v="1"/>
    <s v="plays"/>
  </r>
  <r>
    <n v="3336"/>
    <x v="3335"/>
    <x v="3334"/>
    <x v="49"/>
    <n v="250"/>
    <x v="0"/>
    <x v="1"/>
    <s v="GBP"/>
    <n v="1459845246"/>
    <n v="1457429646"/>
    <b v="0"/>
    <n v="9"/>
    <b v="1"/>
    <s v="theater/plays"/>
    <n v="100"/>
    <n v="27.777777777777779"/>
    <x v="1"/>
    <s v="plays"/>
  </r>
  <r>
    <n v="3337"/>
    <x v="3336"/>
    <x v="3335"/>
    <x v="30"/>
    <n v="2755"/>
    <x v="0"/>
    <x v="1"/>
    <s v="GBP"/>
    <n v="1412974800"/>
    <n v="1411109167"/>
    <b v="0"/>
    <n v="34"/>
    <b v="1"/>
    <s v="theater/plays"/>
    <n v="110.2"/>
    <n v="81.029411764705884"/>
    <x v="1"/>
    <s v="plays"/>
  </r>
  <r>
    <n v="3338"/>
    <x v="3337"/>
    <x v="3336"/>
    <x v="36"/>
    <n v="15327"/>
    <x v="0"/>
    <x v="0"/>
    <s v="USD"/>
    <n v="1487944080"/>
    <n v="1486129680"/>
    <b v="0"/>
    <n v="112"/>
    <b v="1"/>
    <s v="theater/plays"/>
    <n v="102.18"/>
    <n v="136.84821428571428"/>
    <x v="1"/>
    <s v="plays"/>
  </r>
  <r>
    <n v="3339"/>
    <x v="3338"/>
    <x v="3337"/>
    <x v="6"/>
    <n v="8348"/>
    <x v="0"/>
    <x v="0"/>
    <s v="USD"/>
    <n v="1469721518"/>
    <n v="1467129518"/>
    <b v="0"/>
    <n v="47"/>
    <b v="1"/>
    <s v="theater/plays"/>
    <n v="104.35000000000001"/>
    <n v="177.61702127659575"/>
    <x v="1"/>
    <s v="plays"/>
  </r>
  <r>
    <n v="3340"/>
    <x v="3339"/>
    <x v="3338"/>
    <x v="9"/>
    <n v="4145"/>
    <x v="0"/>
    <x v="0"/>
    <s v="USD"/>
    <n v="1481066554"/>
    <n v="1478906554"/>
    <b v="0"/>
    <n v="38"/>
    <b v="1"/>
    <s v="theater/plays"/>
    <n v="138.16666666666666"/>
    <n v="109.07894736842105"/>
    <x v="1"/>
    <s v="plays"/>
  </r>
  <r>
    <n v="3341"/>
    <x v="3340"/>
    <x v="3339"/>
    <x v="295"/>
    <n v="3350"/>
    <x v="0"/>
    <x v="1"/>
    <s v="GBP"/>
    <n v="1465750800"/>
    <n v="1463771421"/>
    <b v="0"/>
    <n v="28"/>
    <b v="1"/>
    <s v="theater/plays"/>
    <n v="100"/>
    <n v="119.64285714285714"/>
    <x v="1"/>
    <s v="plays"/>
  </r>
  <r>
    <n v="3342"/>
    <x v="3341"/>
    <x v="3340"/>
    <x v="12"/>
    <n v="6100"/>
    <x v="0"/>
    <x v="0"/>
    <s v="USD"/>
    <n v="1427864340"/>
    <n v="1425020810"/>
    <b v="0"/>
    <n v="78"/>
    <b v="1"/>
    <s v="theater/plays"/>
    <n v="101.66666666666666"/>
    <n v="78.205128205128204"/>
    <x v="1"/>
    <s v="plays"/>
  </r>
  <r>
    <n v="3343"/>
    <x v="3342"/>
    <x v="3341"/>
    <x v="176"/>
    <n v="1200"/>
    <x v="0"/>
    <x v="1"/>
    <s v="GBP"/>
    <n v="1460553480"/>
    <n v="1458770384"/>
    <b v="0"/>
    <n v="23"/>
    <b v="1"/>
    <s v="theater/plays"/>
    <n v="171.42857142857142"/>
    <n v="52.173913043478258"/>
    <x v="1"/>
    <s v="plays"/>
  </r>
  <r>
    <n v="3344"/>
    <x v="3343"/>
    <x v="3342"/>
    <x v="37"/>
    <n v="4565"/>
    <x v="0"/>
    <x v="0"/>
    <s v="USD"/>
    <n v="1409374093"/>
    <n v="1406782093"/>
    <b v="0"/>
    <n v="40"/>
    <b v="1"/>
    <s v="theater/plays"/>
    <n v="101.44444444444444"/>
    <n v="114.125"/>
    <x v="1"/>
    <s v="plays"/>
  </r>
  <r>
    <n v="3345"/>
    <x v="3344"/>
    <x v="3343"/>
    <x v="2"/>
    <n v="650"/>
    <x v="0"/>
    <x v="0"/>
    <s v="USD"/>
    <n v="1429317420"/>
    <n v="1424226768"/>
    <b v="0"/>
    <n v="13"/>
    <b v="1"/>
    <s v="theater/plays"/>
    <n v="130"/>
    <n v="50"/>
    <x v="1"/>
    <s v="plays"/>
  </r>
  <r>
    <n v="3346"/>
    <x v="3345"/>
    <x v="3344"/>
    <x v="15"/>
    <n v="1650"/>
    <x v="0"/>
    <x v="0"/>
    <s v="USD"/>
    <n v="1424910910"/>
    <n v="1424306110"/>
    <b v="0"/>
    <n v="18"/>
    <b v="1"/>
    <s v="theater/plays"/>
    <n v="110.00000000000001"/>
    <n v="91.666666666666671"/>
    <x v="1"/>
    <s v="plays"/>
  </r>
  <r>
    <n v="3347"/>
    <x v="3346"/>
    <x v="3345"/>
    <x v="13"/>
    <n v="2389"/>
    <x v="0"/>
    <x v="1"/>
    <s v="GBP"/>
    <n v="1462741200"/>
    <n v="1461503654"/>
    <b v="0"/>
    <n v="22"/>
    <b v="1"/>
    <s v="theater/plays"/>
    <n v="119.44999999999999"/>
    <n v="108.59090909090909"/>
    <x v="1"/>
    <s v="plays"/>
  </r>
  <r>
    <n v="3348"/>
    <x v="3265"/>
    <x v="3346"/>
    <x v="62"/>
    <n v="5516"/>
    <x v="0"/>
    <x v="0"/>
    <s v="USD"/>
    <n v="1461988740"/>
    <n v="1459949080"/>
    <b v="0"/>
    <n v="79"/>
    <b v="1"/>
    <s v="theater/plays"/>
    <n v="100.2909090909091"/>
    <n v="69.822784810126578"/>
    <x v="1"/>
    <s v="plays"/>
  </r>
  <r>
    <n v="3349"/>
    <x v="3347"/>
    <x v="3347"/>
    <x v="28"/>
    <n v="1534"/>
    <x v="0"/>
    <x v="0"/>
    <s v="USD"/>
    <n v="1465837200"/>
    <n v="1463971172"/>
    <b v="0"/>
    <n v="14"/>
    <b v="1"/>
    <s v="theater/plays"/>
    <n v="153.4"/>
    <n v="109.57142857142857"/>
    <x v="1"/>
    <s v="plays"/>
  </r>
  <r>
    <n v="3350"/>
    <x v="3348"/>
    <x v="3348"/>
    <x v="8"/>
    <n v="3655"/>
    <x v="0"/>
    <x v="19"/>
    <s v="EUR"/>
    <n v="1448838000"/>
    <n v="1445791811"/>
    <b v="0"/>
    <n v="51"/>
    <b v="1"/>
    <s v="theater/plays"/>
    <n v="104.42857142857143"/>
    <n v="71.666666666666671"/>
    <x v="1"/>
    <s v="plays"/>
  </r>
  <r>
    <n v="3351"/>
    <x v="3349"/>
    <x v="3349"/>
    <x v="10"/>
    <n v="5055"/>
    <x v="0"/>
    <x v="1"/>
    <s v="GBP"/>
    <n v="1406113200"/>
    <n v="1402910965"/>
    <b v="0"/>
    <n v="54"/>
    <b v="1"/>
    <s v="theater/plays"/>
    <n v="101.1"/>
    <n v="93.611111111111114"/>
    <x v="1"/>
    <s v="plays"/>
  </r>
  <r>
    <n v="3352"/>
    <x v="3350"/>
    <x v="3350"/>
    <x v="10"/>
    <n v="5376"/>
    <x v="0"/>
    <x v="1"/>
    <s v="GBP"/>
    <n v="1467414000"/>
    <n v="1462492178"/>
    <b v="0"/>
    <n v="70"/>
    <b v="1"/>
    <s v="theater/plays"/>
    <n v="107.52"/>
    <n v="76.8"/>
    <x v="1"/>
    <s v="plays"/>
  </r>
  <r>
    <n v="3353"/>
    <x v="3351"/>
    <x v="3351"/>
    <x v="2"/>
    <n v="1575"/>
    <x v="0"/>
    <x v="1"/>
    <s v="GBP"/>
    <n v="1462230000"/>
    <n v="1461061350"/>
    <b v="0"/>
    <n v="44"/>
    <b v="1"/>
    <s v="theater/plays"/>
    <n v="315"/>
    <n v="35.795454545454547"/>
    <x v="1"/>
    <s v="plays"/>
  </r>
  <r>
    <n v="3354"/>
    <x v="3352"/>
    <x v="3352"/>
    <x v="9"/>
    <n v="3058"/>
    <x v="0"/>
    <x v="0"/>
    <s v="USD"/>
    <n v="1446091260"/>
    <n v="1443029206"/>
    <b v="0"/>
    <n v="55"/>
    <b v="1"/>
    <s v="theater/plays"/>
    <n v="101.93333333333334"/>
    <n v="55.6"/>
    <x v="1"/>
    <s v="plays"/>
  </r>
  <r>
    <n v="3355"/>
    <x v="3353"/>
    <x v="3353"/>
    <x v="257"/>
    <n v="2210"/>
    <x v="0"/>
    <x v="1"/>
    <s v="GBP"/>
    <n v="1462879020"/>
    <n v="1461941527"/>
    <b v="0"/>
    <n v="15"/>
    <b v="1"/>
    <s v="theater/plays"/>
    <n v="126.28571428571429"/>
    <n v="147.33333333333334"/>
    <x v="1"/>
    <s v="plays"/>
  </r>
  <r>
    <n v="3356"/>
    <x v="3354"/>
    <x v="3354"/>
    <x v="15"/>
    <n v="1521"/>
    <x v="0"/>
    <x v="1"/>
    <s v="GBP"/>
    <n v="1468611272"/>
    <n v="1466019272"/>
    <b v="0"/>
    <n v="27"/>
    <b v="1"/>
    <s v="theater/plays"/>
    <n v="101.4"/>
    <n v="56.333333333333336"/>
    <x v="1"/>
    <s v="plays"/>
  </r>
  <r>
    <n v="3357"/>
    <x v="3355"/>
    <x v="3355"/>
    <x v="13"/>
    <n v="2020"/>
    <x v="0"/>
    <x v="1"/>
    <s v="GBP"/>
    <n v="1406887310"/>
    <n v="1404295310"/>
    <b v="0"/>
    <n v="21"/>
    <b v="1"/>
    <s v="theater/plays"/>
    <n v="101"/>
    <n v="96.19047619047619"/>
    <x v="1"/>
    <s v="plays"/>
  </r>
  <r>
    <n v="3358"/>
    <x v="3356"/>
    <x v="3356"/>
    <x v="3"/>
    <n v="10299"/>
    <x v="0"/>
    <x v="0"/>
    <s v="USD"/>
    <n v="1416385679"/>
    <n v="1413790079"/>
    <b v="0"/>
    <n v="162"/>
    <b v="1"/>
    <s v="theater/plays"/>
    <n v="102.99000000000001"/>
    <n v="63.574074074074076"/>
    <x v="1"/>
    <s v="plays"/>
  </r>
  <r>
    <n v="3359"/>
    <x v="3357"/>
    <x v="3357"/>
    <x v="23"/>
    <n v="4250"/>
    <x v="0"/>
    <x v="0"/>
    <s v="USD"/>
    <n v="1487985734"/>
    <n v="1484097734"/>
    <b v="0"/>
    <n v="23"/>
    <b v="1"/>
    <s v="theater/plays"/>
    <n v="106.25"/>
    <n v="184.78260869565219"/>
    <x v="1"/>
    <s v="plays"/>
  </r>
  <r>
    <n v="3360"/>
    <x v="3358"/>
    <x v="3358"/>
    <x v="7"/>
    <n v="9124"/>
    <x v="0"/>
    <x v="20"/>
    <s v="SGD"/>
    <n v="1481731140"/>
    <n v="1479866343"/>
    <b v="0"/>
    <n v="72"/>
    <b v="1"/>
    <s v="theater/plays"/>
    <n v="101.37777777777779"/>
    <n v="126.72222222222223"/>
    <x v="1"/>
    <s v="plays"/>
  </r>
  <r>
    <n v="3361"/>
    <x v="3359"/>
    <x v="3359"/>
    <x v="10"/>
    <n v="5673"/>
    <x v="0"/>
    <x v="0"/>
    <s v="USD"/>
    <n v="1409587140"/>
    <n v="1408062990"/>
    <b v="0"/>
    <n v="68"/>
    <b v="1"/>
    <s v="theater/plays"/>
    <n v="113.46000000000001"/>
    <n v="83.42647058823529"/>
    <x v="1"/>
    <s v="plays"/>
  </r>
  <r>
    <n v="3362"/>
    <x v="3360"/>
    <x v="3360"/>
    <x v="2"/>
    <n v="1090"/>
    <x v="0"/>
    <x v="0"/>
    <s v="USD"/>
    <n v="1425704100"/>
    <n v="1424484717"/>
    <b v="0"/>
    <n v="20"/>
    <b v="1"/>
    <s v="theater/plays"/>
    <n v="218.00000000000003"/>
    <n v="54.5"/>
    <x v="1"/>
    <s v="plays"/>
  </r>
  <r>
    <n v="3363"/>
    <x v="3361"/>
    <x v="3361"/>
    <x v="407"/>
    <n v="7860"/>
    <x v="0"/>
    <x v="0"/>
    <s v="USD"/>
    <n v="1408464000"/>
    <n v="1406831445"/>
    <b v="0"/>
    <n v="26"/>
    <b v="1"/>
    <s v="theater/plays"/>
    <n v="101.41935483870968"/>
    <n v="302.30769230769232"/>
    <x v="1"/>
    <s v="plays"/>
  </r>
  <r>
    <n v="3364"/>
    <x v="3362"/>
    <x v="3362"/>
    <x v="9"/>
    <n v="3178"/>
    <x v="0"/>
    <x v="1"/>
    <s v="GBP"/>
    <n v="1458075600"/>
    <n v="1456183649"/>
    <b v="0"/>
    <n v="72"/>
    <b v="1"/>
    <s v="theater/plays"/>
    <n v="105.93333333333332"/>
    <n v="44.138888888888886"/>
    <x v="1"/>
    <s v="plays"/>
  </r>
  <r>
    <n v="3365"/>
    <x v="3363"/>
    <x v="3363"/>
    <x v="30"/>
    <n v="2600"/>
    <x v="0"/>
    <x v="0"/>
    <s v="USD"/>
    <n v="1449973592"/>
    <n v="1447381592"/>
    <b v="0"/>
    <n v="3"/>
    <b v="1"/>
    <s v="theater/plays"/>
    <n v="104"/>
    <n v="866.66666666666663"/>
    <x v="1"/>
    <s v="plays"/>
  </r>
  <r>
    <n v="3366"/>
    <x v="3364"/>
    <x v="3364"/>
    <x v="2"/>
    <n v="1105"/>
    <x v="0"/>
    <x v="0"/>
    <s v="USD"/>
    <n v="1431481037"/>
    <n v="1428889037"/>
    <b v="0"/>
    <n v="18"/>
    <b v="1"/>
    <s v="theater/plays"/>
    <n v="221"/>
    <n v="61.388888888888886"/>
    <x v="1"/>
    <s v="plays"/>
  </r>
  <r>
    <n v="3367"/>
    <x v="3365"/>
    <x v="3365"/>
    <x v="47"/>
    <n v="890"/>
    <x v="0"/>
    <x v="1"/>
    <s v="GBP"/>
    <n v="1438467894"/>
    <n v="1436307894"/>
    <b v="0"/>
    <n v="30"/>
    <b v="1"/>
    <s v="theater/plays"/>
    <n v="118.66666666666667"/>
    <n v="29.666666666666668"/>
    <x v="1"/>
    <s v="plays"/>
  </r>
  <r>
    <n v="3368"/>
    <x v="3366"/>
    <x v="3366"/>
    <x v="28"/>
    <n v="1046"/>
    <x v="0"/>
    <x v="0"/>
    <s v="USD"/>
    <n v="1420088400"/>
    <n v="1416977259"/>
    <b v="0"/>
    <n v="23"/>
    <b v="1"/>
    <s v="theater/plays"/>
    <n v="104.60000000000001"/>
    <n v="45.478260869565219"/>
    <x v="1"/>
    <s v="plays"/>
  </r>
  <r>
    <n v="3369"/>
    <x v="3367"/>
    <x v="3367"/>
    <x v="10"/>
    <n v="5195"/>
    <x v="0"/>
    <x v="17"/>
    <s v="EUR"/>
    <n v="1484441980"/>
    <n v="1479257980"/>
    <b v="0"/>
    <n v="54"/>
    <b v="1"/>
    <s v="theater/plays"/>
    <n v="103.89999999999999"/>
    <n v="96.203703703703709"/>
    <x v="1"/>
    <s v="plays"/>
  </r>
  <r>
    <n v="3370"/>
    <x v="3368"/>
    <x v="3368"/>
    <x v="15"/>
    <n v="1766"/>
    <x v="0"/>
    <x v="0"/>
    <s v="USD"/>
    <n v="1481961600"/>
    <n v="1479283285"/>
    <b v="0"/>
    <n v="26"/>
    <b v="1"/>
    <s v="theater/plays"/>
    <n v="117.73333333333333"/>
    <n v="67.92307692307692"/>
    <x v="1"/>
    <s v="plays"/>
  </r>
  <r>
    <n v="3371"/>
    <x v="3369"/>
    <x v="3369"/>
    <x v="48"/>
    <n v="277"/>
    <x v="0"/>
    <x v="0"/>
    <s v="USD"/>
    <n v="1449089965"/>
    <n v="1446670765"/>
    <b v="0"/>
    <n v="9"/>
    <b v="1"/>
    <s v="theater/plays"/>
    <n v="138.5"/>
    <n v="30.777777777777779"/>
    <x v="1"/>
    <s v="plays"/>
  </r>
  <r>
    <n v="3372"/>
    <x v="3370"/>
    <x v="3370"/>
    <x v="28"/>
    <n v="1035"/>
    <x v="0"/>
    <x v="0"/>
    <s v="USD"/>
    <n v="1408942740"/>
    <n v="1407157756"/>
    <b v="0"/>
    <n v="27"/>
    <b v="1"/>
    <s v="theater/plays"/>
    <n v="103.49999999999999"/>
    <n v="38.333333333333336"/>
    <x v="1"/>
    <s v="plays"/>
  </r>
  <r>
    <n v="3373"/>
    <x v="3371"/>
    <x v="3371"/>
    <x v="13"/>
    <n v="2005"/>
    <x v="0"/>
    <x v="1"/>
    <s v="GBP"/>
    <n v="1437235200"/>
    <n v="1435177840"/>
    <b v="0"/>
    <n v="30"/>
    <b v="1"/>
    <s v="theater/plays"/>
    <n v="100.25"/>
    <n v="66.833333333333329"/>
    <x v="1"/>
    <s v="plays"/>
  </r>
  <r>
    <n v="3374"/>
    <x v="3372"/>
    <x v="3372"/>
    <x v="8"/>
    <n v="3730"/>
    <x v="0"/>
    <x v="5"/>
    <s v="CAD"/>
    <n v="1446053616"/>
    <n v="1443461616"/>
    <b v="0"/>
    <n v="52"/>
    <b v="1"/>
    <s v="theater/plays"/>
    <n v="106.57142857142856"/>
    <n v="71.730769230769226"/>
    <x v="1"/>
    <s v="plays"/>
  </r>
  <r>
    <n v="3375"/>
    <x v="3373"/>
    <x v="3373"/>
    <x v="9"/>
    <n v="3000"/>
    <x v="0"/>
    <x v="1"/>
    <s v="GBP"/>
    <n v="1400423973"/>
    <n v="1399387173"/>
    <b v="0"/>
    <n v="17"/>
    <b v="1"/>
    <s v="theater/plays"/>
    <n v="100"/>
    <n v="176.47058823529412"/>
    <x v="1"/>
    <s v="plays"/>
  </r>
  <r>
    <n v="3376"/>
    <x v="3374"/>
    <x v="3374"/>
    <x v="6"/>
    <n v="8001"/>
    <x v="0"/>
    <x v="0"/>
    <s v="USD"/>
    <n v="1429976994"/>
    <n v="1424796594"/>
    <b v="0"/>
    <n v="19"/>
    <b v="1"/>
    <s v="theater/plays"/>
    <n v="100.01249999999999"/>
    <n v="421.10526315789474"/>
    <x v="1"/>
    <s v="plays"/>
  </r>
  <r>
    <n v="3377"/>
    <x v="3375"/>
    <x v="3375"/>
    <x v="6"/>
    <n v="8084"/>
    <x v="0"/>
    <x v="1"/>
    <s v="GBP"/>
    <n v="1426870560"/>
    <n v="1424280899"/>
    <b v="0"/>
    <n v="77"/>
    <b v="1"/>
    <s v="theater/plays"/>
    <n v="101.05"/>
    <n v="104.98701298701299"/>
    <x v="1"/>
    <s v="plays"/>
  </r>
  <r>
    <n v="3378"/>
    <x v="3376"/>
    <x v="3376"/>
    <x v="131"/>
    <n v="592"/>
    <x v="0"/>
    <x v="1"/>
    <s v="GBP"/>
    <n v="1409490480"/>
    <n v="1407400306"/>
    <b v="0"/>
    <n v="21"/>
    <b v="1"/>
    <s v="theater/plays"/>
    <n v="107.63636363636364"/>
    <n v="28.19047619047619"/>
    <x v="1"/>
    <s v="plays"/>
  </r>
  <r>
    <n v="3379"/>
    <x v="3377"/>
    <x v="3377"/>
    <x v="13"/>
    <n v="2073"/>
    <x v="0"/>
    <x v="1"/>
    <s v="GBP"/>
    <n v="1440630000"/>
    <n v="1439122800"/>
    <b v="0"/>
    <n v="38"/>
    <b v="1"/>
    <s v="theater/plays"/>
    <n v="103.64999999999999"/>
    <n v="54.55263157894737"/>
    <x v="1"/>
    <s v="plays"/>
  </r>
  <r>
    <n v="3380"/>
    <x v="3378"/>
    <x v="3378"/>
    <x v="9"/>
    <n v="3133"/>
    <x v="0"/>
    <x v="0"/>
    <s v="USD"/>
    <n v="1417305178"/>
    <n v="1414277578"/>
    <b v="0"/>
    <n v="28"/>
    <b v="1"/>
    <s v="theater/plays"/>
    <n v="104.43333333333334"/>
    <n v="111.89285714285714"/>
    <x v="1"/>
    <s v="plays"/>
  </r>
  <r>
    <n v="3381"/>
    <x v="3379"/>
    <x v="3379"/>
    <x v="23"/>
    <n v="4090"/>
    <x v="0"/>
    <x v="0"/>
    <s v="USD"/>
    <n v="1426044383"/>
    <n v="1423455983"/>
    <b v="0"/>
    <n v="48"/>
    <b v="1"/>
    <s v="theater/plays"/>
    <n v="102.25"/>
    <n v="85.208333333333329"/>
    <x v="1"/>
    <s v="plays"/>
  </r>
  <r>
    <n v="3382"/>
    <x v="3380"/>
    <x v="3380"/>
    <x v="8"/>
    <n v="3526"/>
    <x v="0"/>
    <x v="1"/>
    <s v="GBP"/>
    <n v="1470092340"/>
    <n v="1467973256"/>
    <b v="0"/>
    <n v="46"/>
    <b v="1"/>
    <s v="theater/plays"/>
    <n v="100.74285714285713"/>
    <n v="76.652173913043484"/>
    <x v="1"/>
    <s v="plays"/>
  </r>
  <r>
    <n v="3383"/>
    <x v="3381"/>
    <x v="3381"/>
    <x v="257"/>
    <n v="1955"/>
    <x v="0"/>
    <x v="0"/>
    <s v="USD"/>
    <n v="1466707620"/>
    <n v="1464979620"/>
    <b v="0"/>
    <n v="30"/>
    <b v="1"/>
    <s v="theater/plays"/>
    <n v="111.71428571428572"/>
    <n v="65.166666666666671"/>
    <x v="1"/>
    <s v="plays"/>
  </r>
  <r>
    <n v="3384"/>
    <x v="3382"/>
    <x v="3382"/>
    <x v="12"/>
    <n v="6000.66"/>
    <x v="0"/>
    <x v="0"/>
    <s v="USD"/>
    <n v="1448074800"/>
    <n v="1444874768"/>
    <b v="0"/>
    <n v="64"/>
    <b v="1"/>
    <s v="theater/plays"/>
    <n v="100.01100000000001"/>
    <n v="93.760312499999998"/>
    <x v="1"/>
    <s v="plays"/>
  </r>
  <r>
    <n v="3385"/>
    <x v="3383"/>
    <x v="3383"/>
    <x v="13"/>
    <n v="2000"/>
    <x v="0"/>
    <x v="0"/>
    <s v="USD"/>
    <n v="1418244552"/>
    <n v="1415652552"/>
    <b v="0"/>
    <n v="15"/>
    <b v="1"/>
    <s v="theater/plays"/>
    <n v="100"/>
    <n v="133.33333333333334"/>
    <x v="1"/>
    <s v="plays"/>
  </r>
  <r>
    <n v="3386"/>
    <x v="3384"/>
    <x v="3384"/>
    <x v="13"/>
    <n v="2100"/>
    <x v="0"/>
    <x v="0"/>
    <s v="USD"/>
    <n v="1417620506"/>
    <n v="1415028506"/>
    <b v="0"/>
    <n v="41"/>
    <b v="1"/>
    <s v="theater/plays"/>
    <n v="105"/>
    <n v="51.219512195121951"/>
    <x v="1"/>
    <s v="plays"/>
  </r>
  <r>
    <n v="3387"/>
    <x v="3385"/>
    <x v="3385"/>
    <x v="9"/>
    <n v="3506"/>
    <x v="0"/>
    <x v="0"/>
    <s v="USD"/>
    <n v="1418581088"/>
    <n v="1415125088"/>
    <b v="0"/>
    <n v="35"/>
    <b v="1"/>
    <s v="theater/plays"/>
    <n v="116.86666666666667"/>
    <n v="100.17142857142858"/>
    <x v="1"/>
    <s v="plays"/>
  </r>
  <r>
    <n v="3388"/>
    <x v="3386"/>
    <x v="3386"/>
    <x v="15"/>
    <n v="1557"/>
    <x v="0"/>
    <x v="1"/>
    <s v="GBP"/>
    <n v="1434625441"/>
    <n v="1432033441"/>
    <b v="0"/>
    <n v="45"/>
    <b v="1"/>
    <s v="theater/plays"/>
    <n v="103.8"/>
    <n v="34.6"/>
    <x v="1"/>
    <s v="plays"/>
  </r>
  <r>
    <n v="3389"/>
    <x v="3387"/>
    <x v="3387"/>
    <x v="3"/>
    <n v="11450"/>
    <x v="0"/>
    <x v="0"/>
    <s v="USD"/>
    <n v="1464960682"/>
    <n v="1462368682"/>
    <b v="0"/>
    <n v="62"/>
    <b v="1"/>
    <s v="theater/plays"/>
    <n v="114.5"/>
    <n v="184.67741935483872"/>
    <x v="1"/>
    <s v="plays"/>
  </r>
  <r>
    <n v="3390"/>
    <x v="3388"/>
    <x v="3388"/>
    <x v="15"/>
    <n v="1536"/>
    <x v="0"/>
    <x v="0"/>
    <s v="USD"/>
    <n v="1405017345"/>
    <n v="1403721345"/>
    <b v="0"/>
    <n v="22"/>
    <b v="1"/>
    <s v="theater/plays"/>
    <n v="102.4"/>
    <n v="69.818181818181813"/>
    <x v="1"/>
    <s v="plays"/>
  </r>
  <r>
    <n v="3391"/>
    <x v="3389"/>
    <x v="3389"/>
    <x v="2"/>
    <n v="1115"/>
    <x v="0"/>
    <x v="0"/>
    <s v="USD"/>
    <n v="1407536880"/>
    <n v="1404997548"/>
    <b v="0"/>
    <n v="18"/>
    <b v="1"/>
    <s v="theater/plays"/>
    <n v="223"/>
    <n v="61.944444444444443"/>
    <x v="1"/>
    <s v="plays"/>
  </r>
  <r>
    <n v="3392"/>
    <x v="3390"/>
    <x v="3390"/>
    <x v="2"/>
    <n v="500"/>
    <x v="0"/>
    <x v="1"/>
    <s v="GBP"/>
    <n v="1462565855"/>
    <n v="1458245855"/>
    <b v="0"/>
    <n v="12"/>
    <b v="1"/>
    <s v="theater/plays"/>
    <n v="100"/>
    <n v="41.666666666666664"/>
    <x v="1"/>
    <s v="plays"/>
  </r>
  <r>
    <n v="3393"/>
    <x v="3391"/>
    <x v="3391"/>
    <x v="15"/>
    <n v="1587"/>
    <x v="0"/>
    <x v="0"/>
    <s v="USD"/>
    <n v="1415234760"/>
    <n v="1413065230"/>
    <b v="0"/>
    <n v="44"/>
    <b v="1"/>
    <s v="theater/plays"/>
    <n v="105.80000000000001"/>
    <n v="36.06818181818182"/>
    <x v="1"/>
    <s v="plays"/>
  </r>
  <r>
    <n v="3394"/>
    <x v="3392"/>
    <x v="3392"/>
    <x v="131"/>
    <n v="783"/>
    <x v="0"/>
    <x v="1"/>
    <s v="GBP"/>
    <n v="1406470645"/>
    <n v="1403878645"/>
    <b v="0"/>
    <n v="27"/>
    <b v="1"/>
    <s v="theater/plays"/>
    <n v="142.36363636363635"/>
    <n v="29"/>
    <x v="1"/>
    <s v="plays"/>
  </r>
  <r>
    <n v="3395"/>
    <x v="3393"/>
    <x v="3393"/>
    <x v="2"/>
    <n v="920"/>
    <x v="0"/>
    <x v="1"/>
    <s v="GBP"/>
    <n v="1433009400"/>
    <n v="1431795944"/>
    <b v="0"/>
    <n v="38"/>
    <b v="1"/>
    <s v="theater/plays"/>
    <n v="184"/>
    <n v="24.210526315789473"/>
    <x v="1"/>
    <s v="plays"/>
  </r>
  <r>
    <n v="3396"/>
    <x v="3394"/>
    <x v="3394"/>
    <x v="15"/>
    <n v="1565"/>
    <x v="0"/>
    <x v="0"/>
    <s v="USD"/>
    <n v="1401595140"/>
    <n v="1399286589"/>
    <b v="0"/>
    <n v="28"/>
    <b v="1"/>
    <s v="theater/plays"/>
    <n v="104.33333333333333"/>
    <n v="55.892857142857146"/>
    <x v="1"/>
    <s v="plays"/>
  </r>
  <r>
    <n v="3397"/>
    <x v="3395"/>
    <x v="3395"/>
    <x v="49"/>
    <n v="280"/>
    <x v="0"/>
    <x v="1"/>
    <s v="GBP"/>
    <n v="1455832800"/>
    <n v="1452338929"/>
    <b v="0"/>
    <n v="24"/>
    <b v="1"/>
    <s v="theater/plays"/>
    <n v="112.00000000000001"/>
    <n v="11.666666666666666"/>
    <x v="1"/>
    <s v="plays"/>
  </r>
  <r>
    <n v="3398"/>
    <x v="3396"/>
    <x v="3396"/>
    <x v="23"/>
    <n v="4443"/>
    <x v="0"/>
    <x v="0"/>
    <s v="USD"/>
    <n v="1416589200"/>
    <n v="1414605776"/>
    <b v="0"/>
    <n v="65"/>
    <b v="1"/>
    <s v="theater/plays"/>
    <n v="111.07499999999999"/>
    <n v="68.353846153846149"/>
    <x v="1"/>
    <s v="plays"/>
  </r>
  <r>
    <n v="3399"/>
    <x v="3397"/>
    <x v="3397"/>
    <x v="38"/>
    <n v="1245"/>
    <x v="0"/>
    <x v="1"/>
    <s v="GBP"/>
    <n v="1424556325"/>
    <n v="1421964325"/>
    <b v="0"/>
    <n v="46"/>
    <b v="1"/>
    <s v="theater/plays"/>
    <n v="103.75000000000001"/>
    <n v="27.065217391304348"/>
    <x v="1"/>
    <s v="plays"/>
  </r>
  <r>
    <n v="3400"/>
    <x v="3398"/>
    <x v="3398"/>
    <x v="3"/>
    <n v="10041"/>
    <x v="0"/>
    <x v="0"/>
    <s v="USD"/>
    <n v="1409266414"/>
    <n v="1405378414"/>
    <b v="0"/>
    <n v="85"/>
    <b v="1"/>
    <s v="theater/plays"/>
    <n v="100.41"/>
    <n v="118.12941176470588"/>
    <x v="1"/>
    <s v="plays"/>
  </r>
  <r>
    <n v="3401"/>
    <x v="3399"/>
    <x v="3399"/>
    <x v="193"/>
    <n v="2954"/>
    <x v="0"/>
    <x v="1"/>
    <s v="GBP"/>
    <n v="1438968146"/>
    <n v="1436376146"/>
    <b v="0"/>
    <n v="66"/>
    <b v="1"/>
    <s v="theater/plays"/>
    <n v="101.86206896551724"/>
    <n v="44.757575757575758"/>
    <x v="1"/>
    <s v="plays"/>
  </r>
  <r>
    <n v="3402"/>
    <x v="3400"/>
    <x v="3400"/>
    <x v="36"/>
    <n v="16465"/>
    <x v="0"/>
    <x v="0"/>
    <s v="USD"/>
    <n v="1447295460"/>
    <n v="1444747843"/>
    <b v="0"/>
    <n v="165"/>
    <b v="1"/>
    <s v="theater/plays"/>
    <n v="109.76666666666665"/>
    <n v="99.787878787878782"/>
    <x v="1"/>
    <s v="plays"/>
  </r>
  <r>
    <n v="3403"/>
    <x v="3401"/>
    <x v="3401"/>
    <x v="13"/>
    <n v="2000"/>
    <x v="0"/>
    <x v="1"/>
    <s v="GBP"/>
    <n v="1435230324"/>
    <n v="1432638324"/>
    <b v="0"/>
    <n v="17"/>
    <b v="1"/>
    <s v="theater/plays"/>
    <n v="100"/>
    <n v="117.64705882352941"/>
    <x v="1"/>
    <s v="plays"/>
  </r>
  <r>
    <n v="3404"/>
    <x v="3402"/>
    <x v="3402"/>
    <x v="2"/>
    <n v="610"/>
    <x v="0"/>
    <x v="0"/>
    <s v="USD"/>
    <n v="1434542702"/>
    <n v="1432814702"/>
    <b v="0"/>
    <n v="3"/>
    <b v="1"/>
    <s v="theater/plays"/>
    <n v="122"/>
    <n v="203.33333333333334"/>
    <x v="1"/>
    <s v="plays"/>
  </r>
  <r>
    <n v="3405"/>
    <x v="3403"/>
    <x v="3403"/>
    <x v="18"/>
    <n v="481.5"/>
    <x v="0"/>
    <x v="1"/>
    <s v="GBP"/>
    <n v="1456876740"/>
    <n v="1455063886"/>
    <b v="0"/>
    <n v="17"/>
    <b v="1"/>
    <s v="theater/plays"/>
    <n v="137.57142857142856"/>
    <n v="28.323529411764707"/>
    <x v="1"/>
    <s v="plays"/>
  </r>
  <r>
    <n v="3406"/>
    <x v="3404"/>
    <x v="3404"/>
    <x v="3"/>
    <n v="10031"/>
    <x v="0"/>
    <x v="0"/>
    <s v="USD"/>
    <n v="1405511376"/>
    <n v="1401623376"/>
    <b v="0"/>
    <n v="91"/>
    <b v="1"/>
    <s v="theater/plays"/>
    <n v="100.31000000000002"/>
    <n v="110.23076923076923"/>
    <x v="1"/>
    <s v="plays"/>
  </r>
  <r>
    <n v="3407"/>
    <x v="3405"/>
    <x v="3405"/>
    <x v="13"/>
    <n v="2142"/>
    <x v="0"/>
    <x v="1"/>
    <s v="GBP"/>
    <n v="1404641289"/>
    <n v="1402049289"/>
    <b v="0"/>
    <n v="67"/>
    <b v="1"/>
    <s v="theater/plays"/>
    <n v="107.1"/>
    <n v="31.970149253731343"/>
    <x v="1"/>
    <s v="plays"/>
  </r>
  <r>
    <n v="3408"/>
    <x v="3406"/>
    <x v="3406"/>
    <x v="2"/>
    <n v="1055"/>
    <x v="0"/>
    <x v="0"/>
    <s v="USD"/>
    <n v="1405727304"/>
    <n v="1403135304"/>
    <b v="0"/>
    <n v="18"/>
    <b v="1"/>
    <s v="theater/plays"/>
    <n v="211"/>
    <n v="58.611111111111114"/>
    <x v="1"/>
    <s v="plays"/>
  </r>
  <r>
    <n v="3409"/>
    <x v="3407"/>
    <x v="3407"/>
    <x v="2"/>
    <n v="618"/>
    <x v="0"/>
    <x v="1"/>
    <s v="GBP"/>
    <n v="1469998680"/>
    <n v="1466710358"/>
    <b v="0"/>
    <n v="21"/>
    <b v="1"/>
    <s v="theater/plays"/>
    <n v="123.6"/>
    <n v="29.428571428571427"/>
    <x v="1"/>
    <s v="plays"/>
  </r>
  <r>
    <n v="3410"/>
    <x v="3408"/>
    <x v="3408"/>
    <x v="9"/>
    <n v="3255"/>
    <x v="0"/>
    <x v="0"/>
    <s v="USD"/>
    <n v="1465196400"/>
    <n v="1462841990"/>
    <b v="0"/>
    <n v="40"/>
    <b v="1"/>
    <s v="theater/plays"/>
    <n v="108.5"/>
    <n v="81.375"/>
    <x v="1"/>
    <s v="plays"/>
  </r>
  <r>
    <n v="3411"/>
    <x v="3409"/>
    <x v="3409"/>
    <x v="36"/>
    <n v="15535"/>
    <x v="0"/>
    <x v="0"/>
    <s v="USD"/>
    <n v="1444264372"/>
    <n v="1442536372"/>
    <b v="0"/>
    <n v="78"/>
    <b v="1"/>
    <s v="theater/plays"/>
    <n v="103.56666666666668"/>
    <n v="199.16666666666666"/>
    <x v="1"/>
    <s v="plays"/>
  </r>
  <r>
    <n v="3412"/>
    <x v="3410"/>
    <x v="3410"/>
    <x v="9"/>
    <n v="3000"/>
    <x v="0"/>
    <x v="1"/>
    <s v="GBP"/>
    <n v="1411858862"/>
    <n v="1409266862"/>
    <b v="0"/>
    <n v="26"/>
    <b v="1"/>
    <s v="theater/plays"/>
    <n v="100"/>
    <n v="115.38461538461539"/>
    <x v="1"/>
    <s v="plays"/>
  </r>
  <r>
    <n v="3413"/>
    <x v="3411"/>
    <x v="3411"/>
    <x v="2"/>
    <n v="650"/>
    <x v="0"/>
    <x v="0"/>
    <s v="USD"/>
    <n v="1425099540"/>
    <n v="1424280938"/>
    <b v="0"/>
    <n v="14"/>
    <b v="1"/>
    <s v="theater/plays"/>
    <n v="130"/>
    <n v="46.428571428571431"/>
    <x v="1"/>
    <s v="plays"/>
  </r>
  <r>
    <n v="3414"/>
    <x v="3412"/>
    <x v="3412"/>
    <x v="9"/>
    <n v="3105"/>
    <x v="0"/>
    <x v="0"/>
    <s v="USD"/>
    <n v="1480579140"/>
    <n v="1478030325"/>
    <b v="0"/>
    <n v="44"/>
    <b v="1"/>
    <s v="theater/plays"/>
    <n v="103.49999999999999"/>
    <n v="70.568181818181813"/>
    <x v="1"/>
    <s v="plays"/>
  </r>
  <r>
    <n v="3415"/>
    <x v="3413"/>
    <x v="3413"/>
    <x v="48"/>
    <n v="200"/>
    <x v="0"/>
    <x v="0"/>
    <s v="USD"/>
    <n v="1460935800"/>
    <n v="1459999656"/>
    <b v="0"/>
    <n v="9"/>
    <b v="1"/>
    <s v="theater/plays"/>
    <n v="100"/>
    <n v="22.222222222222221"/>
    <x v="1"/>
    <s v="plays"/>
  </r>
  <r>
    <n v="3416"/>
    <x v="3414"/>
    <x v="3414"/>
    <x v="23"/>
    <n v="4784"/>
    <x v="0"/>
    <x v="1"/>
    <s v="GBP"/>
    <n v="1429813800"/>
    <n v="1427363645"/>
    <b v="0"/>
    <n v="30"/>
    <b v="1"/>
    <s v="theater/plays"/>
    <n v="119.6"/>
    <n v="159.46666666666667"/>
    <x v="1"/>
    <s v="plays"/>
  </r>
  <r>
    <n v="3417"/>
    <x v="3415"/>
    <x v="3415"/>
    <x v="180"/>
    <n v="1700.01"/>
    <x v="0"/>
    <x v="0"/>
    <s v="USD"/>
    <n v="1414284180"/>
    <n v="1410558948"/>
    <b v="0"/>
    <n v="45"/>
    <b v="1"/>
    <s v="theater/plays"/>
    <n v="100.00058823529412"/>
    <n v="37.777999999999999"/>
    <x v="1"/>
    <s v="plays"/>
  </r>
  <r>
    <n v="3418"/>
    <x v="3416"/>
    <x v="3416"/>
    <x v="23"/>
    <n v="4035"/>
    <x v="0"/>
    <x v="0"/>
    <s v="USD"/>
    <n v="1400875307"/>
    <n v="1398283307"/>
    <b v="0"/>
    <n v="56"/>
    <b v="1"/>
    <s v="theater/plays"/>
    <n v="100.875"/>
    <n v="72.053571428571431"/>
    <x v="1"/>
    <s v="plays"/>
  </r>
  <r>
    <n v="3419"/>
    <x v="3417"/>
    <x v="3417"/>
    <x v="181"/>
    <n v="2930"/>
    <x v="0"/>
    <x v="17"/>
    <s v="EUR"/>
    <n v="1459978200"/>
    <n v="1458416585"/>
    <b v="0"/>
    <n v="46"/>
    <b v="1"/>
    <s v="theater/plays"/>
    <n v="106.54545454545455"/>
    <n v="63.695652173913047"/>
    <x v="1"/>
    <s v="plays"/>
  </r>
  <r>
    <n v="3420"/>
    <x v="3418"/>
    <x v="3418"/>
    <x v="176"/>
    <n v="966"/>
    <x v="0"/>
    <x v="1"/>
    <s v="GBP"/>
    <n v="1455408000"/>
    <n v="1454638202"/>
    <b v="0"/>
    <n v="34"/>
    <b v="1"/>
    <s v="theater/plays"/>
    <n v="138"/>
    <n v="28.411764705882351"/>
    <x v="1"/>
    <s v="plays"/>
  </r>
  <r>
    <n v="3421"/>
    <x v="3419"/>
    <x v="3419"/>
    <x v="3"/>
    <n v="10115"/>
    <x v="0"/>
    <x v="0"/>
    <s v="USD"/>
    <n v="1425495563"/>
    <n v="1422903563"/>
    <b v="0"/>
    <n v="98"/>
    <b v="1"/>
    <s v="theater/plays"/>
    <n v="101.15"/>
    <n v="103.21428571428571"/>
    <x v="1"/>
    <s v="plays"/>
  </r>
  <r>
    <n v="3422"/>
    <x v="3420"/>
    <x v="3420"/>
    <x v="9"/>
    <n v="3273"/>
    <x v="0"/>
    <x v="1"/>
    <s v="GBP"/>
    <n v="1450051200"/>
    <n v="1447594176"/>
    <b v="0"/>
    <n v="46"/>
    <b v="1"/>
    <s v="theater/plays"/>
    <n v="109.1"/>
    <n v="71.152173913043484"/>
    <x v="1"/>
    <s v="plays"/>
  </r>
  <r>
    <n v="3423"/>
    <x v="3421"/>
    <x v="3421"/>
    <x v="49"/>
    <n v="350"/>
    <x v="0"/>
    <x v="0"/>
    <s v="USD"/>
    <n v="1429912341"/>
    <n v="1427320341"/>
    <b v="0"/>
    <n v="10"/>
    <b v="1"/>
    <s v="theater/plays"/>
    <n v="140"/>
    <n v="35"/>
    <x v="1"/>
    <s v="plays"/>
  </r>
  <r>
    <n v="3424"/>
    <x v="3422"/>
    <x v="3422"/>
    <x v="12"/>
    <n v="6215"/>
    <x v="0"/>
    <x v="0"/>
    <s v="USD"/>
    <n v="1423119540"/>
    <n v="1421252084"/>
    <b v="0"/>
    <n v="76"/>
    <b v="1"/>
    <s v="theater/plays"/>
    <n v="103.58333333333334"/>
    <n v="81.776315789473685"/>
    <x v="1"/>
    <s v="plays"/>
  </r>
  <r>
    <n v="3425"/>
    <x v="3423"/>
    <x v="3423"/>
    <x v="11"/>
    <n v="30891.1"/>
    <x v="0"/>
    <x v="0"/>
    <s v="USD"/>
    <n v="1412434136"/>
    <n v="1409669336"/>
    <b v="0"/>
    <n v="104"/>
    <b v="1"/>
    <s v="theater/plays"/>
    <n v="102.97033333333331"/>
    <n v="297.02980769230766"/>
    <x v="1"/>
    <s v="plays"/>
  </r>
  <r>
    <n v="3426"/>
    <x v="3424"/>
    <x v="3424"/>
    <x v="192"/>
    <n v="4055"/>
    <x v="0"/>
    <x v="0"/>
    <s v="USD"/>
    <n v="1411264800"/>
    <n v="1409620903"/>
    <b v="0"/>
    <n v="87"/>
    <b v="1"/>
    <s v="theater/plays"/>
    <n v="108.13333333333333"/>
    <n v="46.609195402298852"/>
    <x v="1"/>
    <s v="plays"/>
  </r>
  <r>
    <n v="3427"/>
    <x v="3425"/>
    <x v="3425"/>
    <x v="15"/>
    <n v="1500"/>
    <x v="0"/>
    <x v="1"/>
    <s v="GBP"/>
    <n v="1404314952"/>
    <n v="1401722952"/>
    <b v="0"/>
    <n v="29"/>
    <b v="1"/>
    <s v="theater/plays"/>
    <n v="100"/>
    <n v="51.724137931034484"/>
    <x v="1"/>
    <s v="plays"/>
  </r>
  <r>
    <n v="3428"/>
    <x v="3426"/>
    <x v="3426"/>
    <x v="13"/>
    <n v="2055"/>
    <x v="0"/>
    <x v="1"/>
    <s v="GBP"/>
    <n v="1425142800"/>
    <n v="1422983847"/>
    <b v="0"/>
    <n v="51"/>
    <b v="1"/>
    <s v="theater/plays"/>
    <n v="102.75000000000001"/>
    <n v="40.294117647058826"/>
    <x v="1"/>
    <s v="plays"/>
  </r>
  <r>
    <n v="3429"/>
    <x v="3427"/>
    <x v="3427"/>
    <x v="325"/>
    <n v="195"/>
    <x v="0"/>
    <x v="1"/>
    <s v="GBP"/>
    <n v="1478046661"/>
    <n v="1476837061"/>
    <b v="0"/>
    <n v="12"/>
    <b v="1"/>
    <s v="theater/plays"/>
    <n v="130"/>
    <n v="16.25"/>
    <x v="1"/>
    <s v="plays"/>
  </r>
  <r>
    <n v="3430"/>
    <x v="3428"/>
    <x v="3428"/>
    <x v="13"/>
    <n v="2170.9899999999998"/>
    <x v="0"/>
    <x v="1"/>
    <s v="GBP"/>
    <n v="1406760101"/>
    <n v="1404168101"/>
    <b v="0"/>
    <n v="72"/>
    <b v="1"/>
    <s v="theater/plays"/>
    <n v="108.54949999999999"/>
    <n v="30.152638888888887"/>
    <x v="1"/>
    <s v="plays"/>
  </r>
  <r>
    <n v="3431"/>
    <x v="3429"/>
    <x v="3429"/>
    <x v="13"/>
    <n v="2000"/>
    <x v="0"/>
    <x v="0"/>
    <s v="USD"/>
    <n v="1408383153"/>
    <n v="1405791153"/>
    <b v="0"/>
    <n v="21"/>
    <b v="1"/>
    <s v="theater/plays"/>
    <n v="100"/>
    <n v="95.238095238095241"/>
    <x v="1"/>
    <s v="plays"/>
  </r>
  <r>
    <n v="3432"/>
    <x v="3430"/>
    <x v="3430"/>
    <x v="13"/>
    <n v="2193"/>
    <x v="0"/>
    <x v="0"/>
    <s v="USD"/>
    <n v="1454709600"/>
    <n v="1452520614"/>
    <b v="0"/>
    <n v="42"/>
    <b v="1"/>
    <s v="theater/plays"/>
    <n v="109.65"/>
    <n v="52.214285714285715"/>
    <x v="1"/>
    <s v="plays"/>
  </r>
  <r>
    <n v="3433"/>
    <x v="3431"/>
    <x v="3431"/>
    <x v="196"/>
    <n v="9525"/>
    <x v="0"/>
    <x v="0"/>
    <s v="USD"/>
    <n v="1402974000"/>
    <n v="1400290255"/>
    <b v="0"/>
    <n v="71"/>
    <b v="1"/>
    <s v="theater/plays"/>
    <n v="100.26315789473684"/>
    <n v="134.1549295774648"/>
    <x v="1"/>
    <s v="plays"/>
  </r>
  <r>
    <n v="3434"/>
    <x v="3432"/>
    <x v="3432"/>
    <x v="3"/>
    <n v="10555"/>
    <x v="0"/>
    <x v="0"/>
    <s v="USD"/>
    <n v="1404983269"/>
    <n v="1402391269"/>
    <b v="0"/>
    <n v="168"/>
    <b v="1"/>
    <s v="theater/plays"/>
    <n v="105.55000000000001"/>
    <n v="62.827380952380949"/>
    <x v="1"/>
    <s v="plays"/>
  </r>
  <r>
    <n v="3435"/>
    <x v="3433"/>
    <x v="3433"/>
    <x v="28"/>
    <n v="1120"/>
    <x v="0"/>
    <x v="0"/>
    <s v="USD"/>
    <n v="1470538800"/>
    <n v="1469112493"/>
    <b v="0"/>
    <n v="19"/>
    <b v="1"/>
    <s v="theater/plays"/>
    <n v="112.00000000000001"/>
    <n v="58.94736842105263"/>
    <x v="1"/>
    <s v="plays"/>
  </r>
  <r>
    <n v="3436"/>
    <x v="3434"/>
    <x v="3434"/>
    <x v="10"/>
    <n v="5295"/>
    <x v="0"/>
    <x v="0"/>
    <s v="USD"/>
    <n v="1408638480"/>
    <n v="1406811593"/>
    <b v="0"/>
    <n v="37"/>
    <b v="1"/>
    <s v="theater/plays"/>
    <n v="105.89999999999999"/>
    <n v="143.1081081081081"/>
    <x v="1"/>
    <s v="plays"/>
  </r>
  <r>
    <n v="3437"/>
    <x v="3435"/>
    <x v="3435"/>
    <x v="9"/>
    <n v="3030"/>
    <x v="0"/>
    <x v="0"/>
    <s v="USD"/>
    <n v="1440003820"/>
    <n v="1437411820"/>
    <b v="0"/>
    <n v="36"/>
    <b v="1"/>
    <s v="theater/plays"/>
    <n v="101"/>
    <n v="84.166666666666671"/>
    <x v="1"/>
    <s v="plays"/>
  </r>
  <r>
    <n v="3438"/>
    <x v="3436"/>
    <x v="3436"/>
    <x v="30"/>
    <n v="2605"/>
    <x v="0"/>
    <x v="1"/>
    <s v="GBP"/>
    <n v="1430600400"/>
    <n v="1428358567"/>
    <b v="0"/>
    <n v="14"/>
    <b v="1"/>
    <s v="theater/plays"/>
    <n v="104.2"/>
    <n v="186.07142857142858"/>
    <x v="1"/>
    <s v="plays"/>
  </r>
  <r>
    <n v="3439"/>
    <x v="3437"/>
    <x v="3437"/>
    <x v="38"/>
    <n v="1616.14"/>
    <x v="0"/>
    <x v="0"/>
    <s v="USD"/>
    <n v="1453179540"/>
    <n v="1452030730"/>
    <b v="0"/>
    <n v="18"/>
    <b v="1"/>
    <s v="theater/plays"/>
    <n v="134.67833333333334"/>
    <n v="89.785555555555561"/>
    <x v="1"/>
    <s v="plays"/>
  </r>
  <r>
    <n v="3440"/>
    <x v="3438"/>
    <x v="3438"/>
    <x v="10"/>
    <n v="5260.92"/>
    <x v="0"/>
    <x v="0"/>
    <s v="USD"/>
    <n v="1405095300"/>
    <n v="1403146628"/>
    <b v="0"/>
    <n v="82"/>
    <b v="1"/>
    <s v="theater/plays"/>
    <n v="105.2184"/>
    <n v="64.157560975609755"/>
    <x v="1"/>
    <s v="plays"/>
  </r>
  <r>
    <n v="3441"/>
    <x v="3439"/>
    <x v="3439"/>
    <x v="30"/>
    <n v="2565"/>
    <x v="0"/>
    <x v="0"/>
    <s v="USD"/>
    <n v="1447445820"/>
    <n v="1445077121"/>
    <b v="0"/>
    <n v="43"/>
    <b v="1"/>
    <s v="theater/plays"/>
    <n v="102.60000000000001"/>
    <n v="59.651162790697676"/>
    <x v="1"/>
    <s v="plays"/>
  </r>
  <r>
    <n v="3442"/>
    <x v="3440"/>
    <x v="3440"/>
    <x v="49"/>
    <n v="250"/>
    <x v="0"/>
    <x v="0"/>
    <s v="USD"/>
    <n v="1433016672"/>
    <n v="1430424672"/>
    <b v="0"/>
    <n v="8"/>
    <b v="1"/>
    <s v="theater/plays"/>
    <n v="100"/>
    <n v="31.25"/>
    <x v="1"/>
    <s v="plays"/>
  </r>
  <r>
    <n v="3443"/>
    <x v="3441"/>
    <x v="3441"/>
    <x v="28"/>
    <n v="1855"/>
    <x v="0"/>
    <x v="0"/>
    <s v="USD"/>
    <n v="1410266146"/>
    <n v="1407674146"/>
    <b v="0"/>
    <n v="45"/>
    <b v="1"/>
    <s v="theater/plays"/>
    <n v="185.5"/>
    <n v="41.222222222222221"/>
    <x v="1"/>
    <s v="plays"/>
  </r>
  <r>
    <n v="3444"/>
    <x v="3442"/>
    <x v="3442"/>
    <x v="43"/>
    <n v="867"/>
    <x v="0"/>
    <x v="2"/>
    <s v="AUD"/>
    <n v="1465394340"/>
    <n v="1464677986"/>
    <b v="0"/>
    <n v="20"/>
    <b v="1"/>
    <s v="theater/plays"/>
    <n v="289"/>
    <n v="43.35"/>
    <x v="1"/>
    <s v="plays"/>
  </r>
  <r>
    <n v="3445"/>
    <x v="3443"/>
    <x v="3443"/>
    <x v="13"/>
    <n v="2000"/>
    <x v="0"/>
    <x v="1"/>
    <s v="GBP"/>
    <n v="1445604236"/>
    <n v="1443185036"/>
    <b v="0"/>
    <n v="31"/>
    <b v="1"/>
    <s v="theater/plays"/>
    <n v="100"/>
    <n v="64.516129032258064"/>
    <x v="1"/>
    <s v="plays"/>
  </r>
  <r>
    <n v="3446"/>
    <x v="3444"/>
    <x v="3444"/>
    <x v="28"/>
    <n v="1082"/>
    <x v="0"/>
    <x v="1"/>
    <s v="GBP"/>
    <n v="1423138800"/>
    <n v="1421092725"/>
    <b v="0"/>
    <n v="25"/>
    <b v="1"/>
    <s v="theater/plays"/>
    <n v="108.2"/>
    <n v="43.28"/>
    <x v="1"/>
    <s v="plays"/>
  </r>
  <r>
    <n v="3447"/>
    <x v="3445"/>
    <x v="3445"/>
    <x v="28"/>
    <n v="1078"/>
    <x v="0"/>
    <x v="0"/>
    <s v="USD"/>
    <n v="1458332412"/>
    <n v="1454448012"/>
    <b v="0"/>
    <n v="14"/>
    <b v="1"/>
    <s v="theater/plays"/>
    <n v="107.80000000000001"/>
    <n v="77"/>
    <x v="1"/>
    <s v="plays"/>
  </r>
  <r>
    <n v="3448"/>
    <x v="3446"/>
    <x v="3446"/>
    <x v="190"/>
    <n v="2305"/>
    <x v="0"/>
    <x v="0"/>
    <s v="USD"/>
    <n v="1418784689"/>
    <n v="1416192689"/>
    <b v="0"/>
    <n v="45"/>
    <b v="1"/>
    <s v="theater/plays"/>
    <n v="109.76190476190477"/>
    <n v="51.222222222222221"/>
    <x v="1"/>
    <s v="plays"/>
  </r>
  <r>
    <n v="3449"/>
    <x v="3447"/>
    <x v="3447"/>
    <x v="134"/>
    <n v="1365"/>
    <x v="0"/>
    <x v="0"/>
    <s v="USD"/>
    <n v="1468036800"/>
    <n v="1465607738"/>
    <b v="0"/>
    <n v="20"/>
    <b v="1"/>
    <s v="theater/plays"/>
    <n v="170.625"/>
    <n v="68.25"/>
    <x v="1"/>
    <s v="plays"/>
  </r>
  <r>
    <n v="3450"/>
    <x v="3448"/>
    <x v="3448"/>
    <x v="2"/>
    <n v="760"/>
    <x v="0"/>
    <x v="1"/>
    <s v="GBP"/>
    <n v="1427990071"/>
    <n v="1422809671"/>
    <b v="0"/>
    <n v="39"/>
    <b v="1"/>
    <s v="theater/plays"/>
    <n v="152"/>
    <n v="19.487179487179485"/>
    <x v="1"/>
    <s v="plays"/>
  </r>
  <r>
    <n v="3451"/>
    <x v="3449"/>
    <x v="3449"/>
    <x v="81"/>
    <n v="658"/>
    <x v="0"/>
    <x v="0"/>
    <s v="USD"/>
    <n v="1429636927"/>
    <n v="1427304127"/>
    <b v="0"/>
    <n v="16"/>
    <b v="1"/>
    <s v="theater/plays"/>
    <n v="101.23076923076924"/>
    <n v="41.125"/>
    <x v="1"/>
    <s v="plays"/>
  </r>
  <r>
    <n v="3452"/>
    <x v="3450"/>
    <x v="3450"/>
    <x v="28"/>
    <n v="1532"/>
    <x v="0"/>
    <x v="0"/>
    <s v="USD"/>
    <n v="1406087940"/>
    <n v="1404141626"/>
    <b v="0"/>
    <n v="37"/>
    <b v="1"/>
    <s v="theater/plays"/>
    <n v="153.19999999999999"/>
    <n v="41.405405405405403"/>
    <x v="1"/>
    <s v="plays"/>
  </r>
  <r>
    <n v="3453"/>
    <x v="3451"/>
    <x v="3451"/>
    <x v="43"/>
    <n v="385"/>
    <x v="0"/>
    <x v="1"/>
    <s v="GBP"/>
    <n v="1471130956"/>
    <n v="1465946956"/>
    <b v="0"/>
    <n v="14"/>
    <b v="1"/>
    <s v="theater/plays"/>
    <n v="128.33333333333334"/>
    <n v="27.5"/>
    <x v="1"/>
    <s v="plays"/>
  </r>
  <r>
    <n v="3454"/>
    <x v="3452"/>
    <x v="3452"/>
    <x v="176"/>
    <n v="705"/>
    <x v="0"/>
    <x v="1"/>
    <s v="GBP"/>
    <n v="1406825159"/>
    <n v="1404233159"/>
    <b v="0"/>
    <n v="21"/>
    <b v="1"/>
    <s v="theater/plays"/>
    <n v="100.71428571428571"/>
    <n v="33.571428571428569"/>
    <x v="1"/>
    <s v="plays"/>
  </r>
  <r>
    <n v="3455"/>
    <x v="3453"/>
    <x v="3453"/>
    <x v="3"/>
    <n v="10065"/>
    <x v="0"/>
    <x v="0"/>
    <s v="USD"/>
    <n v="1476381627"/>
    <n v="1473789627"/>
    <b v="0"/>
    <n v="69"/>
    <b v="1"/>
    <s v="theater/plays"/>
    <n v="100.64999999999999"/>
    <n v="145.86956521739131"/>
    <x v="1"/>
    <s v="plays"/>
  </r>
  <r>
    <n v="3456"/>
    <x v="3454"/>
    <x v="3454"/>
    <x v="9"/>
    <n v="5739"/>
    <x v="0"/>
    <x v="0"/>
    <s v="USD"/>
    <n v="1406876340"/>
    <n v="1404190567"/>
    <b v="0"/>
    <n v="16"/>
    <b v="1"/>
    <s v="theater/plays"/>
    <n v="191.3"/>
    <n v="358.6875"/>
    <x v="1"/>
    <s v="plays"/>
  </r>
  <r>
    <n v="3457"/>
    <x v="3455"/>
    <x v="3455"/>
    <x v="13"/>
    <n v="2804"/>
    <x v="0"/>
    <x v="0"/>
    <s v="USD"/>
    <n v="1423720740"/>
    <n v="1421081857"/>
    <b v="0"/>
    <n v="55"/>
    <b v="1"/>
    <s v="theater/plays"/>
    <n v="140.19999999999999"/>
    <n v="50.981818181818184"/>
    <x v="1"/>
    <s v="plays"/>
  </r>
  <r>
    <n v="3458"/>
    <x v="3456"/>
    <x v="3456"/>
    <x v="408"/>
    <n v="1216"/>
    <x v="0"/>
    <x v="0"/>
    <s v="USD"/>
    <n v="1422937620"/>
    <n v="1420606303"/>
    <b v="0"/>
    <n v="27"/>
    <b v="1"/>
    <s v="theater/plays"/>
    <n v="124.33537832310839"/>
    <n v="45.037037037037038"/>
    <x v="1"/>
    <s v="plays"/>
  </r>
  <r>
    <n v="3459"/>
    <x v="3457"/>
    <x v="3457"/>
    <x v="2"/>
    <n v="631"/>
    <x v="0"/>
    <x v="1"/>
    <s v="GBP"/>
    <n v="1463743860"/>
    <n v="1461151860"/>
    <b v="0"/>
    <n v="36"/>
    <b v="1"/>
    <s v="theater/plays"/>
    <n v="126.2"/>
    <n v="17.527777777777779"/>
    <x v="1"/>
    <s v="plays"/>
  </r>
  <r>
    <n v="3460"/>
    <x v="3458"/>
    <x v="3458"/>
    <x v="2"/>
    <n v="950"/>
    <x v="0"/>
    <x v="1"/>
    <s v="GBP"/>
    <n v="1408106352"/>
    <n v="1406896752"/>
    <b v="0"/>
    <n v="19"/>
    <b v="1"/>
    <s v="theater/plays"/>
    <n v="190"/>
    <n v="50"/>
    <x v="1"/>
    <s v="plays"/>
  </r>
  <r>
    <n v="3461"/>
    <x v="3459"/>
    <x v="3459"/>
    <x v="2"/>
    <n v="695"/>
    <x v="0"/>
    <x v="0"/>
    <s v="USD"/>
    <n v="1477710000"/>
    <n v="1475248279"/>
    <b v="0"/>
    <n v="12"/>
    <b v="1"/>
    <s v="theater/plays"/>
    <n v="139"/>
    <n v="57.916666666666664"/>
    <x v="1"/>
    <s v="plays"/>
  </r>
  <r>
    <n v="3462"/>
    <x v="3460"/>
    <x v="3460"/>
    <x v="49"/>
    <n v="505"/>
    <x v="0"/>
    <x v="0"/>
    <s v="USD"/>
    <n v="1436551200"/>
    <n v="1435181628"/>
    <b v="0"/>
    <n v="17"/>
    <b v="1"/>
    <s v="theater/plays"/>
    <n v="202"/>
    <n v="29.705882352941178"/>
    <x v="1"/>
    <s v="plays"/>
  </r>
  <r>
    <n v="3463"/>
    <x v="3461"/>
    <x v="3461"/>
    <x v="3"/>
    <n v="10338"/>
    <x v="0"/>
    <x v="5"/>
    <s v="CAD"/>
    <n v="1476158340"/>
    <n v="1472594585"/>
    <b v="0"/>
    <n v="114"/>
    <b v="1"/>
    <s v="theater/plays"/>
    <n v="103.38000000000001"/>
    <n v="90.684210526315795"/>
    <x v="1"/>
    <s v="plays"/>
  </r>
  <r>
    <n v="3464"/>
    <x v="3462"/>
    <x v="3462"/>
    <x v="10"/>
    <n v="5116.18"/>
    <x v="0"/>
    <x v="0"/>
    <s v="USD"/>
    <n v="1471921637"/>
    <n v="1469329637"/>
    <b v="0"/>
    <n v="93"/>
    <b v="1"/>
    <s v="theater/plays"/>
    <n v="102.3236"/>
    <n v="55.012688172043013"/>
    <x v="1"/>
    <s v="plays"/>
  </r>
  <r>
    <n v="3465"/>
    <x v="3463"/>
    <x v="3463"/>
    <x v="13"/>
    <n v="2060"/>
    <x v="0"/>
    <x v="1"/>
    <s v="GBP"/>
    <n v="1439136000"/>
    <n v="1436972472"/>
    <b v="0"/>
    <n v="36"/>
    <b v="1"/>
    <s v="theater/plays"/>
    <n v="103"/>
    <n v="57.222222222222221"/>
    <x v="1"/>
    <s v="plays"/>
  </r>
  <r>
    <n v="3466"/>
    <x v="3464"/>
    <x v="3464"/>
    <x v="8"/>
    <n v="4450"/>
    <x v="0"/>
    <x v="0"/>
    <s v="USD"/>
    <n v="1461108450"/>
    <n v="1455928050"/>
    <b v="0"/>
    <n v="61"/>
    <b v="1"/>
    <s v="theater/plays"/>
    <n v="127.14285714285714"/>
    <n v="72.950819672131146"/>
    <x v="1"/>
    <s v="plays"/>
  </r>
  <r>
    <n v="3467"/>
    <x v="3465"/>
    <x v="3465"/>
    <x v="9"/>
    <n v="3030"/>
    <x v="0"/>
    <x v="0"/>
    <s v="USD"/>
    <n v="1426864032"/>
    <n v="1424275632"/>
    <b v="0"/>
    <n v="47"/>
    <b v="1"/>
    <s v="theater/plays"/>
    <n v="101"/>
    <n v="64.468085106382972"/>
    <x v="1"/>
    <s v="plays"/>
  </r>
  <r>
    <n v="3468"/>
    <x v="3466"/>
    <x v="3466"/>
    <x v="3"/>
    <n v="12178"/>
    <x v="0"/>
    <x v="0"/>
    <s v="USD"/>
    <n v="1474426800"/>
    <n v="1471976529"/>
    <b v="0"/>
    <n v="17"/>
    <b v="1"/>
    <s v="theater/plays"/>
    <n v="121.78"/>
    <n v="716.35294117647061"/>
    <x v="1"/>
    <s v="plays"/>
  </r>
  <r>
    <n v="3469"/>
    <x v="3467"/>
    <x v="3467"/>
    <x v="70"/>
    <n v="3175"/>
    <x v="0"/>
    <x v="0"/>
    <s v="USD"/>
    <n v="1461857045"/>
    <n v="1459265045"/>
    <b v="0"/>
    <n v="63"/>
    <b v="1"/>
    <s v="theater/plays"/>
    <n v="113.39285714285714"/>
    <n v="50.396825396825399"/>
    <x v="1"/>
    <s v="plays"/>
  </r>
  <r>
    <n v="3470"/>
    <x v="3468"/>
    <x v="3468"/>
    <x v="49"/>
    <n v="375"/>
    <x v="0"/>
    <x v="0"/>
    <s v="USD"/>
    <n v="1468618680"/>
    <n v="1465345902"/>
    <b v="0"/>
    <n v="9"/>
    <b v="1"/>
    <s v="theater/plays"/>
    <n v="150"/>
    <n v="41.666666666666664"/>
    <x v="1"/>
    <s v="plays"/>
  </r>
  <r>
    <n v="3471"/>
    <x v="3469"/>
    <x v="3469"/>
    <x v="2"/>
    <n v="1073"/>
    <x v="0"/>
    <x v="1"/>
    <s v="GBP"/>
    <n v="1409515200"/>
    <n v="1405971690"/>
    <b v="0"/>
    <n v="30"/>
    <b v="1"/>
    <s v="theater/plays"/>
    <n v="214.6"/>
    <n v="35.766666666666666"/>
    <x v="1"/>
    <s v="plays"/>
  </r>
  <r>
    <n v="3472"/>
    <x v="3470"/>
    <x v="3470"/>
    <x v="13"/>
    <n v="2041"/>
    <x v="0"/>
    <x v="0"/>
    <s v="USD"/>
    <n v="1415253540"/>
    <n v="1413432331"/>
    <b v="0"/>
    <n v="23"/>
    <b v="1"/>
    <s v="theater/plays"/>
    <n v="102.05"/>
    <n v="88.739130434782609"/>
    <x v="1"/>
    <s v="plays"/>
  </r>
  <r>
    <n v="3473"/>
    <x v="3471"/>
    <x v="3471"/>
    <x v="244"/>
    <n v="4900"/>
    <x v="0"/>
    <x v="0"/>
    <s v="USD"/>
    <n v="1426883220"/>
    <n v="1425067296"/>
    <b v="0"/>
    <n v="33"/>
    <b v="1"/>
    <s v="theater/plays"/>
    <n v="100"/>
    <n v="148.4848484848485"/>
    <x v="1"/>
    <s v="plays"/>
  </r>
  <r>
    <n v="3474"/>
    <x v="3472"/>
    <x v="3472"/>
    <x v="13"/>
    <n v="2020"/>
    <x v="0"/>
    <x v="1"/>
    <s v="GBP"/>
    <n v="1469016131"/>
    <n v="1466424131"/>
    <b v="0"/>
    <n v="39"/>
    <b v="1"/>
    <s v="theater/plays"/>
    <n v="101"/>
    <n v="51.794871794871796"/>
    <x v="1"/>
    <s v="plays"/>
  </r>
  <r>
    <n v="3475"/>
    <x v="3473"/>
    <x v="3473"/>
    <x v="43"/>
    <n v="340"/>
    <x v="0"/>
    <x v="1"/>
    <s v="GBP"/>
    <n v="1414972800"/>
    <n v="1412629704"/>
    <b v="0"/>
    <n v="17"/>
    <b v="1"/>
    <s v="theater/plays"/>
    <n v="113.33333333333333"/>
    <n v="20"/>
    <x v="1"/>
    <s v="plays"/>
  </r>
  <r>
    <n v="3476"/>
    <x v="3474"/>
    <x v="3474"/>
    <x v="43"/>
    <n v="312"/>
    <x v="0"/>
    <x v="0"/>
    <s v="USD"/>
    <n v="1414378800"/>
    <n v="1412836990"/>
    <b v="0"/>
    <n v="6"/>
    <b v="1"/>
    <s v="theater/plays"/>
    <n v="104"/>
    <n v="52"/>
    <x v="1"/>
    <s v="plays"/>
  </r>
  <r>
    <n v="3477"/>
    <x v="3475"/>
    <x v="3475"/>
    <x v="40"/>
    <n v="2076"/>
    <x v="0"/>
    <x v="0"/>
    <s v="USD"/>
    <n v="1431831600"/>
    <n v="1430761243"/>
    <b v="0"/>
    <n v="39"/>
    <b v="1"/>
    <s v="theater/plays"/>
    <n v="115.33333333333333"/>
    <n v="53.230769230769234"/>
    <x v="1"/>
    <s v="plays"/>
  </r>
  <r>
    <n v="3478"/>
    <x v="3476"/>
    <x v="3476"/>
    <x v="13"/>
    <n v="2257"/>
    <x v="0"/>
    <x v="0"/>
    <s v="USD"/>
    <n v="1426539600"/>
    <n v="1424296822"/>
    <b v="0"/>
    <n v="57"/>
    <b v="1"/>
    <s v="theater/plays"/>
    <n v="112.85000000000001"/>
    <n v="39.596491228070178"/>
    <x v="1"/>
    <s v="plays"/>
  </r>
  <r>
    <n v="3479"/>
    <x v="3477"/>
    <x v="3477"/>
    <x v="15"/>
    <n v="1918"/>
    <x v="0"/>
    <x v="1"/>
    <s v="GBP"/>
    <n v="1403382680"/>
    <n v="1400790680"/>
    <b v="0"/>
    <n v="56"/>
    <b v="1"/>
    <s v="theater/plays"/>
    <n v="127.86666666666666"/>
    <n v="34.25"/>
    <x v="1"/>
    <s v="plays"/>
  </r>
  <r>
    <n v="3480"/>
    <x v="3478"/>
    <x v="3478"/>
    <x v="15"/>
    <n v="2140"/>
    <x v="0"/>
    <x v="0"/>
    <s v="USD"/>
    <n v="1436562000"/>
    <n v="1434440227"/>
    <b v="0"/>
    <n v="13"/>
    <b v="1"/>
    <s v="theater/plays"/>
    <n v="142.66666666666669"/>
    <n v="164.61538461538461"/>
    <x v="1"/>
    <s v="plays"/>
  </r>
  <r>
    <n v="3481"/>
    <x v="3479"/>
    <x v="3479"/>
    <x v="3"/>
    <n v="11880"/>
    <x v="0"/>
    <x v="2"/>
    <s v="AUD"/>
    <n v="1420178188"/>
    <n v="1418709388"/>
    <b v="0"/>
    <n v="95"/>
    <b v="1"/>
    <s v="theater/plays"/>
    <n v="118.8"/>
    <n v="125.05263157894737"/>
    <x v="1"/>
    <s v="plays"/>
  </r>
  <r>
    <n v="3482"/>
    <x v="3480"/>
    <x v="3480"/>
    <x v="9"/>
    <n v="4150"/>
    <x v="0"/>
    <x v="1"/>
    <s v="GBP"/>
    <n v="1404671466"/>
    <n v="1402079466"/>
    <b v="0"/>
    <n v="80"/>
    <b v="1"/>
    <s v="theater/plays"/>
    <n v="138.33333333333334"/>
    <n v="51.875"/>
    <x v="1"/>
    <s v="plays"/>
  </r>
  <r>
    <n v="3483"/>
    <x v="3481"/>
    <x v="3481"/>
    <x v="295"/>
    <n v="5358"/>
    <x v="0"/>
    <x v="0"/>
    <s v="USD"/>
    <n v="1404403381"/>
    <n v="1401811381"/>
    <b v="0"/>
    <n v="133"/>
    <b v="1"/>
    <s v="theater/plays"/>
    <n v="159.9402985074627"/>
    <n v="40.285714285714285"/>
    <x v="1"/>
    <s v="plays"/>
  </r>
  <r>
    <n v="3484"/>
    <x v="3482"/>
    <x v="3482"/>
    <x v="30"/>
    <n v="2856"/>
    <x v="0"/>
    <x v="0"/>
    <s v="USD"/>
    <n v="1466014499"/>
    <n v="1463422499"/>
    <b v="0"/>
    <n v="44"/>
    <b v="1"/>
    <s v="theater/plays"/>
    <n v="114.24000000000001"/>
    <n v="64.909090909090907"/>
    <x v="1"/>
    <s v="plays"/>
  </r>
  <r>
    <n v="3485"/>
    <x v="3483"/>
    <x v="3483"/>
    <x v="409"/>
    <n v="1660"/>
    <x v="0"/>
    <x v="0"/>
    <s v="USD"/>
    <n v="1454431080"/>
    <n v="1451839080"/>
    <b v="0"/>
    <n v="30"/>
    <b v="1"/>
    <s v="theater/plays"/>
    <n v="100.60606060606061"/>
    <n v="55.333333333333336"/>
    <x v="1"/>
    <s v="plays"/>
  </r>
  <r>
    <n v="3486"/>
    <x v="3484"/>
    <x v="3484"/>
    <x v="9"/>
    <n v="4656"/>
    <x v="0"/>
    <x v="0"/>
    <s v="USD"/>
    <n v="1433314740"/>
    <n v="1430600401"/>
    <b v="0"/>
    <n v="56"/>
    <b v="1"/>
    <s v="theater/plays"/>
    <n v="155.20000000000002"/>
    <n v="83.142857142857139"/>
    <x v="1"/>
    <s v="plays"/>
  </r>
  <r>
    <n v="3487"/>
    <x v="3485"/>
    <x v="3485"/>
    <x v="13"/>
    <n v="2555"/>
    <x v="0"/>
    <x v="1"/>
    <s v="GBP"/>
    <n v="1435185252"/>
    <n v="1432593252"/>
    <b v="0"/>
    <n v="66"/>
    <b v="1"/>
    <s v="theater/plays"/>
    <n v="127.75000000000001"/>
    <n v="38.712121212121211"/>
    <x v="1"/>
    <s v="plays"/>
  </r>
  <r>
    <n v="3488"/>
    <x v="3486"/>
    <x v="3486"/>
    <x v="9"/>
    <n v="3636"/>
    <x v="0"/>
    <x v="0"/>
    <s v="USD"/>
    <n v="1429286400"/>
    <n v="1427221560"/>
    <b v="0"/>
    <n v="29"/>
    <b v="1"/>
    <s v="theater/plays"/>
    <n v="121.2"/>
    <n v="125.37931034482759"/>
    <x v="1"/>
    <s v="plays"/>
  </r>
  <r>
    <n v="3489"/>
    <x v="3487"/>
    <x v="3487"/>
    <x v="10"/>
    <n v="5635"/>
    <x v="0"/>
    <x v="1"/>
    <s v="GBP"/>
    <n v="1400965200"/>
    <n v="1398352531"/>
    <b v="0"/>
    <n v="72"/>
    <b v="1"/>
    <s v="theater/plays"/>
    <n v="112.7"/>
    <n v="78.263888888888886"/>
    <x v="1"/>
    <s v="plays"/>
  </r>
  <r>
    <n v="3490"/>
    <x v="3488"/>
    <x v="3488"/>
    <x v="28"/>
    <n v="1275"/>
    <x v="0"/>
    <x v="0"/>
    <s v="USD"/>
    <n v="1460574924"/>
    <n v="1457982924"/>
    <b v="0"/>
    <n v="27"/>
    <b v="1"/>
    <s v="theater/plays"/>
    <n v="127.49999999999999"/>
    <n v="47.222222222222221"/>
    <x v="1"/>
    <s v="plays"/>
  </r>
  <r>
    <n v="3491"/>
    <x v="3489"/>
    <x v="3489"/>
    <x v="2"/>
    <n v="791"/>
    <x v="0"/>
    <x v="0"/>
    <s v="USD"/>
    <n v="1431928784"/>
    <n v="1430114384"/>
    <b v="0"/>
    <n v="10"/>
    <b v="1"/>
    <s v="theater/plays"/>
    <n v="158.20000000000002"/>
    <n v="79.099999999999994"/>
    <x v="1"/>
    <s v="plays"/>
  </r>
  <r>
    <n v="3492"/>
    <x v="3490"/>
    <x v="3490"/>
    <x v="276"/>
    <n v="4000.22"/>
    <x v="0"/>
    <x v="0"/>
    <s v="USD"/>
    <n v="1445818397"/>
    <n v="1442794397"/>
    <b v="0"/>
    <n v="35"/>
    <b v="1"/>
    <s v="theater/plays"/>
    <n v="105.26894736842105"/>
    <n v="114.29199999999999"/>
    <x v="1"/>
    <s v="plays"/>
  </r>
  <r>
    <n v="3493"/>
    <x v="3491"/>
    <x v="3491"/>
    <x v="15"/>
    <n v="1500"/>
    <x v="0"/>
    <x v="0"/>
    <s v="USD"/>
    <n v="1408252260"/>
    <n v="1406580436"/>
    <b v="0"/>
    <n v="29"/>
    <b v="1"/>
    <s v="theater/plays"/>
    <n v="100"/>
    <n v="51.724137931034484"/>
    <x v="1"/>
    <s v="plays"/>
  </r>
  <r>
    <n v="3494"/>
    <x v="3492"/>
    <x v="3492"/>
    <x v="44"/>
    <n v="400"/>
    <x v="0"/>
    <x v="0"/>
    <s v="USD"/>
    <n v="1480140000"/>
    <n v="1479186575"/>
    <b v="0"/>
    <n v="13"/>
    <b v="1"/>
    <s v="theater/plays"/>
    <n v="100"/>
    <n v="30.76923076923077"/>
    <x v="1"/>
    <s v="plays"/>
  </r>
  <r>
    <n v="3495"/>
    <x v="3493"/>
    <x v="3493"/>
    <x v="10"/>
    <n v="5343"/>
    <x v="0"/>
    <x v="5"/>
    <s v="CAD"/>
    <n v="1414862280"/>
    <n v="1412360309"/>
    <b v="0"/>
    <n v="72"/>
    <b v="1"/>
    <s v="theater/plays"/>
    <n v="106.86"/>
    <n v="74.208333333333329"/>
    <x v="1"/>
    <s v="plays"/>
  </r>
  <r>
    <n v="3496"/>
    <x v="3494"/>
    <x v="3494"/>
    <x v="9"/>
    <n v="3732"/>
    <x v="0"/>
    <x v="0"/>
    <s v="USD"/>
    <n v="1473625166"/>
    <n v="1470169166"/>
    <b v="0"/>
    <n v="78"/>
    <b v="1"/>
    <s v="theater/plays"/>
    <n v="124.4"/>
    <n v="47.846153846153847"/>
    <x v="1"/>
    <s v="plays"/>
  </r>
  <r>
    <n v="3497"/>
    <x v="3495"/>
    <x v="3495"/>
    <x v="410"/>
    <n v="1686"/>
    <x v="0"/>
    <x v="0"/>
    <s v="USD"/>
    <n v="1464904800"/>
    <n v="1463852904"/>
    <b v="0"/>
    <n v="49"/>
    <b v="1"/>
    <s v="theater/plays"/>
    <n v="108.70406189555126"/>
    <n v="34.408163265306122"/>
    <x v="1"/>
    <s v="plays"/>
  </r>
  <r>
    <n v="3498"/>
    <x v="3496"/>
    <x v="3496"/>
    <x v="409"/>
    <n v="1690"/>
    <x v="0"/>
    <x v="5"/>
    <s v="CAD"/>
    <n v="1464471840"/>
    <n v="1459309704"/>
    <b v="0"/>
    <n v="42"/>
    <b v="1"/>
    <s v="theater/plays"/>
    <n v="102.42424242424242"/>
    <n v="40.238095238095241"/>
    <x v="1"/>
    <s v="plays"/>
  </r>
  <r>
    <n v="3499"/>
    <x v="3497"/>
    <x v="3497"/>
    <x v="13"/>
    <n v="2110"/>
    <x v="0"/>
    <x v="0"/>
    <s v="USD"/>
    <n v="1435733940"/>
    <n v="1431046325"/>
    <b v="0"/>
    <n v="35"/>
    <b v="1"/>
    <s v="theater/plays"/>
    <n v="105.5"/>
    <n v="60.285714285714285"/>
    <x v="1"/>
    <s v="plays"/>
  </r>
  <r>
    <n v="3500"/>
    <x v="3498"/>
    <x v="3498"/>
    <x v="28"/>
    <n v="1063"/>
    <x v="0"/>
    <x v="0"/>
    <s v="USD"/>
    <n v="1457326740"/>
    <n v="1455919438"/>
    <b v="0"/>
    <n v="42"/>
    <b v="1"/>
    <s v="theater/plays"/>
    <n v="106.3"/>
    <n v="25.30952380952381"/>
    <x v="1"/>
    <s v="plays"/>
  </r>
  <r>
    <n v="3501"/>
    <x v="3499"/>
    <x v="3499"/>
    <x v="15"/>
    <n v="1510"/>
    <x v="0"/>
    <x v="1"/>
    <s v="GBP"/>
    <n v="1441995595"/>
    <n v="1439835595"/>
    <b v="0"/>
    <n v="42"/>
    <b v="1"/>
    <s v="theater/plays"/>
    <n v="100.66666666666666"/>
    <n v="35.952380952380949"/>
    <x v="1"/>
    <s v="plays"/>
  </r>
  <r>
    <n v="3502"/>
    <x v="3500"/>
    <x v="3500"/>
    <x v="23"/>
    <n v="4216"/>
    <x v="0"/>
    <x v="0"/>
    <s v="USD"/>
    <n v="1458100740"/>
    <n v="1456862924"/>
    <b v="0"/>
    <n v="31"/>
    <b v="1"/>
    <s v="theater/plays"/>
    <n v="105.4"/>
    <n v="136"/>
    <x v="1"/>
    <s v="plays"/>
  </r>
  <r>
    <n v="3503"/>
    <x v="3501"/>
    <x v="3501"/>
    <x v="30"/>
    <n v="2689"/>
    <x v="0"/>
    <x v="1"/>
    <s v="GBP"/>
    <n v="1469359728"/>
    <n v="1466767728"/>
    <b v="0"/>
    <n v="38"/>
    <b v="1"/>
    <s v="theater/plays"/>
    <n v="107.55999999999999"/>
    <n v="70.763157894736835"/>
    <x v="1"/>
    <s v="plays"/>
  </r>
  <r>
    <n v="3504"/>
    <x v="3502"/>
    <x v="3502"/>
    <x v="28"/>
    <n v="1000"/>
    <x v="0"/>
    <x v="0"/>
    <s v="USD"/>
    <n v="1447959491"/>
    <n v="1445363891"/>
    <b v="0"/>
    <n v="8"/>
    <b v="1"/>
    <s v="theater/plays"/>
    <n v="100"/>
    <n v="125"/>
    <x v="1"/>
    <s v="plays"/>
  </r>
  <r>
    <n v="3505"/>
    <x v="3503"/>
    <x v="3503"/>
    <x v="30"/>
    <n v="2594"/>
    <x v="0"/>
    <x v="0"/>
    <s v="USD"/>
    <n v="1399953600"/>
    <n v="1398983245"/>
    <b v="0"/>
    <n v="39"/>
    <b v="1"/>
    <s v="theater/plays"/>
    <n v="103.76"/>
    <n v="66.512820512820511"/>
    <x v="1"/>
    <s v="plays"/>
  </r>
  <r>
    <n v="3506"/>
    <x v="3504"/>
    <x v="3504"/>
    <x v="9"/>
    <n v="3045"/>
    <x v="0"/>
    <x v="0"/>
    <s v="USD"/>
    <n v="1408815440"/>
    <n v="1404927440"/>
    <b v="0"/>
    <n v="29"/>
    <b v="1"/>
    <s v="theater/plays"/>
    <n v="101.49999999999999"/>
    <n v="105"/>
    <x v="1"/>
    <s v="plays"/>
  </r>
  <r>
    <n v="3507"/>
    <x v="3505"/>
    <x v="3505"/>
    <x v="3"/>
    <n v="10440"/>
    <x v="0"/>
    <x v="0"/>
    <s v="USD"/>
    <n v="1464732537"/>
    <n v="1462140537"/>
    <b v="0"/>
    <n v="72"/>
    <b v="1"/>
    <s v="theater/plays"/>
    <n v="104.4"/>
    <n v="145"/>
    <x v="1"/>
    <s v="plays"/>
  </r>
  <r>
    <n v="3508"/>
    <x v="3506"/>
    <x v="3506"/>
    <x v="213"/>
    <n v="180"/>
    <x v="0"/>
    <x v="1"/>
    <s v="GBP"/>
    <n v="1462914000"/>
    <n v="1460914253"/>
    <b v="0"/>
    <n v="15"/>
    <b v="1"/>
    <s v="theater/plays"/>
    <n v="180"/>
    <n v="12"/>
    <x v="1"/>
    <s v="plays"/>
  </r>
  <r>
    <n v="3509"/>
    <x v="3507"/>
    <x v="3507"/>
    <x v="9"/>
    <n v="3190"/>
    <x v="0"/>
    <x v="0"/>
    <s v="USD"/>
    <n v="1416545700"/>
    <n v="1415392666"/>
    <b v="0"/>
    <n v="33"/>
    <b v="1"/>
    <s v="theater/plays"/>
    <n v="106.33333333333333"/>
    <n v="96.666666666666671"/>
    <x v="1"/>
    <s v="plays"/>
  </r>
  <r>
    <n v="3510"/>
    <x v="3508"/>
    <x v="3508"/>
    <x v="42"/>
    <n v="905"/>
    <x v="0"/>
    <x v="0"/>
    <s v="USD"/>
    <n v="1404312846"/>
    <n v="1402584846"/>
    <b v="0"/>
    <n v="15"/>
    <b v="1"/>
    <s v="theater/plays"/>
    <n v="100.55555555555556"/>
    <n v="60.333333333333336"/>
    <x v="1"/>
    <s v="plays"/>
  </r>
  <r>
    <n v="3511"/>
    <x v="3509"/>
    <x v="3509"/>
    <x v="15"/>
    <n v="1518"/>
    <x v="0"/>
    <x v="1"/>
    <s v="GBP"/>
    <n v="1415385000"/>
    <n v="1413406695"/>
    <b v="0"/>
    <n v="19"/>
    <b v="1"/>
    <s v="theater/plays"/>
    <n v="101.2"/>
    <n v="79.89473684210526"/>
    <x v="1"/>
    <s v="plays"/>
  </r>
  <r>
    <n v="3512"/>
    <x v="3510"/>
    <x v="3510"/>
    <x v="28"/>
    <n v="1000"/>
    <x v="0"/>
    <x v="1"/>
    <s v="GBP"/>
    <n v="1429789992"/>
    <n v="1424609592"/>
    <b v="0"/>
    <n v="17"/>
    <b v="1"/>
    <s v="theater/plays"/>
    <n v="100"/>
    <n v="58.823529411764703"/>
    <x v="1"/>
    <s v="plays"/>
  </r>
  <r>
    <n v="3513"/>
    <x v="3511"/>
    <x v="3511"/>
    <x v="70"/>
    <n v="3315"/>
    <x v="0"/>
    <x v="0"/>
    <s v="USD"/>
    <n v="1401857940"/>
    <n v="1400725112"/>
    <b v="0"/>
    <n v="44"/>
    <b v="1"/>
    <s v="theater/plays"/>
    <n v="118.39285714285714"/>
    <n v="75.340909090909093"/>
    <x v="1"/>
    <s v="plays"/>
  </r>
  <r>
    <n v="3514"/>
    <x v="3512"/>
    <x v="3512"/>
    <x v="2"/>
    <n v="550"/>
    <x v="0"/>
    <x v="0"/>
    <s v="USD"/>
    <n v="1422853140"/>
    <n v="1421439552"/>
    <b v="0"/>
    <n v="10"/>
    <b v="1"/>
    <s v="theater/plays"/>
    <n v="110.00000000000001"/>
    <n v="55"/>
    <x v="1"/>
    <s v="plays"/>
  </r>
  <r>
    <n v="3515"/>
    <x v="3513"/>
    <x v="3513"/>
    <x v="9"/>
    <n v="3080"/>
    <x v="0"/>
    <x v="0"/>
    <s v="USD"/>
    <n v="1433097171"/>
    <n v="1430505171"/>
    <b v="0"/>
    <n v="46"/>
    <b v="1"/>
    <s v="theater/plays"/>
    <n v="102.66666666666666"/>
    <n v="66.956521739130437"/>
    <x v="1"/>
    <s v="plays"/>
  </r>
  <r>
    <n v="3516"/>
    <x v="3514"/>
    <x v="3514"/>
    <x v="30"/>
    <n v="2500"/>
    <x v="0"/>
    <x v="0"/>
    <s v="USD"/>
    <n v="1410145200"/>
    <n v="1407197670"/>
    <b v="0"/>
    <n v="11"/>
    <b v="1"/>
    <s v="theater/plays"/>
    <n v="100"/>
    <n v="227.27272727272728"/>
    <x v="1"/>
    <s v="plays"/>
  </r>
  <r>
    <n v="3517"/>
    <x v="3515"/>
    <x v="3515"/>
    <x v="23"/>
    <n v="4000"/>
    <x v="0"/>
    <x v="1"/>
    <s v="GBP"/>
    <n v="1404471600"/>
    <n v="1401910634"/>
    <b v="0"/>
    <n v="13"/>
    <b v="1"/>
    <s v="theater/plays"/>
    <n v="100"/>
    <n v="307.69230769230768"/>
    <x v="1"/>
    <s v="plays"/>
  </r>
  <r>
    <n v="3518"/>
    <x v="3516"/>
    <x v="3516"/>
    <x v="15"/>
    <n v="1650.69"/>
    <x v="0"/>
    <x v="0"/>
    <s v="USD"/>
    <n v="1412259660"/>
    <n v="1410461299"/>
    <b v="0"/>
    <n v="33"/>
    <b v="1"/>
    <s v="theater/plays"/>
    <n v="110.04599999999999"/>
    <n v="50.020909090909093"/>
    <x v="1"/>
    <s v="plays"/>
  </r>
  <r>
    <n v="3519"/>
    <x v="3517"/>
    <x v="3517"/>
    <x v="13"/>
    <n v="2027"/>
    <x v="0"/>
    <x v="1"/>
    <s v="GBP"/>
    <n v="1425478950"/>
    <n v="1422886950"/>
    <b v="0"/>
    <n v="28"/>
    <b v="1"/>
    <s v="theater/plays"/>
    <n v="101.35000000000001"/>
    <n v="72.392857142857139"/>
    <x v="1"/>
    <s v="plays"/>
  </r>
  <r>
    <n v="3520"/>
    <x v="3518"/>
    <x v="3518"/>
    <x v="13"/>
    <n v="2015"/>
    <x v="0"/>
    <x v="1"/>
    <s v="GBP"/>
    <n v="1441547220"/>
    <n v="1439322412"/>
    <b v="0"/>
    <n v="21"/>
    <b v="1"/>
    <s v="theater/plays"/>
    <n v="100.75"/>
    <n v="95.952380952380949"/>
    <x v="1"/>
    <s v="plays"/>
  </r>
  <r>
    <n v="3521"/>
    <x v="3519"/>
    <x v="3519"/>
    <x v="18"/>
    <n v="593"/>
    <x v="0"/>
    <x v="0"/>
    <s v="USD"/>
    <n v="1411980020"/>
    <n v="1409388020"/>
    <b v="0"/>
    <n v="13"/>
    <b v="1"/>
    <s v="theater/plays"/>
    <n v="169.42857142857144"/>
    <n v="45.615384615384613"/>
    <x v="1"/>
    <s v="plays"/>
  </r>
  <r>
    <n v="3522"/>
    <x v="3520"/>
    <x v="3520"/>
    <x v="411"/>
    <n v="1395"/>
    <x v="0"/>
    <x v="1"/>
    <s v="GBP"/>
    <n v="1442311560"/>
    <n v="1439924246"/>
    <b v="0"/>
    <n v="34"/>
    <b v="1"/>
    <s v="theater/plays"/>
    <n v="100"/>
    <n v="41.029411764705884"/>
    <x v="1"/>
    <s v="plays"/>
  </r>
  <r>
    <n v="3523"/>
    <x v="3521"/>
    <x v="3521"/>
    <x v="23"/>
    <n v="4546"/>
    <x v="0"/>
    <x v="1"/>
    <s v="GBP"/>
    <n v="1474844400"/>
    <n v="1469871148"/>
    <b v="0"/>
    <n v="80"/>
    <b v="1"/>
    <s v="theater/plays"/>
    <n v="113.65"/>
    <n v="56.825000000000003"/>
    <x v="1"/>
    <s v="plays"/>
  </r>
  <r>
    <n v="3524"/>
    <x v="3522"/>
    <x v="3522"/>
    <x v="3"/>
    <n v="10156"/>
    <x v="0"/>
    <x v="0"/>
    <s v="USD"/>
    <n v="1410580800"/>
    <n v="1409336373"/>
    <b v="0"/>
    <n v="74"/>
    <b v="1"/>
    <s v="theater/plays"/>
    <n v="101.56"/>
    <n v="137.24324324324326"/>
    <x v="1"/>
    <s v="plays"/>
  </r>
  <r>
    <n v="3525"/>
    <x v="3523"/>
    <x v="3523"/>
    <x v="2"/>
    <n v="530"/>
    <x v="0"/>
    <x v="0"/>
    <s v="USD"/>
    <n v="1439136000"/>
    <n v="1438188106"/>
    <b v="0"/>
    <n v="7"/>
    <b v="1"/>
    <s v="theater/plays"/>
    <n v="106"/>
    <n v="75.714285714285708"/>
    <x v="1"/>
    <s v="plays"/>
  </r>
  <r>
    <n v="3526"/>
    <x v="3524"/>
    <x v="3524"/>
    <x v="126"/>
    <n v="3366"/>
    <x v="0"/>
    <x v="0"/>
    <s v="USD"/>
    <n v="1461823140"/>
    <n v="1459411371"/>
    <b v="0"/>
    <n v="34"/>
    <b v="1"/>
    <s v="theater/plays"/>
    <n v="102"/>
    <n v="99"/>
    <x v="1"/>
    <s v="plays"/>
  </r>
  <r>
    <n v="3527"/>
    <x v="3525"/>
    <x v="3525"/>
    <x v="12"/>
    <n v="7015"/>
    <x v="0"/>
    <x v="0"/>
    <s v="USD"/>
    <n v="1436587140"/>
    <n v="1434069205"/>
    <b v="0"/>
    <n v="86"/>
    <b v="1"/>
    <s v="theater/plays"/>
    <n v="116.91666666666667"/>
    <n v="81.569767441860463"/>
    <x v="1"/>
    <s v="plays"/>
  </r>
  <r>
    <n v="3528"/>
    <x v="3526"/>
    <x v="3526"/>
    <x v="409"/>
    <n v="1669"/>
    <x v="0"/>
    <x v="1"/>
    <s v="GBP"/>
    <n v="1484740918"/>
    <n v="1483012918"/>
    <b v="0"/>
    <n v="37"/>
    <b v="1"/>
    <s v="theater/plays"/>
    <n v="101.15151515151514"/>
    <n v="45.108108108108105"/>
    <x v="1"/>
    <s v="plays"/>
  </r>
  <r>
    <n v="3529"/>
    <x v="3527"/>
    <x v="3527"/>
    <x v="2"/>
    <n v="660"/>
    <x v="0"/>
    <x v="0"/>
    <s v="USD"/>
    <n v="1436749200"/>
    <n v="1434997018"/>
    <b v="0"/>
    <n v="18"/>
    <b v="1"/>
    <s v="theater/plays"/>
    <n v="132"/>
    <n v="36.666666666666664"/>
    <x v="1"/>
    <s v="plays"/>
  </r>
  <r>
    <n v="3530"/>
    <x v="3528"/>
    <x v="3528"/>
    <x v="181"/>
    <n v="2750"/>
    <x v="0"/>
    <x v="1"/>
    <s v="GBP"/>
    <n v="1460318400"/>
    <n v="1457881057"/>
    <b v="0"/>
    <n v="22"/>
    <b v="1"/>
    <s v="theater/plays"/>
    <n v="100"/>
    <n v="125"/>
    <x v="1"/>
    <s v="plays"/>
  </r>
  <r>
    <n v="3531"/>
    <x v="3529"/>
    <x v="3529"/>
    <x v="28"/>
    <n v="1280"/>
    <x v="0"/>
    <x v="0"/>
    <s v="USD"/>
    <n v="1467301334"/>
    <n v="1464709334"/>
    <b v="0"/>
    <n v="26"/>
    <b v="1"/>
    <s v="theater/plays"/>
    <n v="128"/>
    <n v="49.230769230769234"/>
    <x v="1"/>
    <s v="plays"/>
  </r>
  <r>
    <n v="3532"/>
    <x v="3530"/>
    <x v="3530"/>
    <x v="412"/>
    <n v="1142"/>
    <x v="0"/>
    <x v="0"/>
    <s v="USD"/>
    <n v="1411012740"/>
    <n v="1409667827"/>
    <b v="0"/>
    <n v="27"/>
    <b v="1"/>
    <s v="theater/plays"/>
    <n v="118.95833333333334"/>
    <n v="42.296296296296298"/>
    <x v="1"/>
    <s v="plays"/>
  </r>
  <r>
    <n v="3533"/>
    <x v="3531"/>
    <x v="3531"/>
    <x v="2"/>
    <n v="631"/>
    <x v="0"/>
    <x v="0"/>
    <s v="USD"/>
    <n v="1447269367"/>
    <n v="1444673767"/>
    <b v="0"/>
    <n v="8"/>
    <b v="1"/>
    <s v="theater/plays"/>
    <n v="126.2"/>
    <n v="78.875"/>
    <x v="1"/>
    <s v="plays"/>
  </r>
  <r>
    <n v="3534"/>
    <x v="3532"/>
    <x v="3532"/>
    <x v="10"/>
    <n v="7810"/>
    <x v="0"/>
    <x v="0"/>
    <s v="USD"/>
    <n v="1443711623"/>
    <n v="1440687623"/>
    <b v="0"/>
    <n v="204"/>
    <b v="1"/>
    <s v="theater/plays"/>
    <n v="156.20000000000002"/>
    <n v="38.284313725490193"/>
    <x v="1"/>
    <s v="plays"/>
  </r>
  <r>
    <n v="3535"/>
    <x v="3533"/>
    <x v="3533"/>
    <x v="13"/>
    <n v="2063"/>
    <x v="0"/>
    <x v="1"/>
    <s v="GBP"/>
    <n v="1443808800"/>
    <n v="1441120910"/>
    <b v="0"/>
    <n v="46"/>
    <b v="1"/>
    <s v="theater/plays"/>
    <n v="103.15"/>
    <n v="44.847826086956523"/>
    <x v="1"/>
    <s v="plays"/>
  </r>
  <r>
    <n v="3536"/>
    <x v="3534"/>
    <x v="3534"/>
    <x v="325"/>
    <n v="230"/>
    <x v="0"/>
    <x v="1"/>
    <s v="GBP"/>
    <n v="1450612740"/>
    <n v="1448040425"/>
    <b v="0"/>
    <n v="17"/>
    <b v="1"/>
    <s v="theater/plays"/>
    <n v="153.33333333333334"/>
    <n v="13.529411764705882"/>
    <x v="1"/>
    <s v="plays"/>
  </r>
  <r>
    <n v="3537"/>
    <x v="3535"/>
    <x v="3535"/>
    <x v="413"/>
    <n v="1218"/>
    <x v="0"/>
    <x v="5"/>
    <s v="CAD"/>
    <n v="1416211140"/>
    <n v="1413016216"/>
    <b v="0"/>
    <n v="28"/>
    <b v="1"/>
    <s v="theater/plays"/>
    <n v="180.44444444444446"/>
    <n v="43.5"/>
    <x v="1"/>
    <s v="plays"/>
  </r>
  <r>
    <n v="3538"/>
    <x v="3536"/>
    <x v="3536"/>
    <x v="13"/>
    <n v="2569"/>
    <x v="0"/>
    <x v="1"/>
    <s v="GBP"/>
    <n v="1471428340"/>
    <n v="1469009140"/>
    <b v="0"/>
    <n v="83"/>
    <b v="1"/>
    <s v="theater/plays"/>
    <n v="128.44999999999999"/>
    <n v="30.951807228915662"/>
    <x v="1"/>
    <s v="plays"/>
  </r>
  <r>
    <n v="3539"/>
    <x v="3537"/>
    <x v="3537"/>
    <x v="20"/>
    <n v="718"/>
    <x v="0"/>
    <x v="0"/>
    <s v="USD"/>
    <n v="1473358122"/>
    <n v="1471543722"/>
    <b v="0"/>
    <n v="13"/>
    <b v="1"/>
    <s v="theater/plays"/>
    <n v="119.66666666666667"/>
    <n v="55.230769230769234"/>
    <x v="1"/>
    <s v="plays"/>
  </r>
  <r>
    <n v="3540"/>
    <x v="3538"/>
    <x v="3538"/>
    <x v="43"/>
    <n v="369"/>
    <x v="0"/>
    <x v="1"/>
    <s v="GBP"/>
    <n v="1466899491"/>
    <n v="1464307491"/>
    <b v="0"/>
    <n v="8"/>
    <b v="1"/>
    <s v="theater/plays"/>
    <n v="123"/>
    <n v="46.125"/>
    <x v="1"/>
    <s v="plays"/>
  </r>
  <r>
    <n v="3541"/>
    <x v="3539"/>
    <x v="3539"/>
    <x v="38"/>
    <n v="1260"/>
    <x v="0"/>
    <x v="1"/>
    <s v="GBP"/>
    <n v="1441042275"/>
    <n v="1438882275"/>
    <b v="0"/>
    <n v="32"/>
    <b v="1"/>
    <s v="theater/plays"/>
    <n v="105"/>
    <n v="39.375"/>
    <x v="1"/>
    <s v="plays"/>
  </r>
  <r>
    <n v="3542"/>
    <x v="3540"/>
    <x v="3540"/>
    <x v="62"/>
    <n v="5623"/>
    <x v="0"/>
    <x v="0"/>
    <s v="USD"/>
    <n v="1410099822"/>
    <n v="1404915822"/>
    <b v="0"/>
    <n v="85"/>
    <b v="1"/>
    <s v="theater/plays"/>
    <n v="102.23636363636363"/>
    <n v="66.152941176470591"/>
    <x v="1"/>
    <s v="plays"/>
  </r>
  <r>
    <n v="3543"/>
    <x v="3541"/>
    <x v="3541"/>
    <x v="15"/>
    <n v="1570"/>
    <x v="0"/>
    <x v="12"/>
    <s v="EUR"/>
    <n v="1435255659"/>
    <n v="1432663659"/>
    <b v="0"/>
    <n v="29"/>
    <b v="1"/>
    <s v="theater/plays"/>
    <n v="104.66666666666666"/>
    <n v="54.137931034482762"/>
    <x v="1"/>
    <s v="plays"/>
  </r>
  <r>
    <n v="3544"/>
    <x v="3542"/>
    <x v="3542"/>
    <x v="30"/>
    <n v="2500"/>
    <x v="0"/>
    <x v="0"/>
    <s v="USD"/>
    <n v="1425758257"/>
    <n v="1423166257"/>
    <b v="0"/>
    <n v="24"/>
    <b v="1"/>
    <s v="theater/plays"/>
    <n v="100"/>
    <n v="104.16666666666667"/>
    <x v="1"/>
    <s v="plays"/>
  </r>
  <r>
    <n v="3545"/>
    <x v="3543"/>
    <x v="3543"/>
    <x v="49"/>
    <n v="251"/>
    <x v="0"/>
    <x v="0"/>
    <s v="USD"/>
    <n v="1428780159"/>
    <n v="1426188159"/>
    <b v="0"/>
    <n v="8"/>
    <b v="1"/>
    <s v="theater/plays"/>
    <n v="100.4"/>
    <n v="31.375"/>
    <x v="1"/>
    <s v="plays"/>
  </r>
  <r>
    <n v="3546"/>
    <x v="3544"/>
    <x v="3544"/>
    <x v="184"/>
    <n v="1125"/>
    <x v="0"/>
    <x v="0"/>
    <s v="USD"/>
    <n v="1427860740"/>
    <n v="1426002684"/>
    <b v="0"/>
    <n v="19"/>
    <b v="1"/>
    <s v="theater/plays"/>
    <n v="102.27272727272727"/>
    <n v="59.210526315789473"/>
    <x v="1"/>
    <s v="plays"/>
  </r>
  <r>
    <n v="3547"/>
    <x v="3545"/>
    <x v="3545"/>
    <x v="19"/>
    <n v="40043.25"/>
    <x v="0"/>
    <x v="0"/>
    <s v="USD"/>
    <n v="1463198340"/>
    <n v="1461117201"/>
    <b v="0"/>
    <n v="336"/>
    <b v="1"/>
    <s v="theater/plays"/>
    <n v="114.40928571428573"/>
    <n v="119.17633928571429"/>
    <x v="1"/>
    <s v="plays"/>
  </r>
  <r>
    <n v="3548"/>
    <x v="3546"/>
    <x v="3546"/>
    <x v="190"/>
    <n v="2140"/>
    <x v="0"/>
    <x v="0"/>
    <s v="USD"/>
    <n v="1457139600"/>
    <n v="1455230214"/>
    <b v="0"/>
    <n v="13"/>
    <b v="1"/>
    <s v="theater/plays"/>
    <n v="101.9047619047619"/>
    <n v="164.61538461538461"/>
    <x v="1"/>
    <s v="plays"/>
  </r>
  <r>
    <n v="3549"/>
    <x v="3547"/>
    <x v="3547"/>
    <x v="28"/>
    <n v="1020"/>
    <x v="0"/>
    <x v="1"/>
    <s v="GBP"/>
    <n v="1441358873"/>
    <n v="1438939673"/>
    <b v="0"/>
    <n v="42"/>
    <b v="1"/>
    <s v="theater/plays"/>
    <n v="102"/>
    <n v="24.285714285714285"/>
    <x v="1"/>
    <s v="plays"/>
  </r>
  <r>
    <n v="3550"/>
    <x v="3548"/>
    <x v="3548"/>
    <x v="30"/>
    <n v="2620"/>
    <x v="0"/>
    <x v="1"/>
    <s v="GBP"/>
    <n v="1462224398"/>
    <n v="1459632398"/>
    <b v="0"/>
    <n v="64"/>
    <b v="1"/>
    <s v="theater/plays"/>
    <n v="104.80000000000001"/>
    <n v="40.9375"/>
    <x v="1"/>
    <s v="plays"/>
  </r>
  <r>
    <n v="3551"/>
    <x v="3549"/>
    <x v="3549"/>
    <x v="15"/>
    <n v="1527.5"/>
    <x v="0"/>
    <x v="0"/>
    <s v="USD"/>
    <n v="1400796420"/>
    <n v="1398342170"/>
    <b v="0"/>
    <n v="25"/>
    <b v="1"/>
    <s v="theater/plays"/>
    <n v="101.83333333333333"/>
    <n v="61.1"/>
    <x v="1"/>
    <s v="plays"/>
  </r>
  <r>
    <n v="3552"/>
    <x v="3550"/>
    <x v="3550"/>
    <x v="414"/>
    <n v="773"/>
    <x v="0"/>
    <x v="1"/>
    <s v="GBP"/>
    <n v="1403964324"/>
    <n v="1401372324"/>
    <b v="0"/>
    <n v="20"/>
    <b v="1"/>
    <s v="theater/plays"/>
    <n v="100"/>
    <n v="38.65"/>
    <x v="1"/>
    <s v="plays"/>
  </r>
  <r>
    <n v="3553"/>
    <x v="3551"/>
    <x v="3551"/>
    <x v="62"/>
    <n v="5845"/>
    <x v="0"/>
    <x v="0"/>
    <s v="USD"/>
    <n v="1439337600"/>
    <n v="1436575280"/>
    <b v="0"/>
    <n v="104"/>
    <b v="1"/>
    <s v="theater/plays"/>
    <n v="106.27272727272728"/>
    <n v="56.20192307692308"/>
    <x v="1"/>
    <s v="plays"/>
  </r>
  <r>
    <n v="3554"/>
    <x v="3552"/>
    <x v="3552"/>
    <x v="10"/>
    <n v="5671.11"/>
    <x v="0"/>
    <x v="0"/>
    <s v="USD"/>
    <n v="1423674000"/>
    <n v="1421025159"/>
    <b v="0"/>
    <n v="53"/>
    <b v="1"/>
    <s v="theater/plays"/>
    <n v="113.42219999999999"/>
    <n v="107.00207547169811"/>
    <x v="1"/>
    <s v="plays"/>
  </r>
  <r>
    <n v="3555"/>
    <x v="3553"/>
    <x v="3553"/>
    <x v="262"/>
    <n v="2400"/>
    <x v="0"/>
    <x v="13"/>
    <s v="EUR"/>
    <n v="1479382594"/>
    <n v="1476786994"/>
    <b v="0"/>
    <n v="14"/>
    <b v="1"/>
    <s v="theater/plays"/>
    <n v="100"/>
    <n v="171.42857142857142"/>
    <x v="1"/>
    <s v="plays"/>
  </r>
  <r>
    <n v="3556"/>
    <x v="3554"/>
    <x v="3554"/>
    <x v="41"/>
    <n v="2210"/>
    <x v="0"/>
    <x v="1"/>
    <s v="GBP"/>
    <n v="1408289724"/>
    <n v="1403105724"/>
    <b v="0"/>
    <n v="20"/>
    <b v="1"/>
    <s v="theater/plays"/>
    <n v="100.45454545454547"/>
    <n v="110.5"/>
    <x v="1"/>
    <s v="plays"/>
  </r>
  <r>
    <n v="3557"/>
    <x v="3555"/>
    <x v="3555"/>
    <x v="57"/>
    <n v="100036"/>
    <x v="0"/>
    <x v="0"/>
    <s v="USD"/>
    <n v="1399271911"/>
    <n v="1396334311"/>
    <b v="0"/>
    <n v="558"/>
    <b v="1"/>
    <s v="theater/plays"/>
    <n v="100.03599999999999"/>
    <n v="179.27598566308242"/>
    <x v="1"/>
    <s v="plays"/>
  </r>
  <r>
    <n v="3558"/>
    <x v="3556"/>
    <x v="3556"/>
    <x v="18"/>
    <n v="504"/>
    <x v="0"/>
    <x v="1"/>
    <s v="GBP"/>
    <n v="1435352400"/>
    <n v="1431718575"/>
    <b v="0"/>
    <n v="22"/>
    <b v="1"/>
    <s v="theater/plays"/>
    <n v="144"/>
    <n v="22.90909090909091"/>
    <x v="1"/>
    <s v="plays"/>
  </r>
  <r>
    <n v="3559"/>
    <x v="3557"/>
    <x v="3557"/>
    <x v="28"/>
    <n v="1035"/>
    <x v="0"/>
    <x v="2"/>
    <s v="AUD"/>
    <n v="1438333080"/>
    <n v="1436408308"/>
    <b v="0"/>
    <n v="24"/>
    <b v="1"/>
    <s v="theater/plays"/>
    <n v="103.49999999999999"/>
    <n v="43.125"/>
    <x v="1"/>
    <s v="plays"/>
  </r>
  <r>
    <n v="3560"/>
    <x v="3558"/>
    <x v="3558"/>
    <x v="50"/>
    <n v="3470"/>
    <x v="0"/>
    <x v="5"/>
    <s v="CAD"/>
    <n v="1432694700"/>
    <n v="1429651266"/>
    <b v="0"/>
    <n v="74"/>
    <b v="1"/>
    <s v="theater/plays"/>
    <n v="108.43750000000001"/>
    <n v="46.891891891891895"/>
    <x v="1"/>
    <s v="plays"/>
  </r>
  <r>
    <n v="3561"/>
    <x v="3559"/>
    <x v="3559"/>
    <x v="30"/>
    <n v="2560"/>
    <x v="0"/>
    <x v="0"/>
    <s v="USD"/>
    <n v="1438799760"/>
    <n v="1437236378"/>
    <b v="0"/>
    <n v="54"/>
    <b v="1"/>
    <s v="theater/plays"/>
    <n v="102.4"/>
    <n v="47.407407407407405"/>
    <x v="1"/>
    <s v="plays"/>
  </r>
  <r>
    <n v="3562"/>
    <x v="3560"/>
    <x v="3560"/>
    <x v="415"/>
    <n v="469"/>
    <x v="0"/>
    <x v="1"/>
    <s v="GBP"/>
    <n v="1457906400"/>
    <n v="1457115427"/>
    <b v="0"/>
    <n v="31"/>
    <b v="1"/>
    <s v="theater/plays"/>
    <n v="148.88888888888889"/>
    <n v="15.129032258064516"/>
    <x v="1"/>
    <s v="plays"/>
  </r>
  <r>
    <n v="3563"/>
    <x v="3561"/>
    <x v="3561"/>
    <x v="2"/>
    <n v="527.45000000000005"/>
    <x v="0"/>
    <x v="1"/>
    <s v="GBP"/>
    <n v="1470078000"/>
    <n v="1467648456"/>
    <b v="0"/>
    <n v="25"/>
    <b v="1"/>
    <s v="theater/plays"/>
    <n v="105.49000000000002"/>
    <n v="21.098000000000003"/>
    <x v="1"/>
    <s v="plays"/>
  </r>
  <r>
    <n v="3564"/>
    <x v="3562"/>
    <x v="3562"/>
    <x v="28"/>
    <n v="1005"/>
    <x v="0"/>
    <x v="1"/>
    <s v="GBP"/>
    <n v="1444060800"/>
    <n v="1440082649"/>
    <b v="0"/>
    <n v="17"/>
    <b v="1"/>
    <s v="theater/plays"/>
    <n v="100.49999999999999"/>
    <n v="59.117647058823529"/>
    <x v="1"/>
    <s v="plays"/>
  </r>
  <r>
    <n v="3565"/>
    <x v="3563"/>
    <x v="3563"/>
    <x v="42"/>
    <n v="1175"/>
    <x v="0"/>
    <x v="0"/>
    <s v="USD"/>
    <n v="1420048208"/>
    <n v="1417456208"/>
    <b v="0"/>
    <n v="12"/>
    <b v="1"/>
    <s v="theater/plays"/>
    <n v="130.55555555555557"/>
    <n v="97.916666666666671"/>
    <x v="1"/>
    <s v="plays"/>
  </r>
  <r>
    <n v="3566"/>
    <x v="3564"/>
    <x v="3564"/>
    <x v="13"/>
    <n v="2095"/>
    <x v="0"/>
    <x v="1"/>
    <s v="GBP"/>
    <n v="1422015083"/>
    <n v="1419423083"/>
    <b v="0"/>
    <n v="38"/>
    <b v="1"/>
    <s v="theater/plays"/>
    <n v="104.75000000000001"/>
    <n v="55.131578947368418"/>
    <x v="1"/>
    <s v="plays"/>
  </r>
  <r>
    <n v="3567"/>
    <x v="3565"/>
    <x v="3565"/>
    <x v="28"/>
    <n v="1088"/>
    <x v="0"/>
    <x v="1"/>
    <s v="GBP"/>
    <n v="1433964444"/>
    <n v="1431372444"/>
    <b v="0"/>
    <n v="41"/>
    <b v="1"/>
    <s v="theater/plays"/>
    <n v="108.80000000000001"/>
    <n v="26.536585365853657"/>
    <x v="1"/>
    <s v="plays"/>
  </r>
  <r>
    <n v="3568"/>
    <x v="3566"/>
    <x v="3566"/>
    <x v="28"/>
    <n v="1110"/>
    <x v="0"/>
    <x v="0"/>
    <s v="USD"/>
    <n v="1410975994"/>
    <n v="1408383994"/>
    <b v="0"/>
    <n v="19"/>
    <b v="1"/>
    <s v="theater/plays"/>
    <n v="111.00000000000001"/>
    <n v="58.421052631578945"/>
    <x v="1"/>
    <s v="plays"/>
  </r>
  <r>
    <n v="3569"/>
    <x v="3567"/>
    <x v="3567"/>
    <x v="10"/>
    <n v="5024"/>
    <x v="0"/>
    <x v="0"/>
    <s v="USD"/>
    <n v="1420734696"/>
    <n v="1418142696"/>
    <b v="0"/>
    <n v="41"/>
    <b v="1"/>
    <s v="theater/plays"/>
    <n v="100.47999999999999"/>
    <n v="122.53658536585365"/>
    <x v="1"/>
    <s v="plays"/>
  </r>
  <r>
    <n v="3570"/>
    <x v="3568"/>
    <x v="3568"/>
    <x v="13"/>
    <n v="2287"/>
    <x v="0"/>
    <x v="0"/>
    <s v="USD"/>
    <n v="1420009200"/>
    <n v="1417593483"/>
    <b v="0"/>
    <n v="26"/>
    <b v="1"/>
    <s v="theater/plays"/>
    <n v="114.35"/>
    <n v="87.961538461538467"/>
    <x v="1"/>
    <s v="plays"/>
  </r>
  <r>
    <n v="3571"/>
    <x v="3569"/>
    <x v="3569"/>
    <x v="15"/>
    <n v="1831"/>
    <x v="0"/>
    <x v="1"/>
    <s v="GBP"/>
    <n v="1414701413"/>
    <n v="1412109413"/>
    <b v="0"/>
    <n v="25"/>
    <b v="1"/>
    <s v="theater/plays"/>
    <n v="122.06666666666666"/>
    <n v="73.239999999999995"/>
    <x v="1"/>
    <s v="plays"/>
  </r>
  <r>
    <n v="3572"/>
    <x v="3570"/>
    <x v="3570"/>
    <x v="2"/>
    <n v="500"/>
    <x v="0"/>
    <x v="1"/>
    <s v="GBP"/>
    <n v="1434894082"/>
    <n v="1432302082"/>
    <b v="0"/>
    <n v="9"/>
    <b v="1"/>
    <s v="theater/plays"/>
    <n v="100"/>
    <n v="55.555555555555557"/>
    <x v="1"/>
    <s v="plays"/>
  </r>
  <r>
    <n v="3573"/>
    <x v="3571"/>
    <x v="3571"/>
    <x v="9"/>
    <n v="3084"/>
    <x v="0"/>
    <x v="1"/>
    <s v="GBP"/>
    <n v="1415440846"/>
    <n v="1412845246"/>
    <b v="0"/>
    <n v="78"/>
    <b v="1"/>
    <s v="theater/plays"/>
    <n v="102.8"/>
    <n v="39.53846153846154"/>
    <x v="1"/>
    <s v="plays"/>
  </r>
  <r>
    <n v="3574"/>
    <x v="3572"/>
    <x v="3572"/>
    <x v="238"/>
    <n v="6155"/>
    <x v="0"/>
    <x v="0"/>
    <s v="USD"/>
    <n v="1415921848"/>
    <n v="1413326248"/>
    <b v="0"/>
    <n v="45"/>
    <b v="1"/>
    <s v="theater/plays"/>
    <n v="106.12068965517241"/>
    <n v="136.77777777777777"/>
    <x v="1"/>
    <s v="plays"/>
  </r>
  <r>
    <n v="3575"/>
    <x v="3573"/>
    <x v="3573"/>
    <x v="3"/>
    <n v="10133"/>
    <x v="0"/>
    <x v="0"/>
    <s v="USD"/>
    <n v="1470887940"/>
    <n v="1468176527"/>
    <b v="0"/>
    <n v="102"/>
    <b v="1"/>
    <s v="theater/plays"/>
    <n v="101.33000000000001"/>
    <n v="99.343137254901961"/>
    <x v="1"/>
    <s v="plays"/>
  </r>
  <r>
    <n v="3576"/>
    <x v="3574"/>
    <x v="3574"/>
    <x v="213"/>
    <n v="100"/>
    <x v="0"/>
    <x v="0"/>
    <s v="USD"/>
    <n v="1480947054"/>
    <n v="1475759454"/>
    <b v="0"/>
    <n v="5"/>
    <b v="1"/>
    <s v="theater/plays"/>
    <n v="100"/>
    <n v="20"/>
    <x v="1"/>
    <s v="plays"/>
  </r>
  <r>
    <n v="3577"/>
    <x v="3575"/>
    <x v="3575"/>
    <x v="20"/>
    <n v="780"/>
    <x v="0"/>
    <x v="0"/>
    <s v="USD"/>
    <n v="1430029680"/>
    <n v="1427741583"/>
    <b v="0"/>
    <n v="27"/>
    <b v="1"/>
    <s v="theater/plays"/>
    <n v="130"/>
    <n v="28.888888888888889"/>
    <x v="1"/>
    <s v="plays"/>
  </r>
  <r>
    <n v="3578"/>
    <x v="3576"/>
    <x v="3576"/>
    <x v="15"/>
    <n v="1500.2"/>
    <x v="0"/>
    <x v="1"/>
    <s v="GBP"/>
    <n v="1462037777"/>
    <n v="1459445777"/>
    <b v="0"/>
    <n v="37"/>
    <b v="1"/>
    <s v="theater/plays"/>
    <n v="100.01333333333334"/>
    <n v="40.545945945945945"/>
    <x v="1"/>
    <s v="plays"/>
  </r>
  <r>
    <n v="3579"/>
    <x v="3577"/>
    <x v="3577"/>
    <x v="2"/>
    <n v="500"/>
    <x v="0"/>
    <x v="1"/>
    <s v="GBP"/>
    <n v="1459444656"/>
    <n v="1456856256"/>
    <b v="0"/>
    <n v="14"/>
    <b v="1"/>
    <s v="theater/plays"/>
    <n v="100"/>
    <n v="35.714285714285715"/>
    <x v="1"/>
    <s v="plays"/>
  </r>
  <r>
    <n v="3580"/>
    <x v="3578"/>
    <x v="3578"/>
    <x v="42"/>
    <n v="1025"/>
    <x v="0"/>
    <x v="0"/>
    <s v="USD"/>
    <n v="1425185940"/>
    <n v="1421900022"/>
    <b v="0"/>
    <n v="27"/>
    <b v="1"/>
    <s v="theater/plays"/>
    <n v="113.88888888888889"/>
    <n v="37.962962962962962"/>
    <x v="1"/>
    <s v="plays"/>
  </r>
  <r>
    <n v="3581"/>
    <x v="3579"/>
    <x v="3579"/>
    <x v="15"/>
    <n v="1500"/>
    <x v="0"/>
    <x v="1"/>
    <s v="GBP"/>
    <n v="1406719110"/>
    <n v="1405509510"/>
    <b v="0"/>
    <n v="45"/>
    <b v="1"/>
    <s v="theater/plays"/>
    <n v="100"/>
    <n v="33.333333333333336"/>
    <x v="1"/>
    <s v="plays"/>
  </r>
  <r>
    <n v="3582"/>
    <x v="3580"/>
    <x v="3580"/>
    <x v="28"/>
    <n v="2870"/>
    <x v="0"/>
    <x v="0"/>
    <s v="USD"/>
    <n v="1459822682"/>
    <n v="1458613082"/>
    <b v="0"/>
    <n v="49"/>
    <b v="1"/>
    <s v="theater/plays"/>
    <n v="287"/>
    <n v="58.571428571428569"/>
    <x v="1"/>
    <s v="plays"/>
  </r>
  <r>
    <n v="3583"/>
    <x v="3581"/>
    <x v="3581"/>
    <x v="9"/>
    <n v="3255"/>
    <x v="0"/>
    <x v="0"/>
    <s v="USD"/>
    <n v="1460970805"/>
    <n v="1455790405"/>
    <b v="0"/>
    <n v="24"/>
    <b v="1"/>
    <s v="theater/plays"/>
    <n v="108.5"/>
    <n v="135.625"/>
    <x v="1"/>
    <s v="plays"/>
  </r>
  <r>
    <n v="3584"/>
    <x v="3582"/>
    <x v="3582"/>
    <x v="9"/>
    <n v="3465"/>
    <x v="0"/>
    <x v="1"/>
    <s v="GBP"/>
    <n v="1436772944"/>
    <n v="1434180944"/>
    <b v="0"/>
    <n v="112"/>
    <b v="1"/>
    <s v="theater/plays"/>
    <n v="115.5"/>
    <n v="30.9375"/>
    <x v="1"/>
    <s v="plays"/>
  </r>
  <r>
    <n v="3585"/>
    <x v="3583"/>
    <x v="3583"/>
    <x v="104"/>
    <n v="4050"/>
    <x v="0"/>
    <x v="0"/>
    <s v="USD"/>
    <n v="1419181890"/>
    <n v="1416589890"/>
    <b v="0"/>
    <n v="23"/>
    <b v="1"/>
    <s v="theater/plays"/>
    <n v="119.11764705882352"/>
    <n v="176.08695652173913"/>
    <x v="1"/>
    <s v="plays"/>
  </r>
  <r>
    <n v="3586"/>
    <x v="3584"/>
    <x v="3584"/>
    <x v="51"/>
    <n v="8207"/>
    <x v="0"/>
    <x v="0"/>
    <s v="USD"/>
    <n v="1474649070"/>
    <n v="1469465070"/>
    <b v="0"/>
    <n v="54"/>
    <b v="1"/>
    <s v="theater/plays"/>
    <n v="109.42666666666668"/>
    <n v="151.9814814814815"/>
    <x v="1"/>
    <s v="plays"/>
  </r>
  <r>
    <n v="3587"/>
    <x v="3585"/>
    <x v="3585"/>
    <x v="2"/>
    <n v="633"/>
    <x v="0"/>
    <x v="1"/>
    <s v="GBP"/>
    <n v="1467054000"/>
    <n v="1463144254"/>
    <b v="0"/>
    <n v="28"/>
    <b v="1"/>
    <s v="theater/plays"/>
    <n v="126.6"/>
    <n v="22.607142857142858"/>
    <x v="1"/>
    <s v="plays"/>
  </r>
  <r>
    <n v="3588"/>
    <x v="3586"/>
    <x v="3586"/>
    <x v="48"/>
    <n v="201"/>
    <x v="0"/>
    <x v="1"/>
    <s v="GBP"/>
    <n v="1430348400"/>
    <n v="1428436410"/>
    <b v="0"/>
    <n v="11"/>
    <b v="1"/>
    <s v="theater/plays"/>
    <n v="100.49999999999999"/>
    <n v="18.272727272727273"/>
    <x v="1"/>
    <s v="plays"/>
  </r>
  <r>
    <n v="3589"/>
    <x v="3587"/>
    <x v="3587"/>
    <x v="23"/>
    <n v="5100"/>
    <x v="0"/>
    <x v="0"/>
    <s v="USD"/>
    <n v="1432654347"/>
    <n v="1430494347"/>
    <b v="0"/>
    <n v="62"/>
    <b v="1"/>
    <s v="theater/plays"/>
    <n v="127.49999999999999"/>
    <n v="82.258064516129039"/>
    <x v="1"/>
    <s v="plays"/>
  </r>
  <r>
    <n v="3590"/>
    <x v="3588"/>
    <x v="3588"/>
    <x v="10"/>
    <n v="5003"/>
    <x v="0"/>
    <x v="1"/>
    <s v="GBP"/>
    <n v="1413792034"/>
    <n v="1411200034"/>
    <b v="0"/>
    <n v="73"/>
    <b v="1"/>
    <s v="theater/plays"/>
    <n v="100.05999999999999"/>
    <n v="68.534246575342465"/>
    <x v="1"/>
    <s v="plays"/>
  </r>
  <r>
    <n v="3591"/>
    <x v="3589"/>
    <x v="3589"/>
    <x v="176"/>
    <n v="1225"/>
    <x v="0"/>
    <x v="0"/>
    <s v="USD"/>
    <n v="1422075540"/>
    <n v="1419979544"/>
    <b v="0"/>
    <n v="18"/>
    <b v="1"/>
    <s v="theater/plays"/>
    <n v="175"/>
    <n v="68.055555555555557"/>
    <x v="1"/>
    <s v="plays"/>
  </r>
  <r>
    <n v="3592"/>
    <x v="3590"/>
    <x v="3590"/>
    <x v="13"/>
    <n v="2545"/>
    <x v="0"/>
    <x v="0"/>
    <s v="USD"/>
    <n v="1423630740"/>
    <n v="1418673307"/>
    <b v="0"/>
    <n v="35"/>
    <b v="1"/>
    <s v="theater/plays"/>
    <n v="127.25"/>
    <n v="72.714285714285708"/>
    <x v="1"/>
    <s v="plays"/>
  </r>
  <r>
    <n v="3593"/>
    <x v="3591"/>
    <x v="3591"/>
    <x v="9"/>
    <n v="3319"/>
    <x v="0"/>
    <x v="0"/>
    <s v="USD"/>
    <n v="1420489560"/>
    <n v="1417469639"/>
    <b v="0"/>
    <n v="43"/>
    <b v="1"/>
    <s v="theater/plays"/>
    <n v="110.63333333333334"/>
    <n v="77.186046511627907"/>
    <x v="1"/>
    <s v="plays"/>
  </r>
  <r>
    <n v="3594"/>
    <x v="3592"/>
    <x v="3592"/>
    <x v="183"/>
    <n v="2015"/>
    <x v="0"/>
    <x v="0"/>
    <s v="USD"/>
    <n v="1472952982"/>
    <n v="1470792982"/>
    <b v="0"/>
    <n v="36"/>
    <b v="1"/>
    <s v="theater/plays"/>
    <n v="125.93749999999999"/>
    <n v="55.972222222222221"/>
    <x v="1"/>
    <s v="plays"/>
  </r>
  <r>
    <n v="3595"/>
    <x v="3593"/>
    <x v="3593"/>
    <x v="27"/>
    <n v="3081"/>
    <x v="0"/>
    <x v="0"/>
    <s v="USD"/>
    <n v="1426229940"/>
    <n v="1423959123"/>
    <b v="0"/>
    <n v="62"/>
    <b v="1"/>
    <s v="theater/plays"/>
    <n v="118.5"/>
    <n v="49.693548387096776"/>
    <x v="1"/>
    <s v="plays"/>
  </r>
  <r>
    <n v="3596"/>
    <x v="3594"/>
    <x v="3594"/>
    <x v="184"/>
    <n v="1185"/>
    <x v="0"/>
    <x v="5"/>
    <s v="CAD"/>
    <n v="1409072982"/>
    <n v="1407258582"/>
    <b v="0"/>
    <n v="15"/>
    <b v="1"/>
    <s v="theater/plays"/>
    <n v="107.72727272727273"/>
    <n v="79"/>
    <x v="1"/>
    <s v="plays"/>
  </r>
  <r>
    <n v="3597"/>
    <x v="3595"/>
    <x v="3595"/>
    <x v="30"/>
    <n v="2565"/>
    <x v="0"/>
    <x v="0"/>
    <s v="USD"/>
    <n v="1456984740"/>
    <n v="1455717790"/>
    <b v="0"/>
    <n v="33"/>
    <b v="1"/>
    <s v="theater/plays"/>
    <n v="102.60000000000001"/>
    <n v="77.727272727272734"/>
    <x v="1"/>
    <s v="plays"/>
  </r>
  <r>
    <n v="3598"/>
    <x v="3596"/>
    <x v="3596"/>
    <x v="28"/>
    <n v="1101"/>
    <x v="0"/>
    <x v="0"/>
    <s v="USD"/>
    <n v="1409720340"/>
    <n v="1408129822"/>
    <b v="0"/>
    <n v="27"/>
    <b v="1"/>
    <s v="theater/plays"/>
    <n v="110.1"/>
    <n v="40.777777777777779"/>
    <x v="1"/>
    <s v="plays"/>
  </r>
  <r>
    <n v="3599"/>
    <x v="3597"/>
    <x v="3597"/>
    <x v="2"/>
    <n v="1010"/>
    <x v="0"/>
    <x v="0"/>
    <s v="USD"/>
    <n v="1440892800"/>
    <n v="1438715077"/>
    <b v="0"/>
    <n v="17"/>
    <b v="1"/>
    <s v="theater/plays"/>
    <n v="202"/>
    <n v="59.411764705882355"/>
    <x v="1"/>
    <s v="plays"/>
  </r>
  <r>
    <n v="3600"/>
    <x v="3598"/>
    <x v="3598"/>
    <x v="185"/>
    <n v="13"/>
    <x v="0"/>
    <x v="0"/>
    <s v="USD"/>
    <n v="1476390164"/>
    <n v="1473970964"/>
    <b v="0"/>
    <n v="4"/>
    <b v="1"/>
    <s v="theater/plays"/>
    <n v="130"/>
    <n v="3.25"/>
    <x v="1"/>
    <s v="plays"/>
  </r>
  <r>
    <n v="3601"/>
    <x v="3599"/>
    <x v="3599"/>
    <x v="13"/>
    <n v="2087"/>
    <x v="0"/>
    <x v="1"/>
    <s v="GBP"/>
    <n v="1421452682"/>
    <n v="1418860682"/>
    <b v="0"/>
    <n v="53"/>
    <b v="1"/>
    <s v="theater/plays"/>
    <n v="104.35000000000001"/>
    <n v="39.377358490566039"/>
    <x v="1"/>
    <s v="plays"/>
  </r>
  <r>
    <n v="3602"/>
    <x v="3600"/>
    <x v="3600"/>
    <x v="23"/>
    <n v="4002"/>
    <x v="0"/>
    <x v="0"/>
    <s v="USD"/>
    <n v="1463520479"/>
    <n v="1458336479"/>
    <b v="0"/>
    <n v="49"/>
    <b v="1"/>
    <s v="theater/plays"/>
    <n v="100.05"/>
    <n v="81.673469387755105"/>
    <x v="1"/>
    <s v="plays"/>
  </r>
  <r>
    <n v="3603"/>
    <x v="3601"/>
    <x v="3601"/>
    <x v="15"/>
    <n v="2560"/>
    <x v="0"/>
    <x v="0"/>
    <s v="USD"/>
    <n v="1446759880"/>
    <n v="1444164280"/>
    <b v="0"/>
    <n v="57"/>
    <b v="1"/>
    <s v="theater/plays"/>
    <n v="170.66666666666669"/>
    <n v="44.912280701754383"/>
    <x v="1"/>
    <s v="plays"/>
  </r>
  <r>
    <n v="3604"/>
    <x v="3602"/>
    <x v="3602"/>
    <x v="9"/>
    <n v="3385"/>
    <x v="0"/>
    <x v="0"/>
    <s v="USD"/>
    <n v="1461913140"/>
    <n v="1461370956"/>
    <b v="0"/>
    <n v="69"/>
    <b v="1"/>
    <s v="theater/plays"/>
    <n v="112.83333333333334"/>
    <n v="49.05797101449275"/>
    <x v="1"/>
    <s v="plays"/>
  </r>
  <r>
    <n v="3605"/>
    <x v="3603"/>
    <x v="3603"/>
    <x v="49"/>
    <n v="460"/>
    <x v="0"/>
    <x v="1"/>
    <s v="GBP"/>
    <n v="1455390126"/>
    <n v="1452798126"/>
    <b v="0"/>
    <n v="15"/>
    <b v="1"/>
    <s v="theater/plays"/>
    <n v="184"/>
    <n v="30.666666666666668"/>
    <x v="1"/>
    <s v="plays"/>
  </r>
  <r>
    <n v="3606"/>
    <x v="3604"/>
    <x v="3604"/>
    <x v="9"/>
    <n v="3908"/>
    <x v="0"/>
    <x v="1"/>
    <s v="GBP"/>
    <n v="1471185057"/>
    <n v="1468593057"/>
    <b v="0"/>
    <n v="64"/>
    <b v="1"/>
    <s v="theater/plays"/>
    <n v="130.26666666666665"/>
    <n v="61.0625"/>
    <x v="1"/>
    <s v="plays"/>
  </r>
  <r>
    <n v="3607"/>
    <x v="3605"/>
    <x v="3605"/>
    <x v="131"/>
    <n v="580"/>
    <x v="0"/>
    <x v="1"/>
    <s v="GBP"/>
    <n v="1450137600"/>
    <n v="1448924882"/>
    <b v="0"/>
    <n v="20"/>
    <b v="1"/>
    <s v="theater/plays"/>
    <n v="105.45454545454544"/>
    <n v="29"/>
    <x v="1"/>
    <s v="plays"/>
  </r>
  <r>
    <n v="3608"/>
    <x v="3606"/>
    <x v="3606"/>
    <x v="134"/>
    <n v="800"/>
    <x v="0"/>
    <x v="1"/>
    <s v="GBP"/>
    <n v="1466172000"/>
    <n v="1463418090"/>
    <b v="0"/>
    <n v="27"/>
    <b v="1"/>
    <s v="theater/plays"/>
    <n v="100"/>
    <n v="29.62962962962963"/>
    <x v="1"/>
    <s v="plays"/>
  </r>
  <r>
    <n v="3609"/>
    <x v="3607"/>
    <x v="3607"/>
    <x v="416"/>
    <n v="3005"/>
    <x v="0"/>
    <x v="1"/>
    <s v="GBP"/>
    <n v="1459378085"/>
    <n v="1456789685"/>
    <b v="0"/>
    <n v="21"/>
    <b v="1"/>
    <s v="theater/plays"/>
    <n v="153.31632653061226"/>
    <n v="143.0952380952381"/>
    <x v="1"/>
    <s v="plays"/>
  </r>
  <r>
    <n v="3610"/>
    <x v="3608"/>
    <x v="3608"/>
    <x v="28"/>
    <n v="1623"/>
    <x v="0"/>
    <x v="1"/>
    <s v="GBP"/>
    <n v="1439806936"/>
    <n v="1437214936"/>
    <b v="0"/>
    <n v="31"/>
    <b v="1"/>
    <s v="theater/plays"/>
    <n v="162.30000000000001"/>
    <n v="52.354838709677416"/>
    <x v="1"/>
    <s v="plays"/>
  </r>
  <r>
    <n v="3611"/>
    <x v="3609"/>
    <x v="3609"/>
    <x v="30"/>
    <n v="3400"/>
    <x v="0"/>
    <x v="1"/>
    <s v="GBP"/>
    <n v="1428483201"/>
    <n v="1425891201"/>
    <b v="0"/>
    <n v="51"/>
    <b v="1"/>
    <s v="theater/plays"/>
    <n v="136"/>
    <n v="66.666666666666671"/>
    <x v="1"/>
    <s v="plays"/>
  </r>
  <r>
    <n v="3612"/>
    <x v="3610"/>
    <x v="3610"/>
    <x v="10"/>
    <n v="7220"/>
    <x v="0"/>
    <x v="5"/>
    <s v="CAD"/>
    <n v="1402334811"/>
    <n v="1401470811"/>
    <b v="0"/>
    <n v="57"/>
    <b v="1"/>
    <s v="theater/plays"/>
    <n v="144.4"/>
    <n v="126.66666666666667"/>
    <x v="1"/>
    <s v="plays"/>
  </r>
  <r>
    <n v="3613"/>
    <x v="3611"/>
    <x v="3611"/>
    <x v="21"/>
    <n v="1250"/>
    <x v="0"/>
    <x v="0"/>
    <s v="USD"/>
    <n v="1403964574"/>
    <n v="1401372574"/>
    <b v="0"/>
    <n v="20"/>
    <b v="1"/>
    <s v="theater/plays"/>
    <n v="100"/>
    <n v="62.5"/>
    <x v="1"/>
    <s v="plays"/>
  </r>
  <r>
    <n v="3614"/>
    <x v="3438"/>
    <x v="3612"/>
    <x v="30"/>
    <n v="2520"/>
    <x v="0"/>
    <x v="0"/>
    <s v="USD"/>
    <n v="1434675616"/>
    <n v="1432083616"/>
    <b v="0"/>
    <n v="71"/>
    <b v="1"/>
    <s v="theater/plays"/>
    <n v="100.8"/>
    <n v="35.492957746478872"/>
    <x v="1"/>
    <s v="plays"/>
  </r>
  <r>
    <n v="3615"/>
    <x v="3612"/>
    <x v="3613"/>
    <x v="30"/>
    <n v="2670"/>
    <x v="0"/>
    <x v="1"/>
    <s v="GBP"/>
    <n v="1449756896"/>
    <n v="1447164896"/>
    <b v="0"/>
    <n v="72"/>
    <b v="1"/>
    <s v="theater/plays"/>
    <n v="106.80000000000001"/>
    <n v="37.083333333333336"/>
    <x v="1"/>
    <s v="plays"/>
  </r>
  <r>
    <n v="3616"/>
    <x v="3613"/>
    <x v="3614"/>
    <x v="30"/>
    <n v="3120"/>
    <x v="0"/>
    <x v="1"/>
    <s v="GBP"/>
    <n v="1426801664"/>
    <n v="1424213264"/>
    <b v="0"/>
    <n v="45"/>
    <b v="1"/>
    <s v="theater/plays"/>
    <n v="124.8"/>
    <n v="69.333333333333329"/>
    <x v="1"/>
    <s v="plays"/>
  </r>
  <r>
    <n v="3617"/>
    <x v="3614"/>
    <x v="3615"/>
    <x v="417"/>
    <n v="880"/>
    <x v="0"/>
    <x v="1"/>
    <s v="GBP"/>
    <n v="1488240000"/>
    <n v="1486996729"/>
    <b v="0"/>
    <n v="51"/>
    <b v="1"/>
    <s v="theater/plays"/>
    <n v="118.91891891891892"/>
    <n v="17.254901960784313"/>
    <x v="1"/>
    <s v="plays"/>
  </r>
  <r>
    <n v="3618"/>
    <x v="3615"/>
    <x v="3616"/>
    <x v="13"/>
    <n v="2020"/>
    <x v="0"/>
    <x v="1"/>
    <s v="GBP"/>
    <n v="1433343850"/>
    <n v="1430751850"/>
    <b v="0"/>
    <n v="56"/>
    <b v="1"/>
    <s v="theater/plays"/>
    <n v="101"/>
    <n v="36.071428571428569"/>
    <x v="1"/>
    <s v="plays"/>
  </r>
  <r>
    <n v="3619"/>
    <x v="3616"/>
    <x v="3617"/>
    <x v="28"/>
    <n v="1130"/>
    <x v="0"/>
    <x v="0"/>
    <s v="USD"/>
    <n v="1479592800"/>
    <n v="1476760226"/>
    <b v="0"/>
    <n v="17"/>
    <b v="1"/>
    <s v="theater/plays"/>
    <n v="112.99999999999999"/>
    <n v="66.470588235294116"/>
    <x v="1"/>
    <s v="plays"/>
  </r>
  <r>
    <n v="3620"/>
    <x v="3617"/>
    <x v="3618"/>
    <x v="124"/>
    <n v="11045"/>
    <x v="0"/>
    <x v="0"/>
    <s v="USD"/>
    <n v="1425528000"/>
    <n v="1422916261"/>
    <b v="0"/>
    <n v="197"/>
    <b v="1"/>
    <s v="theater/plays"/>
    <n v="105.19047619047619"/>
    <n v="56.065989847715734"/>
    <x v="1"/>
    <s v="plays"/>
  </r>
  <r>
    <n v="3621"/>
    <x v="3618"/>
    <x v="3619"/>
    <x v="9"/>
    <n v="3292"/>
    <x v="0"/>
    <x v="0"/>
    <s v="USD"/>
    <n v="1475269200"/>
    <n v="1473200844"/>
    <b v="0"/>
    <n v="70"/>
    <b v="1"/>
    <s v="theater/plays"/>
    <n v="109.73333333333332"/>
    <n v="47.028571428571432"/>
    <x v="1"/>
    <s v="plays"/>
  </r>
  <r>
    <n v="3622"/>
    <x v="3619"/>
    <x v="3620"/>
    <x v="28"/>
    <n v="1000.99"/>
    <x v="0"/>
    <x v="0"/>
    <s v="USD"/>
    <n v="1411874580"/>
    <n v="1409030371"/>
    <b v="0"/>
    <n v="21"/>
    <b v="1"/>
    <s v="theater/plays"/>
    <n v="100.099"/>
    <n v="47.666190476190479"/>
    <x v="1"/>
    <s v="plays"/>
  </r>
  <r>
    <n v="3623"/>
    <x v="3620"/>
    <x v="3621"/>
    <x v="30"/>
    <n v="3000"/>
    <x v="0"/>
    <x v="0"/>
    <s v="USD"/>
    <n v="1406358000"/>
    <n v="1404841270"/>
    <b v="0"/>
    <n v="34"/>
    <b v="1"/>
    <s v="theater/plays"/>
    <n v="120"/>
    <n v="88.235294117647058"/>
    <x v="1"/>
    <s v="plays"/>
  </r>
  <r>
    <n v="3624"/>
    <x v="3621"/>
    <x v="3622"/>
    <x v="9"/>
    <n v="3148"/>
    <x v="0"/>
    <x v="0"/>
    <s v="USD"/>
    <n v="1471977290"/>
    <n v="1466793290"/>
    <b v="0"/>
    <n v="39"/>
    <b v="1"/>
    <s v="theater/plays"/>
    <n v="104.93333333333332"/>
    <n v="80.717948717948715"/>
    <x v="1"/>
    <s v="plays"/>
  </r>
  <r>
    <n v="3625"/>
    <x v="3622"/>
    <x v="3623"/>
    <x v="9"/>
    <n v="3080"/>
    <x v="0"/>
    <x v="1"/>
    <s v="GBP"/>
    <n v="1435851577"/>
    <n v="1433259577"/>
    <b v="0"/>
    <n v="78"/>
    <b v="1"/>
    <s v="theater/plays"/>
    <n v="102.66666666666666"/>
    <n v="39.487179487179489"/>
    <x v="1"/>
    <s v="plays"/>
  </r>
  <r>
    <n v="3626"/>
    <x v="3623"/>
    <x v="3624"/>
    <x v="23"/>
    <n v="4073"/>
    <x v="0"/>
    <x v="1"/>
    <s v="GBP"/>
    <n v="1408204857"/>
    <n v="1406390457"/>
    <b v="0"/>
    <n v="48"/>
    <b v="1"/>
    <s v="theater/plays"/>
    <n v="101.82500000000002"/>
    <n v="84.854166666666671"/>
    <x v="1"/>
    <s v="plays"/>
  </r>
  <r>
    <n v="3627"/>
    <x v="3624"/>
    <x v="3625"/>
    <x v="13"/>
    <n v="2000"/>
    <x v="0"/>
    <x v="0"/>
    <s v="USD"/>
    <n v="1463803140"/>
    <n v="1459446487"/>
    <b v="0"/>
    <n v="29"/>
    <b v="1"/>
    <s v="theater/plays"/>
    <n v="100"/>
    <n v="68.965517241379317"/>
    <x v="1"/>
    <s v="plays"/>
  </r>
  <r>
    <n v="3628"/>
    <x v="3625"/>
    <x v="3626"/>
    <x v="57"/>
    <n v="0"/>
    <x v="2"/>
    <x v="0"/>
    <s v="USD"/>
    <n v="1450040396"/>
    <n v="1444852796"/>
    <b v="0"/>
    <n v="0"/>
    <b v="0"/>
    <s v="theater/musical"/>
    <n v="0"/>
    <n v="0"/>
    <x v="1"/>
    <s v="musical"/>
  </r>
  <r>
    <n v="3629"/>
    <x v="3626"/>
    <x v="3627"/>
    <x v="80"/>
    <n v="2"/>
    <x v="2"/>
    <x v="0"/>
    <s v="USD"/>
    <n v="1462467600"/>
    <n v="1457403364"/>
    <b v="0"/>
    <n v="2"/>
    <b v="0"/>
    <s v="theater/musical"/>
    <n v="1.9999999999999998E-4"/>
    <n v="1"/>
    <x v="1"/>
    <s v="musical"/>
  </r>
  <r>
    <n v="3630"/>
    <x v="3627"/>
    <x v="3628"/>
    <x v="9"/>
    <n v="1"/>
    <x v="2"/>
    <x v="1"/>
    <s v="GBP"/>
    <n v="1417295990"/>
    <n v="1414700390"/>
    <b v="0"/>
    <n v="1"/>
    <b v="0"/>
    <s v="theater/musical"/>
    <n v="3.3333333333333333E-2"/>
    <n v="1"/>
    <x v="1"/>
    <s v="musical"/>
  </r>
  <r>
    <n v="3631"/>
    <x v="3628"/>
    <x v="3629"/>
    <x v="418"/>
    <n v="8725"/>
    <x v="2"/>
    <x v="0"/>
    <s v="USD"/>
    <n v="1411444740"/>
    <n v="1409335497"/>
    <b v="0"/>
    <n v="59"/>
    <b v="0"/>
    <s v="theater/musical"/>
    <n v="51.023391812865491"/>
    <n v="147.88135593220338"/>
    <x v="1"/>
    <s v="musical"/>
  </r>
  <r>
    <n v="3632"/>
    <x v="3629"/>
    <x v="3630"/>
    <x v="2"/>
    <n v="100"/>
    <x v="2"/>
    <x v="1"/>
    <s v="GBP"/>
    <n v="1416781749"/>
    <n v="1415053749"/>
    <b v="0"/>
    <n v="1"/>
    <b v="0"/>
    <s v="theater/musical"/>
    <n v="20"/>
    <n v="100"/>
    <x v="1"/>
    <s v="musical"/>
  </r>
  <r>
    <n v="3633"/>
    <x v="3630"/>
    <x v="3631"/>
    <x v="10"/>
    <n v="1762"/>
    <x v="2"/>
    <x v="0"/>
    <s v="USD"/>
    <n v="1479517200"/>
    <n v="1475765867"/>
    <b v="0"/>
    <n v="31"/>
    <b v="0"/>
    <s v="theater/musical"/>
    <n v="35.24"/>
    <n v="56.838709677419352"/>
    <x v="1"/>
    <s v="musical"/>
  </r>
  <r>
    <n v="3634"/>
    <x v="3631"/>
    <x v="3632"/>
    <x v="96"/>
    <n v="3185"/>
    <x v="2"/>
    <x v="5"/>
    <s v="CAD"/>
    <n v="1484366340"/>
    <n v="1480219174"/>
    <b v="0"/>
    <n v="18"/>
    <b v="0"/>
    <s v="theater/musical"/>
    <n v="4.246666666666667"/>
    <n v="176.94444444444446"/>
    <x v="1"/>
    <s v="musical"/>
  </r>
  <r>
    <n v="3635"/>
    <x v="3632"/>
    <x v="3633"/>
    <x v="8"/>
    <n v="1276"/>
    <x v="2"/>
    <x v="0"/>
    <s v="USD"/>
    <n v="1461186676"/>
    <n v="1458594676"/>
    <b v="0"/>
    <n v="10"/>
    <b v="0"/>
    <s v="theater/musical"/>
    <n v="36.457142857142856"/>
    <n v="127.6"/>
    <x v="1"/>
    <s v="musical"/>
  </r>
  <r>
    <n v="3636"/>
    <x v="3633"/>
    <x v="3634"/>
    <x v="60"/>
    <n v="0"/>
    <x v="2"/>
    <x v="0"/>
    <s v="USD"/>
    <n v="1442248829"/>
    <n v="1439224829"/>
    <b v="0"/>
    <n v="0"/>
    <b v="0"/>
    <s v="theater/musical"/>
    <n v="0"/>
    <n v="0"/>
    <x v="1"/>
    <s v="musical"/>
  </r>
  <r>
    <n v="3637"/>
    <x v="3634"/>
    <x v="3635"/>
    <x v="9"/>
    <n v="926"/>
    <x v="2"/>
    <x v="0"/>
    <s v="USD"/>
    <n v="1420130935"/>
    <n v="1417538935"/>
    <b v="0"/>
    <n v="14"/>
    <b v="0"/>
    <s v="theater/musical"/>
    <n v="30.866666666666664"/>
    <n v="66.142857142857139"/>
    <x v="1"/>
    <s v="musical"/>
  </r>
  <r>
    <n v="3638"/>
    <x v="3635"/>
    <x v="3636"/>
    <x v="126"/>
    <n v="216"/>
    <x v="2"/>
    <x v="5"/>
    <s v="CAD"/>
    <n v="1429456132"/>
    <n v="1424275732"/>
    <b v="0"/>
    <n v="2"/>
    <b v="0"/>
    <s v="theater/musical"/>
    <n v="6.5454545454545459"/>
    <n v="108"/>
    <x v="1"/>
    <s v="musical"/>
  </r>
  <r>
    <n v="3639"/>
    <x v="3636"/>
    <x v="3637"/>
    <x v="31"/>
    <n v="1"/>
    <x v="2"/>
    <x v="0"/>
    <s v="USD"/>
    <n v="1475853060"/>
    <n v="1470672906"/>
    <b v="0"/>
    <n v="1"/>
    <b v="0"/>
    <s v="theater/musical"/>
    <n v="4.0000000000000001E-3"/>
    <n v="1"/>
    <x v="1"/>
    <s v="musical"/>
  </r>
  <r>
    <n v="3640"/>
    <x v="3637"/>
    <x v="3638"/>
    <x v="28"/>
    <n v="55"/>
    <x v="2"/>
    <x v="0"/>
    <s v="USD"/>
    <n v="1431283530"/>
    <n v="1428691530"/>
    <b v="0"/>
    <n v="3"/>
    <b v="0"/>
    <s v="theater/musical"/>
    <n v="5.5"/>
    <n v="18.333333333333332"/>
    <x v="1"/>
    <s v="musical"/>
  </r>
  <r>
    <n v="3641"/>
    <x v="3638"/>
    <x v="3639"/>
    <x v="9"/>
    <n v="0"/>
    <x v="2"/>
    <x v="0"/>
    <s v="USD"/>
    <n v="1412485200"/>
    <n v="1410966179"/>
    <b v="0"/>
    <n v="0"/>
    <b v="0"/>
    <s v="theater/musical"/>
    <n v="0"/>
    <n v="0"/>
    <x v="1"/>
    <s v="musical"/>
  </r>
  <r>
    <n v="3642"/>
    <x v="3639"/>
    <x v="3640"/>
    <x v="176"/>
    <n v="15"/>
    <x v="2"/>
    <x v="12"/>
    <s v="EUR"/>
    <n v="1448902800"/>
    <n v="1445369727"/>
    <b v="0"/>
    <n v="2"/>
    <b v="0"/>
    <s v="theater/musical"/>
    <n v="2.1428571428571428"/>
    <n v="7.5"/>
    <x v="1"/>
    <s v="musical"/>
  </r>
  <r>
    <n v="3643"/>
    <x v="3640"/>
    <x v="3641"/>
    <x v="31"/>
    <n v="0"/>
    <x v="2"/>
    <x v="0"/>
    <s v="USD"/>
    <n v="1447734439"/>
    <n v="1444274839"/>
    <b v="0"/>
    <n v="0"/>
    <b v="0"/>
    <s v="theater/musical"/>
    <n v="0"/>
    <n v="0"/>
    <x v="1"/>
    <s v="musical"/>
  </r>
  <r>
    <n v="3644"/>
    <x v="3641"/>
    <x v="3642"/>
    <x v="10"/>
    <n v="821"/>
    <x v="2"/>
    <x v="0"/>
    <s v="USD"/>
    <n v="1457413140"/>
    <n v="1454996887"/>
    <b v="0"/>
    <n v="12"/>
    <b v="0"/>
    <s v="theater/musical"/>
    <n v="16.420000000000002"/>
    <n v="68.416666666666671"/>
    <x v="1"/>
    <s v="musical"/>
  </r>
  <r>
    <n v="3645"/>
    <x v="3642"/>
    <x v="3643"/>
    <x v="28"/>
    <n v="1"/>
    <x v="2"/>
    <x v="5"/>
    <s v="CAD"/>
    <n v="1479773838"/>
    <n v="1477178238"/>
    <b v="0"/>
    <n v="1"/>
    <b v="0"/>
    <s v="theater/musical"/>
    <n v="0.1"/>
    <n v="1"/>
    <x v="1"/>
    <s v="musical"/>
  </r>
  <r>
    <n v="3646"/>
    <x v="3643"/>
    <x v="3644"/>
    <x v="3"/>
    <n v="481"/>
    <x v="2"/>
    <x v="0"/>
    <s v="USD"/>
    <n v="1434497400"/>
    <n v="1431770802"/>
    <b v="0"/>
    <n v="8"/>
    <b v="0"/>
    <s v="theater/musical"/>
    <n v="4.8099999999999996"/>
    <n v="60.125"/>
    <x v="1"/>
    <s v="musical"/>
  </r>
  <r>
    <n v="3647"/>
    <x v="3644"/>
    <x v="3645"/>
    <x v="2"/>
    <n v="30"/>
    <x v="2"/>
    <x v="1"/>
    <s v="GBP"/>
    <n v="1475258327"/>
    <n v="1471370327"/>
    <b v="0"/>
    <n v="2"/>
    <b v="0"/>
    <s v="theater/musical"/>
    <n v="6"/>
    <n v="15"/>
    <x v="1"/>
    <s v="musical"/>
  </r>
  <r>
    <n v="3648"/>
    <x v="3645"/>
    <x v="3646"/>
    <x v="79"/>
    <n v="40153"/>
    <x v="0"/>
    <x v="0"/>
    <s v="USD"/>
    <n v="1412492445"/>
    <n v="1409900445"/>
    <b v="0"/>
    <n v="73"/>
    <b v="1"/>
    <s v="theater/plays"/>
    <n v="100.38249999999999"/>
    <n v="550.04109589041093"/>
    <x v="1"/>
    <s v="plays"/>
  </r>
  <r>
    <n v="3649"/>
    <x v="3646"/>
    <x v="3647"/>
    <x v="47"/>
    <n v="780"/>
    <x v="0"/>
    <x v="5"/>
    <s v="CAD"/>
    <n v="1402938394"/>
    <n v="1400691994"/>
    <b v="0"/>
    <n v="8"/>
    <b v="1"/>
    <s v="theater/plays"/>
    <n v="104"/>
    <n v="97.5"/>
    <x v="1"/>
    <s v="plays"/>
  </r>
  <r>
    <n v="3650"/>
    <x v="3647"/>
    <x v="3648"/>
    <x v="2"/>
    <n v="500"/>
    <x v="0"/>
    <x v="1"/>
    <s v="GBP"/>
    <n v="1454412584"/>
    <n v="1452598184"/>
    <b v="0"/>
    <n v="17"/>
    <b v="1"/>
    <s v="theater/plays"/>
    <n v="100"/>
    <n v="29.411764705882351"/>
    <x v="1"/>
    <s v="plays"/>
  </r>
  <r>
    <n v="3651"/>
    <x v="3648"/>
    <x v="3649"/>
    <x v="2"/>
    <n v="520"/>
    <x v="0"/>
    <x v="0"/>
    <s v="USD"/>
    <n v="1407686340"/>
    <n v="1404833442"/>
    <b v="0"/>
    <n v="9"/>
    <b v="1"/>
    <s v="theater/plays"/>
    <n v="104"/>
    <n v="57.777777777777779"/>
    <x v="1"/>
    <s v="plays"/>
  </r>
  <r>
    <n v="3652"/>
    <x v="2866"/>
    <x v="3650"/>
    <x v="43"/>
    <n v="752"/>
    <x v="0"/>
    <x v="5"/>
    <s v="CAD"/>
    <n v="1472097540"/>
    <n v="1471188502"/>
    <b v="0"/>
    <n v="17"/>
    <b v="1"/>
    <s v="theater/plays"/>
    <n v="250.66666666666669"/>
    <n v="44.235294117647058"/>
    <x v="1"/>
    <s v="plays"/>
  </r>
  <r>
    <n v="3653"/>
    <x v="3649"/>
    <x v="3651"/>
    <x v="13"/>
    <n v="2010"/>
    <x v="0"/>
    <x v="1"/>
    <s v="GBP"/>
    <n v="1438764207"/>
    <n v="1436172207"/>
    <b v="0"/>
    <n v="33"/>
    <b v="1"/>
    <s v="theater/plays"/>
    <n v="100.49999999999999"/>
    <n v="60.909090909090907"/>
    <x v="1"/>
    <s v="plays"/>
  </r>
  <r>
    <n v="3654"/>
    <x v="3650"/>
    <x v="3652"/>
    <x v="15"/>
    <n v="2616"/>
    <x v="0"/>
    <x v="1"/>
    <s v="GBP"/>
    <n v="1459702800"/>
    <n v="1457690386"/>
    <b v="0"/>
    <n v="38"/>
    <b v="1"/>
    <s v="theater/plays"/>
    <n v="174.4"/>
    <n v="68.84210526315789"/>
    <x v="1"/>
    <s v="plays"/>
  </r>
  <r>
    <n v="3655"/>
    <x v="3651"/>
    <x v="3653"/>
    <x v="10"/>
    <n v="5813"/>
    <x v="0"/>
    <x v="0"/>
    <s v="USD"/>
    <n v="1437202740"/>
    <n v="1434654998"/>
    <b v="0"/>
    <n v="79"/>
    <b v="1"/>
    <s v="theater/plays"/>
    <n v="116.26"/>
    <n v="73.582278481012665"/>
    <x v="1"/>
    <s v="plays"/>
  </r>
  <r>
    <n v="3656"/>
    <x v="3652"/>
    <x v="3654"/>
    <x v="10"/>
    <n v="5291"/>
    <x v="0"/>
    <x v="16"/>
    <s v="CHF"/>
    <n v="1485989940"/>
    <n v="1483393836"/>
    <b v="0"/>
    <n v="46"/>
    <b v="1"/>
    <s v="theater/plays"/>
    <n v="105.82000000000001"/>
    <n v="115.02173913043478"/>
    <x v="1"/>
    <s v="plays"/>
  </r>
  <r>
    <n v="3657"/>
    <x v="3653"/>
    <x v="3655"/>
    <x v="13"/>
    <n v="2215"/>
    <x v="0"/>
    <x v="8"/>
    <s v="DKK"/>
    <n v="1464817320"/>
    <n v="1462806419"/>
    <b v="0"/>
    <n v="20"/>
    <b v="1"/>
    <s v="theater/plays"/>
    <n v="110.75"/>
    <n v="110.75"/>
    <x v="1"/>
    <s v="plays"/>
  </r>
  <r>
    <n v="3658"/>
    <x v="3654"/>
    <x v="3656"/>
    <x v="15"/>
    <n v="1510"/>
    <x v="0"/>
    <x v="0"/>
    <s v="USD"/>
    <n v="1404273540"/>
    <n v="1400272580"/>
    <b v="0"/>
    <n v="20"/>
    <b v="1"/>
    <s v="theater/plays"/>
    <n v="100.66666666666666"/>
    <n v="75.5"/>
    <x v="1"/>
    <s v="plays"/>
  </r>
  <r>
    <n v="3659"/>
    <x v="3655"/>
    <x v="3657"/>
    <x v="9"/>
    <n v="3061"/>
    <x v="0"/>
    <x v="0"/>
    <s v="USD"/>
    <n v="1426775940"/>
    <n v="1424414350"/>
    <b v="0"/>
    <n v="13"/>
    <b v="1"/>
    <s v="theater/plays"/>
    <n v="102.03333333333333"/>
    <n v="235.46153846153845"/>
    <x v="1"/>
    <s v="plays"/>
  </r>
  <r>
    <n v="3660"/>
    <x v="3656"/>
    <x v="3658"/>
    <x v="49"/>
    <n v="250"/>
    <x v="0"/>
    <x v="1"/>
    <s v="GBP"/>
    <n v="1419368925"/>
    <n v="1417208925"/>
    <b v="0"/>
    <n v="22"/>
    <b v="1"/>
    <s v="theater/plays"/>
    <n v="100"/>
    <n v="11.363636363636363"/>
    <x v="1"/>
    <s v="plays"/>
  </r>
  <r>
    <n v="3661"/>
    <x v="3657"/>
    <x v="3659"/>
    <x v="9"/>
    <n v="3330"/>
    <x v="0"/>
    <x v="0"/>
    <s v="USD"/>
    <n v="1460260800"/>
    <n v="1458336672"/>
    <b v="0"/>
    <n v="36"/>
    <b v="1"/>
    <s v="theater/plays"/>
    <n v="111.00000000000001"/>
    <n v="92.5"/>
    <x v="1"/>
    <s v="plays"/>
  </r>
  <r>
    <n v="3662"/>
    <x v="3658"/>
    <x v="3660"/>
    <x v="6"/>
    <n v="8114"/>
    <x v="0"/>
    <x v="5"/>
    <s v="CAD"/>
    <n v="1427775414"/>
    <n v="1425187014"/>
    <b v="0"/>
    <n v="40"/>
    <b v="1"/>
    <s v="theater/plays"/>
    <n v="101.42500000000001"/>
    <n v="202.85"/>
    <x v="1"/>
    <s v="plays"/>
  </r>
  <r>
    <n v="3663"/>
    <x v="3659"/>
    <x v="3661"/>
    <x v="419"/>
    <n v="234"/>
    <x v="0"/>
    <x v="1"/>
    <s v="GBP"/>
    <n v="1482321030"/>
    <n v="1477133430"/>
    <b v="0"/>
    <n v="9"/>
    <b v="1"/>
    <s v="theater/plays"/>
    <n v="104"/>
    <n v="26"/>
    <x v="1"/>
    <s v="plays"/>
  </r>
  <r>
    <n v="3664"/>
    <x v="3660"/>
    <x v="3662"/>
    <x v="134"/>
    <n v="875"/>
    <x v="0"/>
    <x v="0"/>
    <s v="USD"/>
    <n v="1466056689"/>
    <n v="1464847089"/>
    <b v="0"/>
    <n v="19"/>
    <b v="1"/>
    <s v="theater/plays"/>
    <n v="109.375"/>
    <n v="46.05263157894737"/>
    <x v="1"/>
    <s v="plays"/>
  </r>
  <r>
    <n v="3665"/>
    <x v="3661"/>
    <x v="3663"/>
    <x v="420"/>
    <n v="714"/>
    <x v="0"/>
    <x v="6"/>
    <s v="EUR"/>
    <n v="1446062040"/>
    <n v="1445109822"/>
    <b v="0"/>
    <n v="14"/>
    <b v="1"/>
    <s v="theater/plays"/>
    <n v="115.16129032258064"/>
    <n v="51"/>
    <x v="1"/>
    <s v="plays"/>
  </r>
  <r>
    <n v="3666"/>
    <x v="3662"/>
    <x v="3664"/>
    <x v="38"/>
    <n v="1200"/>
    <x v="0"/>
    <x v="0"/>
    <s v="USD"/>
    <n v="1406185200"/>
    <n v="1404337382"/>
    <b v="0"/>
    <n v="38"/>
    <b v="1"/>
    <s v="theater/plays"/>
    <n v="100"/>
    <n v="31.578947368421051"/>
    <x v="1"/>
    <s v="plays"/>
  </r>
  <r>
    <n v="3667"/>
    <x v="3663"/>
    <x v="3665"/>
    <x v="9"/>
    <n v="3095.11"/>
    <x v="0"/>
    <x v="1"/>
    <s v="GBP"/>
    <n v="1437261419"/>
    <n v="1434669419"/>
    <b v="0"/>
    <n v="58"/>
    <b v="1"/>
    <s v="theater/plays"/>
    <n v="103.17033333333335"/>
    <n v="53.363965517241382"/>
    <x v="1"/>
    <s v="plays"/>
  </r>
  <r>
    <n v="3668"/>
    <x v="3664"/>
    <x v="3666"/>
    <x v="28"/>
    <n v="1035"/>
    <x v="0"/>
    <x v="0"/>
    <s v="USD"/>
    <n v="1437676380"/>
    <n v="1435670452"/>
    <b v="0"/>
    <n v="28"/>
    <b v="1"/>
    <s v="theater/plays"/>
    <n v="103.49999999999999"/>
    <n v="36.964285714285715"/>
    <x v="1"/>
    <s v="plays"/>
  </r>
  <r>
    <n v="3669"/>
    <x v="3665"/>
    <x v="3667"/>
    <x v="28"/>
    <n v="1382"/>
    <x v="0"/>
    <x v="1"/>
    <s v="GBP"/>
    <n v="1434039137"/>
    <n v="1431447137"/>
    <b v="0"/>
    <n v="17"/>
    <b v="1"/>
    <s v="theater/plays"/>
    <n v="138.19999999999999"/>
    <n v="81.294117647058826"/>
    <x v="1"/>
    <s v="plays"/>
  </r>
  <r>
    <n v="3670"/>
    <x v="3666"/>
    <x v="3668"/>
    <x v="421"/>
    <n v="241"/>
    <x v="0"/>
    <x v="1"/>
    <s v="GBP"/>
    <n v="1433113200"/>
    <n v="1431951611"/>
    <b v="0"/>
    <n v="12"/>
    <b v="1"/>
    <s v="theater/plays"/>
    <n v="109.54545454545455"/>
    <n v="20.083333333333332"/>
    <x v="1"/>
    <s v="plays"/>
  </r>
  <r>
    <n v="3671"/>
    <x v="3667"/>
    <x v="3669"/>
    <x v="8"/>
    <n v="3530"/>
    <x v="0"/>
    <x v="0"/>
    <s v="USD"/>
    <n v="1405915140"/>
    <n v="1404140667"/>
    <b v="0"/>
    <n v="40"/>
    <b v="1"/>
    <s v="theater/plays"/>
    <n v="100.85714285714286"/>
    <n v="88.25"/>
    <x v="1"/>
    <s v="plays"/>
  </r>
  <r>
    <n v="3672"/>
    <x v="3668"/>
    <x v="3670"/>
    <x v="9"/>
    <n v="3046"/>
    <x v="0"/>
    <x v="1"/>
    <s v="GBP"/>
    <n v="1411771384"/>
    <n v="1409179384"/>
    <b v="0"/>
    <n v="57"/>
    <b v="1"/>
    <s v="theater/plays"/>
    <n v="101.53333333333335"/>
    <n v="53.438596491228068"/>
    <x v="1"/>
    <s v="plays"/>
  </r>
  <r>
    <n v="3673"/>
    <x v="3669"/>
    <x v="3671"/>
    <x v="23"/>
    <n v="4545"/>
    <x v="0"/>
    <x v="1"/>
    <s v="GBP"/>
    <n v="1415191920"/>
    <n v="1412233497"/>
    <b v="0"/>
    <n v="114"/>
    <b v="1"/>
    <s v="theater/plays"/>
    <n v="113.625"/>
    <n v="39.868421052631582"/>
    <x v="1"/>
    <s v="plays"/>
  </r>
  <r>
    <n v="3674"/>
    <x v="3670"/>
    <x v="3672"/>
    <x v="37"/>
    <n v="4500"/>
    <x v="0"/>
    <x v="12"/>
    <s v="EUR"/>
    <n v="1472936229"/>
    <n v="1467752229"/>
    <b v="0"/>
    <n v="31"/>
    <b v="1"/>
    <s v="theater/plays"/>
    <n v="100"/>
    <n v="145.16129032258064"/>
    <x v="1"/>
    <s v="plays"/>
  </r>
  <r>
    <n v="3675"/>
    <x v="3671"/>
    <x v="3673"/>
    <x v="45"/>
    <n v="70"/>
    <x v="0"/>
    <x v="1"/>
    <s v="GBP"/>
    <n v="1463353200"/>
    <n v="1462285182"/>
    <b v="0"/>
    <n v="3"/>
    <b v="1"/>
    <s v="theater/plays"/>
    <n v="140"/>
    <n v="23.333333333333332"/>
    <x v="1"/>
    <s v="plays"/>
  </r>
  <r>
    <n v="3676"/>
    <x v="3672"/>
    <x v="3674"/>
    <x v="134"/>
    <n v="1030"/>
    <x v="0"/>
    <x v="0"/>
    <s v="USD"/>
    <n v="1410550484"/>
    <n v="1408995284"/>
    <b v="0"/>
    <n v="16"/>
    <b v="1"/>
    <s v="theater/plays"/>
    <n v="128.75"/>
    <n v="64.375"/>
    <x v="1"/>
    <s v="plays"/>
  </r>
  <r>
    <n v="3677"/>
    <x v="3673"/>
    <x v="3675"/>
    <x v="14"/>
    <n v="12348.5"/>
    <x v="0"/>
    <x v="0"/>
    <s v="USD"/>
    <n v="1404359940"/>
    <n v="1402580818"/>
    <b v="0"/>
    <n v="199"/>
    <b v="1"/>
    <s v="theater/plays"/>
    <n v="102.90416666666667"/>
    <n v="62.052763819095475"/>
    <x v="1"/>
    <s v="plays"/>
  </r>
  <r>
    <n v="3678"/>
    <x v="3674"/>
    <x v="3676"/>
    <x v="13"/>
    <n v="2050"/>
    <x v="0"/>
    <x v="1"/>
    <s v="GBP"/>
    <n v="1433076298"/>
    <n v="1430052298"/>
    <b v="0"/>
    <n v="31"/>
    <b v="1"/>
    <s v="theater/plays"/>
    <n v="102.49999999999999"/>
    <n v="66.129032258064512"/>
    <x v="1"/>
    <s v="plays"/>
  </r>
  <r>
    <n v="3679"/>
    <x v="3675"/>
    <x v="3677"/>
    <x v="13"/>
    <n v="2202"/>
    <x v="0"/>
    <x v="0"/>
    <s v="USD"/>
    <n v="1404190740"/>
    <n v="1401214581"/>
    <b v="0"/>
    <n v="30"/>
    <b v="1"/>
    <s v="theater/plays"/>
    <n v="110.1"/>
    <n v="73.400000000000006"/>
    <x v="1"/>
    <s v="plays"/>
  </r>
  <r>
    <n v="3680"/>
    <x v="3676"/>
    <x v="3678"/>
    <x v="9"/>
    <n v="3383"/>
    <x v="0"/>
    <x v="0"/>
    <s v="USD"/>
    <n v="1475664834"/>
    <n v="1473850434"/>
    <b v="0"/>
    <n v="34"/>
    <b v="1"/>
    <s v="theater/plays"/>
    <n v="112.76666666666667"/>
    <n v="99.5"/>
    <x v="1"/>
    <s v="plays"/>
  </r>
  <r>
    <n v="3681"/>
    <x v="3677"/>
    <x v="3679"/>
    <x v="28"/>
    <n v="1119"/>
    <x v="0"/>
    <x v="0"/>
    <s v="USD"/>
    <n v="1452872290"/>
    <n v="1452008290"/>
    <b v="0"/>
    <n v="18"/>
    <b v="1"/>
    <s v="theater/plays"/>
    <n v="111.9"/>
    <n v="62.166666666666664"/>
    <x v="1"/>
    <s v="plays"/>
  </r>
  <r>
    <n v="3682"/>
    <x v="3678"/>
    <x v="3680"/>
    <x v="9"/>
    <n v="4176"/>
    <x v="0"/>
    <x v="0"/>
    <s v="USD"/>
    <n v="1402901940"/>
    <n v="1399998418"/>
    <b v="0"/>
    <n v="67"/>
    <b v="1"/>
    <s v="theater/plays"/>
    <n v="139.19999999999999"/>
    <n v="62.328358208955223"/>
    <x v="1"/>
    <s v="plays"/>
  </r>
  <r>
    <n v="3683"/>
    <x v="3679"/>
    <x v="3681"/>
    <x v="8"/>
    <n v="3880"/>
    <x v="0"/>
    <x v="0"/>
    <s v="USD"/>
    <n v="1476931696"/>
    <n v="1474339696"/>
    <b v="0"/>
    <n v="66"/>
    <b v="1"/>
    <s v="theater/plays"/>
    <n v="110.85714285714286"/>
    <n v="58.787878787878789"/>
    <x v="1"/>
    <s v="plays"/>
  </r>
  <r>
    <n v="3684"/>
    <x v="3680"/>
    <x v="3682"/>
    <x v="47"/>
    <n v="1043"/>
    <x v="0"/>
    <x v="0"/>
    <s v="USD"/>
    <n v="1441167586"/>
    <n v="1438575586"/>
    <b v="0"/>
    <n v="23"/>
    <b v="1"/>
    <s v="theater/plays"/>
    <n v="139.06666666666666"/>
    <n v="45.347826086956523"/>
    <x v="1"/>
    <s v="plays"/>
  </r>
  <r>
    <n v="3685"/>
    <x v="3681"/>
    <x v="3683"/>
    <x v="10"/>
    <n v="5285"/>
    <x v="0"/>
    <x v="0"/>
    <s v="USD"/>
    <n v="1400533200"/>
    <n v="1398348859"/>
    <b v="0"/>
    <n v="126"/>
    <b v="1"/>
    <s v="theater/plays"/>
    <n v="105.69999999999999"/>
    <n v="41.944444444444443"/>
    <x v="1"/>
    <s v="plays"/>
  </r>
  <r>
    <n v="3686"/>
    <x v="3682"/>
    <x v="3684"/>
    <x v="18"/>
    <n v="355"/>
    <x v="0"/>
    <x v="0"/>
    <s v="USD"/>
    <n v="1440820740"/>
    <n v="1439567660"/>
    <b v="0"/>
    <n v="6"/>
    <b v="1"/>
    <s v="theater/plays"/>
    <n v="101.42857142857142"/>
    <n v="59.166666666666664"/>
    <x v="1"/>
    <s v="plays"/>
  </r>
  <r>
    <n v="3687"/>
    <x v="3683"/>
    <x v="3685"/>
    <x v="10"/>
    <n v="5012.25"/>
    <x v="0"/>
    <x v="0"/>
    <s v="USD"/>
    <n v="1403846055"/>
    <n v="1401254055"/>
    <b v="0"/>
    <n v="25"/>
    <b v="1"/>
    <s v="theater/plays"/>
    <n v="100.245"/>
    <n v="200.49"/>
    <x v="1"/>
    <s v="plays"/>
  </r>
  <r>
    <n v="3688"/>
    <x v="3684"/>
    <x v="3686"/>
    <x v="9"/>
    <n v="3275"/>
    <x v="0"/>
    <x v="1"/>
    <s v="GBP"/>
    <n v="1407524004"/>
    <n v="1404932004"/>
    <b v="0"/>
    <n v="39"/>
    <b v="1"/>
    <s v="theater/plays"/>
    <n v="109.16666666666666"/>
    <n v="83.974358974358978"/>
    <x v="1"/>
    <s v="plays"/>
  </r>
  <r>
    <n v="3689"/>
    <x v="3685"/>
    <x v="3687"/>
    <x v="9"/>
    <n v="3550"/>
    <x v="0"/>
    <x v="0"/>
    <s v="USD"/>
    <n v="1434925500"/>
    <n v="1432410639"/>
    <b v="0"/>
    <n v="62"/>
    <b v="1"/>
    <s v="theater/plays"/>
    <n v="118.33333333333333"/>
    <n v="57.258064516129032"/>
    <x v="1"/>
    <s v="plays"/>
  </r>
  <r>
    <n v="3690"/>
    <x v="3686"/>
    <x v="3688"/>
    <x v="15"/>
    <n v="1800"/>
    <x v="0"/>
    <x v="0"/>
    <s v="USD"/>
    <n v="1417101683"/>
    <n v="1414506083"/>
    <b v="0"/>
    <n v="31"/>
    <b v="1"/>
    <s v="theater/plays"/>
    <n v="120"/>
    <n v="58.064516129032256"/>
    <x v="1"/>
    <s v="plays"/>
  </r>
  <r>
    <n v="3691"/>
    <x v="3687"/>
    <x v="3689"/>
    <x v="79"/>
    <n v="51184"/>
    <x v="0"/>
    <x v="0"/>
    <s v="USD"/>
    <n v="1425272340"/>
    <n v="1421426929"/>
    <b v="0"/>
    <n v="274"/>
    <b v="1"/>
    <s v="theater/plays"/>
    <n v="127.96000000000001"/>
    <n v="186.80291970802921"/>
    <x v="1"/>
    <s v="plays"/>
  </r>
  <r>
    <n v="3692"/>
    <x v="3688"/>
    <x v="3690"/>
    <x v="28"/>
    <n v="1260"/>
    <x v="0"/>
    <x v="0"/>
    <s v="USD"/>
    <n v="1411084800"/>
    <n v="1410304179"/>
    <b v="0"/>
    <n v="17"/>
    <b v="1"/>
    <s v="theater/plays"/>
    <n v="126"/>
    <n v="74.117647058823536"/>
    <x v="1"/>
    <s v="plays"/>
  </r>
  <r>
    <n v="3693"/>
    <x v="3689"/>
    <x v="3691"/>
    <x v="422"/>
    <n v="430"/>
    <x v="0"/>
    <x v="1"/>
    <s v="GBP"/>
    <n v="1448922600"/>
    <n v="1446352529"/>
    <b v="0"/>
    <n v="14"/>
    <b v="1"/>
    <s v="theater/plays"/>
    <n v="129.12912912912913"/>
    <n v="30.714285714285715"/>
    <x v="1"/>
    <s v="plays"/>
  </r>
  <r>
    <n v="3694"/>
    <x v="3690"/>
    <x v="3692"/>
    <x v="8"/>
    <n v="3760"/>
    <x v="0"/>
    <x v="0"/>
    <s v="USD"/>
    <n v="1465178400"/>
    <n v="1461985967"/>
    <b v="0"/>
    <n v="60"/>
    <b v="1"/>
    <s v="theater/plays"/>
    <n v="107.42857142857143"/>
    <n v="62.666666666666664"/>
    <x v="1"/>
    <s v="plays"/>
  </r>
  <r>
    <n v="3695"/>
    <x v="3691"/>
    <x v="3693"/>
    <x v="23"/>
    <n v="4005"/>
    <x v="0"/>
    <x v="0"/>
    <s v="USD"/>
    <n v="1421009610"/>
    <n v="1419281610"/>
    <b v="0"/>
    <n v="33"/>
    <b v="1"/>
    <s v="theater/plays"/>
    <n v="100.125"/>
    <n v="121.36363636363636"/>
    <x v="1"/>
    <s v="plays"/>
  </r>
  <r>
    <n v="3696"/>
    <x v="3692"/>
    <x v="3694"/>
    <x v="13"/>
    <n v="3100"/>
    <x v="0"/>
    <x v="1"/>
    <s v="GBP"/>
    <n v="1423838916"/>
    <n v="1418654916"/>
    <b v="0"/>
    <n v="78"/>
    <b v="1"/>
    <s v="theater/plays"/>
    <n v="155"/>
    <n v="39.743589743589745"/>
    <x v="1"/>
    <s v="plays"/>
  </r>
  <r>
    <n v="3697"/>
    <x v="3693"/>
    <x v="3695"/>
    <x v="13"/>
    <n v="2160"/>
    <x v="0"/>
    <x v="1"/>
    <s v="GBP"/>
    <n v="1462878648"/>
    <n v="1461064248"/>
    <b v="0"/>
    <n v="30"/>
    <b v="1"/>
    <s v="theater/plays"/>
    <n v="108"/>
    <n v="72"/>
    <x v="1"/>
    <s v="plays"/>
  </r>
  <r>
    <n v="3698"/>
    <x v="3694"/>
    <x v="3696"/>
    <x v="10"/>
    <n v="5526"/>
    <x v="0"/>
    <x v="0"/>
    <s v="USD"/>
    <n v="1456946487"/>
    <n v="1454354487"/>
    <b v="0"/>
    <n v="136"/>
    <b v="1"/>
    <s v="theater/plays"/>
    <n v="110.52"/>
    <n v="40.632352941176471"/>
    <x v="1"/>
    <s v="plays"/>
  </r>
  <r>
    <n v="3699"/>
    <x v="3695"/>
    <x v="3697"/>
    <x v="30"/>
    <n v="2520"/>
    <x v="0"/>
    <x v="0"/>
    <s v="USD"/>
    <n v="1413383216"/>
    <n v="1410791216"/>
    <b v="0"/>
    <n v="40"/>
    <b v="1"/>
    <s v="theater/plays"/>
    <n v="100.8"/>
    <n v="63"/>
    <x v="1"/>
    <s v="plays"/>
  </r>
  <r>
    <n v="3700"/>
    <x v="3696"/>
    <x v="3698"/>
    <x v="2"/>
    <n v="606"/>
    <x v="0"/>
    <x v="0"/>
    <s v="USD"/>
    <n v="1412092800"/>
    <n v="1409493800"/>
    <b v="0"/>
    <n v="18"/>
    <b v="1"/>
    <s v="theater/plays"/>
    <n v="121.2"/>
    <n v="33.666666666666664"/>
    <x v="1"/>
    <s v="plays"/>
  </r>
  <r>
    <n v="3701"/>
    <x v="3697"/>
    <x v="3699"/>
    <x v="15"/>
    <n v="1505"/>
    <x v="0"/>
    <x v="1"/>
    <s v="GBP"/>
    <n v="1433422793"/>
    <n v="1430830793"/>
    <b v="0"/>
    <n v="39"/>
    <b v="1"/>
    <s v="theater/plays"/>
    <n v="100.33333333333334"/>
    <n v="38.589743589743591"/>
    <x v="1"/>
    <s v="plays"/>
  </r>
  <r>
    <n v="3702"/>
    <x v="3698"/>
    <x v="3700"/>
    <x v="9"/>
    <n v="3275"/>
    <x v="0"/>
    <x v="1"/>
    <s v="GBP"/>
    <n v="1468191540"/>
    <n v="1464958484"/>
    <b v="0"/>
    <n v="21"/>
    <b v="1"/>
    <s v="theater/plays"/>
    <n v="109.16666666666666"/>
    <n v="155.95238095238096"/>
    <x v="1"/>
    <s v="plays"/>
  </r>
  <r>
    <n v="3703"/>
    <x v="3699"/>
    <x v="3701"/>
    <x v="405"/>
    <n v="1296"/>
    <x v="0"/>
    <x v="0"/>
    <s v="USD"/>
    <n v="1471071540"/>
    <n v="1467720388"/>
    <b v="0"/>
    <n v="30"/>
    <b v="1"/>
    <s v="theater/plays"/>
    <n v="123.42857142857142"/>
    <n v="43.2"/>
    <x v="1"/>
    <s v="plays"/>
  </r>
  <r>
    <n v="3704"/>
    <x v="3700"/>
    <x v="3702"/>
    <x v="43"/>
    <n v="409.01"/>
    <x v="0"/>
    <x v="1"/>
    <s v="GBP"/>
    <n v="1464712394"/>
    <n v="1459528394"/>
    <b v="0"/>
    <n v="27"/>
    <b v="1"/>
    <s v="theater/plays"/>
    <n v="136.33666666666667"/>
    <n v="15.148518518518518"/>
    <x v="1"/>
    <s v="plays"/>
  </r>
  <r>
    <n v="3705"/>
    <x v="3701"/>
    <x v="3703"/>
    <x v="423"/>
    <n v="2925"/>
    <x v="0"/>
    <x v="0"/>
    <s v="USD"/>
    <n v="1403546400"/>
    <n v="1401714114"/>
    <b v="0"/>
    <n v="35"/>
    <b v="1"/>
    <s v="theater/plays"/>
    <n v="103.46657233816768"/>
    <n v="83.571428571428569"/>
    <x v="1"/>
    <s v="plays"/>
  </r>
  <r>
    <n v="3706"/>
    <x v="3702"/>
    <x v="3704"/>
    <x v="15"/>
    <n v="1820"/>
    <x v="0"/>
    <x v="0"/>
    <s v="USD"/>
    <n v="1410558949"/>
    <n v="1409262949"/>
    <b v="0"/>
    <n v="13"/>
    <b v="1"/>
    <s v="theater/plays"/>
    <n v="121.33333333333334"/>
    <n v="140"/>
    <x v="1"/>
    <s v="plays"/>
  </r>
  <r>
    <n v="3707"/>
    <x v="3703"/>
    <x v="3705"/>
    <x v="28"/>
    <n v="1860"/>
    <x v="0"/>
    <x v="0"/>
    <s v="USD"/>
    <n v="1469165160"/>
    <n v="1467335378"/>
    <b v="0"/>
    <n v="23"/>
    <b v="1"/>
    <s v="theater/plays"/>
    <n v="186"/>
    <n v="80.869565217391298"/>
    <x v="1"/>
    <s v="plays"/>
  </r>
  <r>
    <n v="3708"/>
    <x v="3704"/>
    <x v="3706"/>
    <x v="176"/>
    <n v="2100"/>
    <x v="0"/>
    <x v="0"/>
    <s v="USD"/>
    <n v="1404444286"/>
    <n v="1403234686"/>
    <b v="0"/>
    <n v="39"/>
    <b v="1"/>
    <s v="theater/plays"/>
    <n v="300"/>
    <n v="53.846153846153847"/>
    <x v="1"/>
    <s v="plays"/>
  </r>
  <r>
    <n v="3709"/>
    <x v="3705"/>
    <x v="3707"/>
    <x v="28"/>
    <n v="1082.5"/>
    <x v="0"/>
    <x v="1"/>
    <s v="GBP"/>
    <n v="1403715546"/>
    <n v="1401123546"/>
    <b v="0"/>
    <n v="35"/>
    <b v="1"/>
    <s v="theater/plays"/>
    <n v="108.25"/>
    <n v="30.928571428571427"/>
    <x v="1"/>
    <s v="plays"/>
  </r>
  <r>
    <n v="3710"/>
    <x v="3706"/>
    <x v="3708"/>
    <x v="46"/>
    <n v="1835"/>
    <x v="0"/>
    <x v="0"/>
    <s v="USD"/>
    <n v="1428068988"/>
    <n v="1425908988"/>
    <b v="0"/>
    <n v="27"/>
    <b v="1"/>
    <s v="theater/plays"/>
    <n v="141.15384615384616"/>
    <n v="67.962962962962962"/>
    <x v="1"/>
    <s v="plays"/>
  </r>
  <r>
    <n v="3711"/>
    <x v="3707"/>
    <x v="3709"/>
    <x v="2"/>
    <n v="570"/>
    <x v="0"/>
    <x v="0"/>
    <s v="USD"/>
    <n v="1402848000"/>
    <n v="1400606573"/>
    <b v="0"/>
    <n v="21"/>
    <b v="1"/>
    <s v="theater/plays"/>
    <n v="113.99999999999999"/>
    <n v="27.142857142857142"/>
    <x v="1"/>
    <s v="plays"/>
  </r>
  <r>
    <n v="3712"/>
    <x v="3708"/>
    <x v="3710"/>
    <x v="51"/>
    <n v="11530"/>
    <x v="0"/>
    <x v="0"/>
    <s v="USD"/>
    <n v="1433055540"/>
    <n v="1431230867"/>
    <b v="0"/>
    <n v="104"/>
    <b v="1"/>
    <s v="theater/plays"/>
    <n v="153.73333333333335"/>
    <n v="110.86538461538461"/>
    <x v="1"/>
    <s v="plays"/>
  </r>
  <r>
    <n v="3713"/>
    <x v="3709"/>
    <x v="3711"/>
    <x v="13"/>
    <n v="2030"/>
    <x v="0"/>
    <x v="0"/>
    <s v="USD"/>
    <n v="1465062166"/>
    <n v="1463334166"/>
    <b v="0"/>
    <n v="19"/>
    <b v="1"/>
    <s v="theater/plays"/>
    <n v="101.49999999999999"/>
    <n v="106.84210526315789"/>
    <x v="1"/>
    <s v="plays"/>
  </r>
  <r>
    <n v="3714"/>
    <x v="3710"/>
    <x v="3712"/>
    <x v="3"/>
    <n v="10235"/>
    <x v="0"/>
    <x v="0"/>
    <s v="USD"/>
    <n v="1432612740"/>
    <n v="1429881667"/>
    <b v="0"/>
    <n v="97"/>
    <b v="1"/>
    <s v="theater/plays"/>
    <n v="102.35000000000001"/>
    <n v="105.51546391752578"/>
    <x v="1"/>
    <s v="plays"/>
  </r>
  <r>
    <n v="3715"/>
    <x v="3711"/>
    <x v="3713"/>
    <x v="8"/>
    <n v="3590"/>
    <x v="0"/>
    <x v="1"/>
    <s v="GBP"/>
    <n v="1427806320"/>
    <n v="1422834819"/>
    <b v="0"/>
    <n v="27"/>
    <b v="1"/>
    <s v="theater/plays"/>
    <n v="102.57142857142858"/>
    <n v="132.96296296296296"/>
    <x v="1"/>
    <s v="plays"/>
  </r>
  <r>
    <n v="3716"/>
    <x v="3712"/>
    <x v="3714"/>
    <x v="134"/>
    <n v="1246"/>
    <x v="0"/>
    <x v="0"/>
    <s v="USD"/>
    <n v="1453411109"/>
    <n v="1450819109"/>
    <b v="0"/>
    <n v="24"/>
    <b v="1"/>
    <s v="theater/plays"/>
    <n v="155.75"/>
    <n v="51.916666666666664"/>
    <x v="1"/>
    <s v="plays"/>
  </r>
  <r>
    <n v="3717"/>
    <x v="3713"/>
    <x v="3715"/>
    <x v="23"/>
    <n v="4030"/>
    <x v="0"/>
    <x v="1"/>
    <s v="GBP"/>
    <n v="1431204449"/>
    <n v="1428526049"/>
    <b v="0"/>
    <n v="13"/>
    <b v="1"/>
    <s v="theater/plays"/>
    <n v="100.75"/>
    <n v="310"/>
    <x v="1"/>
    <s v="plays"/>
  </r>
  <r>
    <n v="3718"/>
    <x v="3714"/>
    <x v="3716"/>
    <x v="2"/>
    <n v="1197"/>
    <x v="0"/>
    <x v="1"/>
    <s v="GBP"/>
    <n v="1425057075"/>
    <n v="1422465075"/>
    <b v="0"/>
    <n v="46"/>
    <b v="1"/>
    <s v="theater/plays"/>
    <n v="239.4"/>
    <n v="26.021739130434781"/>
    <x v="1"/>
    <s v="plays"/>
  </r>
  <r>
    <n v="3719"/>
    <x v="3715"/>
    <x v="3717"/>
    <x v="48"/>
    <n v="420"/>
    <x v="0"/>
    <x v="1"/>
    <s v="GBP"/>
    <n v="1434994266"/>
    <n v="1432402266"/>
    <b v="0"/>
    <n v="4"/>
    <b v="1"/>
    <s v="theater/plays"/>
    <n v="210"/>
    <n v="105"/>
    <x v="1"/>
    <s v="plays"/>
  </r>
  <r>
    <n v="3720"/>
    <x v="3716"/>
    <x v="3718"/>
    <x v="126"/>
    <n v="3449"/>
    <x v="0"/>
    <x v="0"/>
    <s v="USD"/>
    <n v="1435881006"/>
    <n v="1433980206"/>
    <b v="0"/>
    <n v="40"/>
    <b v="1"/>
    <s v="theater/plays"/>
    <n v="104.51515151515152"/>
    <n v="86.224999999999994"/>
    <x v="1"/>
    <s v="plays"/>
  </r>
  <r>
    <n v="3721"/>
    <x v="3717"/>
    <x v="3719"/>
    <x v="10"/>
    <n v="5040"/>
    <x v="0"/>
    <x v="0"/>
    <s v="USD"/>
    <n v="1415230084"/>
    <n v="1413412084"/>
    <b v="0"/>
    <n v="44"/>
    <b v="1"/>
    <s v="theater/plays"/>
    <n v="100.8"/>
    <n v="114.54545454545455"/>
    <x v="1"/>
    <s v="plays"/>
  </r>
  <r>
    <n v="3722"/>
    <x v="3718"/>
    <x v="3720"/>
    <x v="15"/>
    <n v="1668"/>
    <x v="0"/>
    <x v="5"/>
    <s v="CAD"/>
    <n v="1455231540"/>
    <n v="1452614847"/>
    <b v="0"/>
    <n v="35"/>
    <b v="1"/>
    <s v="theater/plays"/>
    <n v="111.20000000000002"/>
    <n v="47.657142857142858"/>
    <x v="1"/>
    <s v="plays"/>
  </r>
  <r>
    <n v="3723"/>
    <x v="3719"/>
    <x v="3721"/>
    <x v="37"/>
    <n v="4592"/>
    <x v="0"/>
    <x v="1"/>
    <s v="GBP"/>
    <n v="1417374262"/>
    <n v="1414778662"/>
    <b v="0"/>
    <n v="63"/>
    <b v="1"/>
    <s v="theater/plays"/>
    <n v="102.04444444444445"/>
    <n v="72.888888888888886"/>
    <x v="1"/>
    <s v="plays"/>
  </r>
  <r>
    <n v="3724"/>
    <x v="3720"/>
    <x v="3722"/>
    <x v="270"/>
    <n v="4409.55"/>
    <x v="0"/>
    <x v="1"/>
    <s v="GBP"/>
    <n v="1462402800"/>
    <n v="1459856860"/>
    <b v="0"/>
    <n v="89"/>
    <b v="1"/>
    <s v="theater/plays"/>
    <n v="102.54767441860466"/>
    <n v="49.545505617977533"/>
    <x v="1"/>
    <s v="plays"/>
  </r>
  <r>
    <n v="3725"/>
    <x v="3721"/>
    <x v="3723"/>
    <x v="43"/>
    <n v="381"/>
    <x v="0"/>
    <x v="1"/>
    <s v="GBP"/>
    <n v="1455831000"/>
    <n v="1454366467"/>
    <b v="0"/>
    <n v="15"/>
    <b v="1"/>
    <s v="theater/plays"/>
    <n v="127"/>
    <n v="25.4"/>
    <x v="1"/>
    <s v="plays"/>
  </r>
  <r>
    <n v="3726"/>
    <x v="3722"/>
    <x v="3724"/>
    <x v="16"/>
    <n v="2879"/>
    <x v="0"/>
    <x v="0"/>
    <s v="USD"/>
    <n v="1461963600"/>
    <n v="1459567371"/>
    <b v="0"/>
    <n v="46"/>
    <b v="1"/>
    <s v="theater/plays"/>
    <n v="338.70588235294122"/>
    <n v="62.586956521739133"/>
    <x v="1"/>
    <s v="plays"/>
  </r>
  <r>
    <n v="3727"/>
    <x v="3723"/>
    <x v="3725"/>
    <x v="13"/>
    <n v="2015"/>
    <x v="0"/>
    <x v="0"/>
    <s v="USD"/>
    <n v="1476939300"/>
    <n v="1474273294"/>
    <b v="0"/>
    <n v="33"/>
    <b v="1"/>
    <s v="theater/plays"/>
    <n v="100.75"/>
    <n v="61.060606060606062"/>
    <x v="1"/>
    <s v="plays"/>
  </r>
  <r>
    <n v="3728"/>
    <x v="3724"/>
    <x v="3726"/>
    <x v="22"/>
    <n v="1862"/>
    <x v="2"/>
    <x v="0"/>
    <s v="USD"/>
    <n v="1439957176"/>
    <n v="1437365176"/>
    <b v="0"/>
    <n v="31"/>
    <b v="0"/>
    <s v="theater/plays"/>
    <n v="9.31"/>
    <n v="60.064516129032256"/>
    <x v="1"/>
    <s v="plays"/>
  </r>
  <r>
    <n v="3729"/>
    <x v="3725"/>
    <x v="3727"/>
    <x v="10"/>
    <n v="362"/>
    <x v="2"/>
    <x v="0"/>
    <s v="USD"/>
    <n v="1427082912"/>
    <n v="1423198512"/>
    <b v="0"/>
    <n v="5"/>
    <b v="0"/>
    <s v="theater/plays"/>
    <n v="7.24"/>
    <n v="72.400000000000006"/>
    <x v="1"/>
    <s v="plays"/>
  </r>
  <r>
    <n v="3730"/>
    <x v="3726"/>
    <x v="3728"/>
    <x v="28"/>
    <n v="100"/>
    <x v="2"/>
    <x v="0"/>
    <s v="USD"/>
    <n v="1439828159"/>
    <n v="1437236159"/>
    <b v="0"/>
    <n v="1"/>
    <b v="0"/>
    <s v="theater/plays"/>
    <n v="10"/>
    <n v="100"/>
    <x v="1"/>
    <s v="plays"/>
  </r>
  <r>
    <n v="3731"/>
    <x v="3727"/>
    <x v="3729"/>
    <x v="62"/>
    <n v="620"/>
    <x v="2"/>
    <x v="0"/>
    <s v="USD"/>
    <n v="1420860180"/>
    <n v="1418234646"/>
    <b v="0"/>
    <n v="12"/>
    <b v="0"/>
    <s v="theater/plays"/>
    <n v="11.272727272727273"/>
    <n v="51.666666666666664"/>
    <x v="1"/>
    <s v="plays"/>
  </r>
  <r>
    <n v="3732"/>
    <x v="3728"/>
    <x v="3730"/>
    <x v="16"/>
    <n v="131"/>
    <x v="2"/>
    <x v="9"/>
    <s v="EUR"/>
    <n v="1422100800"/>
    <n v="1416932133"/>
    <b v="0"/>
    <n v="4"/>
    <b v="0"/>
    <s v="theater/plays"/>
    <n v="15.411764705882353"/>
    <n v="32.75"/>
    <x v="1"/>
    <s v="plays"/>
  </r>
  <r>
    <n v="3733"/>
    <x v="3729"/>
    <x v="3731"/>
    <x v="15"/>
    <n v="0"/>
    <x v="2"/>
    <x v="0"/>
    <s v="USD"/>
    <n v="1429396200"/>
    <n v="1428539708"/>
    <b v="0"/>
    <n v="0"/>
    <b v="0"/>
    <s v="theater/plays"/>
    <n v="0"/>
    <n v="0"/>
    <x v="1"/>
    <s v="plays"/>
  </r>
  <r>
    <n v="3734"/>
    <x v="3730"/>
    <x v="3732"/>
    <x v="15"/>
    <n v="427"/>
    <x v="2"/>
    <x v="0"/>
    <s v="USD"/>
    <n v="1432589896"/>
    <n v="1427405896"/>
    <b v="0"/>
    <n v="7"/>
    <b v="0"/>
    <s v="theater/plays"/>
    <n v="28.466666666666669"/>
    <n v="61"/>
    <x v="1"/>
    <s v="plays"/>
  </r>
  <r>
    <n v="3735"/>
    <x v="3731"/>
    <x v="3733"/>
    <x v="325"/>
    <n v="20"/>
    <x v="2"/>
    <x v="1"/>
    <s v="GBP"/>
    <n v="1432831089"/>
    <n v="1430239089"/>
    <b v="0"/>
    <n v="2"/>
    <b v="0"/>
    <s v="theater/plays"/>
    <n v="13.333333333333334"/>
    <n v="10"/>
    <x v="1"/>
    <s v="plays"/>
  </r>
  <r>
    <n v="3736"/>
    <x v="3732"/>
    <x v="3734"/>
    <x v="15"/>
    <n v="10"/>
    <x v="2"/>
    <x v="1"/>
    <s v="GBP"/>
    <n v="1427133600"/>
    <n v="1423847093"/>
    <b v="0"/>
    <n v="1"/>
    <b v="0"/>
    <s v="theater/plays"/>
    <n v="0.66666666666666674"/>
    <n v="10"/>
    <x v="1"/>
    <s v="plays"/>
  </r>
  <r>
    <n v="3737"/>
    <x v="3476"/>
    <x v="3735"/>
    <x v="176"/>
    <n v="150"/>
    <x v="2"/>
    <x v="0"/>
    <s v="USD"/>
    <n v="1447311540"/>
    <n v="1445358903"/>
    <b v="0"/>
    <n v="4"/>
    <b v="0"/>
    <s v="theater/plays"/>
    <n v="21.428571428571427"/>
    <n v="37.5"/>
    <x v="1"/>
    <s v="plays"/>
  </r>
  <r>
    <n v="3738"/>
    <x v="3733"/>
    <x v="3736"/>
    <x v="15"/>
    <n v="270"/>
    <x v="2"/>
    <x v="1"/>
    <s v="GBP"/>
    <n v="1405461600"/>
    <n v="1403562705"/>
    <b v="0"/>
    <n v="6"/>
    <b v="0"/>
    <s v="theater/plays"/>
    <n v="18"/>
    <n v="45"/>
    <x v="1"/>
    <s v="plays"/>
  </r>
  <r>
    <n v="3739"/>
    <x v="3734"/>
    <x v="3737"/>
    <x v="23"/>
    <n v="805"/>
    <x v="2"/>
    <x v="1"/>
    <s v="GBP"/>
    <n v="1468752468"/>
    <n v="1467024468"/>
    <b v="0"/>
    <n v="8"/>
    <b v="0"/>
    <s v="theater/plays"/>
    <n v="20.125"/>
    <n v="100.625"/>
    <x v="1"/>
    <s v="plays"/>
  </r>
  <r>
    <n v="3740"/>
    <x v="3735"/>
    <x v="3738"/>
    <x v="13"/>
    <n v="358"/>
    <x v="2"/>
    <x v="0"/>
    <s v="USD"/>
    <n v="1407808438"/>
    <n v="1405217355"/>
    <b v="0"/>
    <n v="14"/>
    <b v="0"/>
    <s v="theater/plays"/>
    <n v="17.899999999999999"/>
    <n v="25.571428571428573"/>
    <x v="1"/>
    <s v="plays"/>
  </r>
  <r>
    <n v="3741"/>
    <x v="3736"/>
    <x v="3739"/>
    <x v="22"/>
    <n v="0"/>
    <x v="2"/>
    <x v="0"/>
    <s v="USD"/>
    <n v="1450389950"/>
    <n v="1447797950"/>
    <b v="0"/>
    <n v="0"/>
    <b v="0"/>
    <s v="theater/plays"/>
    <n v="0"/>
    <n v="0"/>
    <x v="1"/>
    <s v="plays"/>
  </r>
  <r>
    <n v="3742"/>
    <x v="3737"/>
    <x v="3740"/>
    <x v="10"/>
    <n v="100"/>
    <x v="2"/>
    <x v="0"/>
    <s v="USD"/>
    <n v="1409980144"/>
    <n v="1407388144"/>
    <b v="0"/>
    <n v="4"/>
    <b v="0"/>
    <s v="theater/plays"/>
    <n v="2"/>
    <n v="25"/>
    <x v="1"/>
    <s v="plays"/>
  </r>
  <r>
    <n v="3743"/>
    <x v="3738"/>
    <x v="3741"/>
    <x v="41"/>
    <n v="0"/>
    <x v="2"/>
    <x v="0"/>
    <s v="USD"/>
    <n v="1404406964"/>
    <n v="1401814964"/>
    <b v="0"/>
    <n v="0"/>
    <b v="0"/>
    <s v="theater/plays"/>
    <n v="0"/>
    <n v="0"/>
    <x v="1"/>
    <s v="plays"/>
  </r>
  <r>
    <n v="3744"/>
    <x v="3739"/>
    <x v="3742"/>
    <x v="38"/>
    <n v="0"/>
    <x v="2"/>
    <x v="0"/>
    <s v="USD"/>
    <n v="1404532740"/>
    <n v="1401823952"/>
    <b v="0"/>
    <n v="0"/>
    <b v="0"/>
    <s v="theater/plays"/>
    <n v="0"/>
    <n v="0"/>
    <x v="1"/>
    <s v="plays"/>
  </r>
  <r>
    <n v="3745"/>
    <x v="3740"/>
    <x v="3743"/>
    <x v="213"/>
    <n v="10"/>
    <x v="2"/>
    <x v="0"/>
    <s v="USD"/>
    <n v="1407689102"/>
    <n v="1405097102"/>
    <b v="0"/>
    <n v="1"/>
    <b v="0"/>
    <s v="theater/plays"/>
    <n v="10"/>
    <n v="10"/>
    <x v="1"/>
    <s v="plays"/>
  </r>
  <r>
    <n v="3746"/>
    <x v="3741"/>
    <x v="3744"/>
    <x v="0"/>
    <n v="202"/>
    <x v="2"/>
    <x v="0"/>
    <s v="USD"/>
    <n v="1475918439"/>
    <n v="1473326439"/>
    <b v="0"/>
    <n v="1"/>
    <b v="0"/>
    <s v="theater/plays"/>
    <n v="2.3764705882352941"/>
    <n v="202"/>
    <x v="1"/>
    <s v="plays"/>
  </r>
  <r>
    <n v="3747"/>
    <x v="3742"/>
    <x v="3745"/>
    <x v="30"/>
    <n v="25"/>
    <x v="2"/>
    <x v="1"/>
    <s v="GBP"/>
    <n v="1436137140"/>
    <n v="1433833896"/>
    <b v="0"/>
    <n v="1"/>
    <b v="0"/>
    <s v="theater/plays"/>
    <n v="1"/>
    <n v="25"/>
    <x v="1"/>
    <s v="plays"/>
  </r>
  <r>
    <n v="3748"/>
    <x v="3743"/>
    <x v="3746"/>
    <x v="10"/>
    <n v="5176"/>
    <x v="0"/>
    <x v="0"/>
    <s v="USD"/>
    <n v="1455602340"/>
    <n v="1453827436"/>
    <b v="0"/>
    <n v="52"/>
    <b v="1"/>
    <s v="theater/musical"/>
    <n v="103.52"/>
    <n v="99.538461538461533"/>
    <x v="1"/>
    <s v="musical"/>
  </r>
  <r>
    <n v="3749"/>
    <x v="3744"/>
    <x v="3747"/>
    <x v="2"/>
    <n v="525"/>
    <x v="0"/>
    <x v="0"/>
    <s v="USD"/>
    <n v="1461902340"/>
    <n v="1459220588"/>
    <b v="0"/>
    <n v="7"/>
    <b v="1"/>
    <s v="theater/musical"/>
    <n v="105"/>
    <n v="75"/>
    <x v="1"/>
    <s v="musical"/>
  </r>
  <r>
    <n v="3750"/>
    <x v="3745"/>
    <x v="3748"/>
    <x v="12"/>
    <n v="6027"/>
    <x v="0"/>
    <x v="0"/>
    <s v="USD"/>
    <n v="1423555140"/>
    <n v="1421105608"/>
    <b v="0"/>
    <n v="28"/>
    <b v="1"/>
    <s v="theater/musical"/>
    <n v="100.44999999999999"/>
    <n v="215.25"/>
    <x v="1"/>
    <s v="musical"/>
  </r>
  <r>
    <n v="3751"/>
    <x v="3746"/>
    <x v="3749"/>
    <x v="28"/>
    <n v="1326"/>
    <x v="0"/>
    <x v="0"/>
    <s v="USD"/>
    <n v="1459641073"/>
    <n v="1454460673"/>
    <b v="0"/>
    <n v="11"/>
    <b v="1"/>
    <s v="theater/musical"/>
    <n v="132.6"/>
    <n v="120.54545454545455"/>
    <x v="1"/>
    <s v="musical"/>
  </r>
  <r>
    <n v="3752"/>
    <x v="3747"/>
    <x v="3750"/>
    <x v="2"/>
    <n v="565"/>
    <x v="0"/>
    <x v="1"/>
    <s v="GBP"/>
    <n v="1476651600"/>
    <n v="1473189335"/>
    <b v="0"/>
    <n v="15"/>
    <b v="1"/>
    <s v="theater/musical"/>
    <n v="112.99999999999999"/>
    <n v="37.666666666666664"/>
    <x v="1"/>
    <s v="musical"/>
  </r>
  <r>
    <n v="3753"/>
    <x v="3748"/>
    <x v="3751"/>
    <x v="10"/>
    <n v="5167"/>
    <x v="0"/>
    <x v="0"/>
    <s v="USD"/>
    <n v="1433289600"/>
    <n v="1430768800"/>
    <b v="0"/>
    <n v="30"/>
    <b v="1"/>
    <s v="theater/musical"/>
    <n v="103.34"/>
    <n v="172.23333333333332"/>
    <x v="1"/>
    <s v="musical"/>
  </r>
  <r>
    <n v="3754"/>
    <x v="3749"/>
    <x v="3752"/>
    <x v="30"/>
    <n v="3000"/>
    <x v="0"/>
    <x v="0"/>
    <s v="USD"/>
    <n v="1406350740"/>
    <n v="1403125737"/>
    <b v="0"/>
    <n v="27"/>
    <b v="1"/>
    <s v="theater/musical"/>
    <n v="120"/>
    <n v="111.11111111111111"/>
    <x v="1"/>
    <s v="musical"/>
  </r>
  <r>
    <n v="3755"/>
    <x v="3750"/>
    <x v="3753"/>
    <x v="131"/>
    <n v="713"/>
    <x v="0"/>
    <x v="1"/>
    <s v="GBP"/>
    <n v="1460753307"/>
    <n v="1458161307"/>
    <b v="0"/>
    <n v="28"/>
    <b v="1"/>
    <s v="theater/musical"/>
    <n v="129.63636363636363"/>
    <n v="25.464285714285715"/>
    <x v="1"/>
    <s v="musical"/>
  </r>
  <r>
    <n v="3756"/>
    <x v="3751"/>
    <x v="3754"/>
    <x v="37"/>
    <n v="4550"/>
    <x v="0"/>
    <x v="0"/>
    <s v="USD"/>
    <n v="1402515198"/>
    <n v="1399923198"/>
    <b v="0"/>
    <n v="17"/>
    <b v="1"/>
    <s v="theater/musical"/>
    <n v="101.11111111111111"/>
    <n v="267.64705882352939"/>
    <x v="1"/>
    <s v="musical"/>
  </r>
  <r>
    <n v="3757"/>
    <x v="3752"/>
    <x v="3755"/>
    <x v="8"/>
    <n v="3798"/>
    <x v="0"/>
    <x v="0"/>
    <s v="USD"/>
    <n v="1417465515"/>
    <n v="1415737515"/>
    <b v="0"/>
    <n v="50"/>
    <b v="1"/>
    <s v="theater/musical"/>
    <n v="108.51428571428572"/>
    <n v="75.959999999999994"/>
    <x v="1"/>
    <s v="musical"/>
  </r>
  <r>
    <n v="3758"/>
    <x v="3753"/>
    <x v="3756"/>
    <x v="15"/>
    <n v="1535"/>
    <x v="0"/>
    <x v="0"/>
    <s v="USD"/>
    <n v="1400475600"/>
    <n v="1397819938"/>
    <b v="0"/>
    <n v="26"/>
    <b v="1"/>
    <s v="theater/musical"/>
    <n v="102.33333333333334"/>
    <n v="59.03846153846154"/>
    <x v="1"/>
    <s v="musical"/>
  </r>
  <r>
    <n v="3759"/>
    <x v="3754"/>
    <x v="3757"/>
    <x v="23"/>
    <n v="4409.7700000000004"/>
    <x v="0"/>
    <x v="0"/>
    <s v="USD"/>
    <n v="1440556553"/>
    <n v="1435372553"/>
    <b v="0"/>
    <n v="88"/>
    <b v="1"/>
    <s v="theater/musical"/>
    <n v="110.24425000000002"/>
    <n v="50.111022727272733"/>
    <x v="1"/>
    <s v="musical"/>
  </r>
  <r>
    <n v="3760"/>
    <x v="3755"/>
    <x v="3758"/>
    <x v="10"/>
    <n v="5050.7700000000004"/>
    <x v="0"/>
    <x v="0"/>
    <s v="USD"/>
    <n v="1399293386"/>
    <n v="1397133386"/>
    <b v="0"/>
    <n v="91"/>
    <b v="1"/>
    <s v="theater/musical"/>
    <n v="101.0154"/>
    <n v="55.502967032967035"/>
    <x v="1"/>
    <s v="musical"/>
  </r>
  <r>
    <n v="3761"/>
    <x v="3756"/>
    <x v="3759"/>
    <x v="2"/>
    <n v="500"/>
    <x v="0"/>
    <x v="1"/>
    <s v="GBP"/>
    <n v="1439247600"/>
    <n v="1434625937"/>
    <b v="0"/>
    <n v="3"/>
    <b v="1"/>
    <s v="theater/musical"/>
    <n v="100"/>
    <n v="166.66666666666666"/>
    <x v="1"/>
    <s v="musical"/>
  </r>
  <r>
    <n v="3762"/>
    <x v="3757"/>
    <x v="3760"/>
    <x v="21"/>
    <n v="1328"/>
    <x v="0"/>
    <x v="1"/>
    <s v="GBP"/>
    <n v="1438543889"/>
    <n v="1436383889"/>
    <b v="0"/>
    <n v="28"/>
    <b v="1"/>
    <s v="theater/musical"/>
    <n v="106.24"/>
    <n v="47.428571428571431"/>
    <x v="1"/>
    <s v="musical"/>
  </r>
  <r>
    <n v="3763"/>
    <x v="3758"/>
    <x v="3761"/>
    <x v="10"/>
    <n v="5000"/>
    <x v="0"/>
    <x v="0"/>
    <s v="USD"/>
    <n v="1427907626"/>
    <n v="1425319226"/>
    <b v="0"/>
    <n v="77"/>
    <b v="1"/>
    <s v="theater/musical"/>
    <n v="100"/>
    <n v="64.935064935064929"/>
    <x v="1"/>
    <s v="musical"/>
  </r>
  <r>
    <n v="3764"/>
    <x v="3759"/>
    <x v="3762"/>
    <x v="15"/>
    <n v="1500"/>
    <x v="0"/>
    <x v="0"/>
    <s v="USD"/>
    <n v="1464482160"/>
    <n v="1462824832"/>
    <b v="0"/>
    <n v="27"/>
    <b v="1"/>
    <s v="theater/musical"/>
    <n v="100"/>
    <n v="55.555555555555557"/>
    <x v="1"/>
    <s v="musical"/>
  </r>
  <r>
    <n v="3765"/>
    <x v="3760"/>
    <x v="3763"/>
    <x v="39"/>
    <n v="7942"/>
    <x v="0"/>
    <x v="0"/>
    <s v="USD"/>
    <n v="1406745482"/>
    <n v="1404153482"/>
    <b v="0"/>
    <n v="107"/>
    <b v="1"/>
    <s v="theater/musical"/>
    <n v="113.45714285714286"/>
    <n v="74.224299065420567"/>
    <x v="1"/>
    <s v="musical"/>
  </r>
  <r>
    <n v="3766"/>
    <x v="3761"/>
    <x v="3764"/>
    <x v="3"/>
    <n v="10265.01"/>
    <x v="0"/>
    <x v="0"/>
    <s v="USD"/>
    <n v="1404360045"/>
    <n v="1401336045"/>
    <b v="0"/>
    <n v="96"/>
    <b v="1"/>
    <s v="theater/musical"/>
    <n v="102.65010000000001"/>
    <n v="106.9271875"/>
    <x v="1"/>
    <s v="musical"/>
  </r>
  <r>
    <n v="3767"/>
    <x v="3762"/>
    <x v="3765"/>
    <x v="13"/>
    <n v="2335"/>
    <x v="0"/>
    <x v="0"/>
    <s v="USD"/>
    <n v="1425185940"/>
    <n v="1423960097"/>
    <b v="0"/>
    <n v="56"/>
    <b v="1"/>
    <s v="theater/musical"/>
    <n v="116.75"/>
    <n v="41.696428571428569"/>
    <x v="1"/>
    <s v="musical"/>
  </r>
  <r>
    <n v="3768"/>
    <x v="3763"/>
    <x v="3766"/>
    <x v="23"/>
    <n v="4306.1099999999997"/>
    <x v="0"/>
    <x v="0"/>
    <s v="USD"/>
    <n v="1402594090"/>
    <n v="1400002090"/>
    <b v="0"/>
    <n v="58"/>
    <b v="1"/>
    <s v="theater/musical"/>
    <n v="107.65274999999998"/>
    <n v="74.243275862068955"/>
    <x v="1"/>
    <s v="musical"/>
  </r>
  <r>
    <n v="3769"/>
    <x v="3764"/>
    <x v="3767"/>
    <x v="184"/>
    <n v="1100"/>
    <x v="0"/>
    <x v="0"/>
    <s v="USD"/>
    <n v="1460730079"/>
    <n v="1458138079"/>
    <b v="0"/>
    <n v="15"/>
    <b v="1"/>
    <s v="theater/musical"/>
    <n v="100"/>
    <n v="73.333333333333329"/>
    <x v="1"/>
    <s v="musical"/>
  </r>
  <r>
    <n v="3770"/>
    <x v="3765"/>
    <x v="3768"/>
    <x v="13"/>
    <n v="2000"/>
    <x v="0"/>
    <x v="1"/>
    <s v="GBP"/>
    <n v="1434234010"/>
    <n v="1431642010"/>
    <b v="0"/>
    <n v="20"/>
    <b v="1"/>
    <s v="theater/musical"/>
    <n v="100"/>
    <n v="100"/>
    <x v="1"/>
    <s v="musical"/>
  </r>
  <r>
    <n v="3771"/>
    <x v="3766"/>
    <x v="3769"/>
    <x v="28"/>
    <n v="1460"/>
    <x v="0"/>
    <x v="0"/>
    <s v="USD"/>
    <n v="1463529600"/>
    <n v="1462307652"/>
    <b v="0"/>
    <n v="38"/>
    <b v="1"/>
    <s v="theater/musical"/>
    <n v="146"/>
    <n v="38.421052631578945"/>
    <x v="1"/>
    <s v="musical"/>
  </r>
  <r>
    <n v="3772"/>
    <x v="3767"/>
    <x v="3770"/>
    <x v="10"/>
    <n v="5510"/>
    <x v="0"/>
    <x v="0"/>
    <s v="USD"/>
    <n v="1480399200"/>
    <n v="1478616506"/>
    <b v="0"/>
    <n v="33"/>
    <b v="1"/>
    <s v="theater/musical"/>
    <n v="110.2"/>
    <n v="166.96969696969697"/>
    <x v="1"/>
    <s v="musical"/>
  </r>
  <r>
    <n v="3773"/>
    <x v="3768"/>
    <x v="3771"/>
    <x v="10"/>
    <n v="5410"/>
    <x v="0"/>
    <x v="0"/>
    <s v="USD"/>
    <n v="1479175680"/>
    <n v="1476317247"/>
    <b v="0"/>
    <n v="57"/>
    <b v="1"/>
    <s v="theater/musical"/>
    <n v="108.2"/>
    <n v="94.912280701754383"/>
    <x v="1"/>
    <s v="musical"/>
  </r>
  <r>
    <n v="3774"/>
    <x v="3769"/>
    <x v="3772"/>
    <x v="30"/>
    <n v="2500"/>
    <x v="0"/>
    <x v="5"/>
    <s v="CAD"/>
    <n v="1428606055"/>
    <n v="1427223655"/>
    <b v="0"/>
    <n v="25"/>
    <b v="1"/>
    <s v="theater/musical"/>
    <n v="100"/>
    <n v="100"/>
    <x v="1"/>
    <s v="musical"/>
  </r>
  <r>
    <n v="3775"/>
    <x v="3770"/>
    <x v="3773"/>
    <x v="13"/>
    <n v="2005"/>
    <x v="0"/>
    <x v="0"/>
    <s v="USD"/>
    <n v="1428552000"/>
    <n v="1426199843"/>
    <b v="0"/>
    <n v="14"/>
    <b v="1"/>
    <s v="theater/musical"/>
    <n v="100.25"/>
    <n v="143.21428571428572"/>
    <x v="1"/>
    <s v="musical"/>
  </r>
  <r>
    <n v="3776"/>
    <x v="3771"/>
    <x v="3774"/>
    <x v="6"/>
    <n v="8537"/>
    <x v="0"/>
    <x v="0"/>
    <s v="USD"/>
    <n v="1406854800"/>
    <n v="1403599778"/>
    <b v="0"/>
    <n v="94"/>
    <b v="1"/>
    <s v="theater/musical"/>
    <n v="106.71250000000001"/>
    <n v="90.819148936170208"/>
    <x v="1"/>
    <s v="musical"/>
  </r>
  <r>
    <n v="3777"/>
    <x v="3772"/>
    <x v="3775"/>
    <x v="13"/>
    <n v="2864"/>
    <x v="0"/>
    <x v="0"/>
    <s v="USD"/>
    <n v="1411790400"/>
    <n v="1409884821"/>
    <b v="0"/>
    <n v="59"/>
    <b v="1"/>
    <s v="theater/musical"/>
    <n v="143.19999999999999"/>
    <n v="48.542372881355931"/>
    <x v="1"/>
    <s v="musical"/>
  </r>
  <r>
    <n v="3778"/>
    <x v="3773"/>
    <x v="3776"/>
    <x v="262"/>
    <n v="2521"/>
    <x v="0"/>
    <x v="0"/>
    <s v="USD"/>
    <n v="1423942780"/>
    <n v="1418758780"/>
    <b v="0"/>
    <n v="36"/>
    <b v="1"/>
    <s v="theater/musical"/>
    <n v="105.04166666666667"/>
    <n v="70.027777777777771"/>
    <x v="1"/>
    <s v="musical"/>
  </r>
  <r>
    <n v="3779"/>
    <x v="3774"/>
    <x v="3777"/>
    <x v="36"/>
    <n v="15597"/>
    <x v="0"/>
    <x v="0"/>
    <s v="USD"/>
    <n v="1459010340"/>
    <n v="1456421940"/>
    <b v="0"/>
    <n v="115"/>
    <b v="1"/>
    <s v="theater/musical"/>
    <n v="103.98"/>
    <n v="135.62608695652173"/>
    <x v="1"/>
    <s v="musical"/>
  </r>
  <r>
    <n v="3780"/>
    <x v="3775"/>
    <x v="3778"/>
    <x v="30"/>
    <n v="3000"/>
    <x v="0"/>
    <x v="0"/>
    <s v="USD"/>
    <n v="1436817960"/>
    <n v="1433999785"/>
    <b v="0"/>
    <n v="30"/>
    <b v="1"/>
    <s v="theater/musical"/>
    <n v="120"/>
    <n v="100"/>
    <x v="1"/>
    <s v="musical"/>
  </r>
  <r>
    <n v="3781"/>
    <x v="3776"/>
    <x v="3779"/>
    <x v="37"/>
    <n v="4935"/>
    <x v="0"/>
    <x v="0"/>
    <s v="USD"/>
    <n v="1410210685"/>
    <n v="1408050685"/>
    <b v="0"/>
    <n v="52"/>
    <b v="1"/>
    <s v="theater/musical"/>
    <n v="109.66666666666667"/>
    <n v="94.90384615384616"/>
    <x v="1"/>
    <s v="musical"/>
  </r>
  <r>
    <n v="3782"/>
    <x v="3777"/>
    <x v="3780"/>
    <x v="13"/>
    <n v="2035"/>
    <x v="0"/>
    <x v="1"/>
    <s v="GBP"/>
    <n v="1469401200"/>
    <n v="1466887297"/>
    <b v="0"/>
    <n v="27"/>
    <b v="1"/>
    <s v="theater/musical"/>
    <n v="101.75"/>
    <n v="75.370370370370367"/>
    <x v="1"/>
    <s v="musical"/>
  </r>
  <r>
    <n v="3783"/>
    <x v="3778"/>
    <x v="3781"/>
    <x v="38"/>
    <n v="1547"/>
    <x v="0"/>
    <x v="0"/>
    <s v="USD"/>
    <n v="1458057600"/>
    <n v="1455938520"/>
    <b v="0"/>
    <n v="24"/>
    <b v="1"/>
    <s v="theater/musical"/>
    <n v="128.91666666666666"/>
    <n v="64.458333333333329"/>
    <x v="1"/>
    <s v="musical"/>
  </r>
  <r>
    <n v="3784"/>
    <x v="3779"/>
    <x v="3782"/>
    <x v="28"/>
    <n v="1150"/>
    <x v="0"/>
    <x v="5"/>
    <s v="CAD"/>
    <n v="1468193532"/>
    <n v="1465601532"/>
    <b v="0"/>
    <n v="10"/>
    <b v="1"/>
    <s v="theater/musical"/>
    <n v="114.99999999999999"/>
    <n v="115"/>
    <x v="1"/>
    <s v="musical"/>
  </r>
  <r>
    <n v="3785"/>
    <x v="3780"/>
    <x v="3783"/>
    <x v="13"/>
    <n v="3015"/>
    <x v="0"/>
    <x v="1"/>
    <s v="GBP"/>
    <n v="1470132180"/>
    <n v="1467040769"/>
    <b v="0"/>
    <n v="30"/>
    <b v="1"/>
    <s v="theater/musical"/>
    <n v="150.75"/>
    <n v="100.5"/>
    <x v="1"/>
    <s v="musical"/>
  </r>
  <r>
    <n v="3786"/>
    <x v="3781"/>
    <x v="3784"/>
    <x v="12"/>
    <n v="6658"/>
    <x v="0"/>
    <x v="0"/>
    <s v="USD"/>
    <n v="1464310475"/>
    <n v="1461718475"/>
    <b v="0"/>
    <n v="71"/>
    <b v="1"/>
    <s v="theater/musical"/>
    <n v="110.96666666666665"/>
    <n v="93.774647887323937"/>
    <x v="1"/>
    <s v="musical"/>
  </r>
  <r>
    <n v="3787"/>
    <x v="3782"/>
    <x v="3785"/>
    <x v="18"/>
    <n v="351"/>
    <x v="0"/>
    <x v="0"/>
    <s v="USD"/>
    <n v="1436587140"/>
    <n v="1434113406"/>
    <b v="0"/>
    <n v="10"/>
    <b v="1"/>
    <s v="theater/musical"/>
    <n v="100.28571428571429"/>
    <n v="35.1"/>
    <x v="1"/>
    <s v="musical"/>
  </r>
  <r>
    <n v="3788"/>
    <x v="3783"/>
    <x v="3786"/>
    <x v="96"/>
    <n v="500"/>
    <x v="2"/>
    <x v="0"/>
    <s v="USD"/>
    <n v="1450887480"/>
    <n v="1448469719"/>
    <b v="0"/>
    <n v="1"/>
    <b v="0"/>
    <s v="theater/musical"/>
    <n v="0.66666666666666674"/>
    <n v="500"/>
    <x v="1"/>
    <s v="musical"/>
  </r>
  <r>
    <n v="3789"/>
    <x v="3784"/>
    <x v="3787"/>
    <x v="424"/>
    <n v="116"/>
    <x v="2"/>
    <x v="1"/>
    <s v="GBP"/>
    <n v="1434395418"/>
    <n v="1431630618"/>
    <b v="0"/>
    <n v="4"/>
    <b v="0"/>
    <s v="theater/musical"/>
    <n v="3.267605633802817"/>
    <n v="29"/>
    <x v="1"/>
    <s v="musical"/>
  </r>
  <r>
    <n v="3790"/>
    <x v="3785"/>
    <x v="3788"/>
    <x v="36"/>
    <n v="0"/>
    <x v="2"/>
    <x v="0"/>
    <s v="USD"/>
    <n v="1479834023"/>
    <n v="1477238423"/>
    <b v="0"/>
    <n v="0"/>
    <b v="0"/>
    <s v="theater/musical"/>
    <n v="0"/>
    <n v="0"/>
    <x v="1"/>
    <s v="musical"/>
  </r>
  <r>
    <n v="3791"/>
    <x v="3786"/>
    <x v="3789"/>
    <x v="15"/>
    <n v="0"/>
    <x v="2"/>
    <x v="0"/>
    <s v="USD"/>
    <n v="1404664592"/>
    <n v="1399480592"/>
    <b v="0"/>
    <n v="0"/>
    <b v="0"/>
    <s v="theater/musical"/>
    <n v="0"/>
    <n v="0"/>
    <x v="1"/>
    <s v="musical"/>
  </r>
  <r>
    <n v="3792"/>
    <x v="3787"/>
    <x v="3790"/>
    <x v="78"/>
    <n v="35"/>
    <x v="2"/>
    <x v="0"/>
    <s v="USD"/>
    <n v="1436957022"/>
    <n v="1434365022"/>
    <b v="0"/>
    <n v="2"/>
    <b v="0"/>
    <s v="theater/musical"/>
    <n v="0.27999999999999997"/>
    <n v="17.5"/>
    <x v="1"/>
    <s v="musical"/>
  </r>
  <r>
    <n v="3793"/>
    <x v="3788"/>
    <x v="3791"/>
    <x v="39"/>
    <n v="4176"/>
    <x v="2"/>
    <x v="0"/>
    <s v="USD"/>
    <n v="1418769129"/>
    <n v="1416954729"/>
    <b v="0"/>
    <n v="24"/>
    <b v="0"/>
    <s v="theater/musical"/>
    <n v="59.657142857142851"/>
    <n v="174"/>
    <x v="1"/>
    <s v="musical"/>
  </r>
  <r>
    <n v="3794"/>
    <x v="3789"/>
    <x v="3792"/>
    <x v="10"/>
    <n v="50"/>
    <x v="2"/>
    <x v="1"/>
    <s v="GBP"/>
    <n v="1433685354"/>
    <n v="1431093354"/>
    <b v="0"/>
    <n v="1"/>
    <b v="0"/>
    <s v="theater/musical"/>
    <n v="1"/>
    <n v="50"/>
    <x v="1"/>
    <s v="musical"/>
  </r>
  <r>
    <n v="3795"/>
    <x v="3790"/>
    <x v="3793"/>
    <x v="20"/>
    <n v="10"/>
    <x v="2"/>
    <x v="1"/>
    <s v="GBP"/>
    <n v="1440801000"/>
    <n v="1437042490"/>
    <b v="0"/>
    <n v="2"/>
    <b v="0"/>
    <s v="theater/musical"/>
    <n v="1.6666666666666667"/>
    <n v="5"/>
    <x v="1"/>
    <s v="musical"/>
  </r>
  <r>
    <n v="3796"/>
    <x v="3791"/>
    <x v="3794"/>
    <x v="290"/>
    <n v="1"/>
    <x v="2"/>
    <x v="0"/>
    <s v="USD"/>
    <n v="1484354556"/>
    <n v="1479170556"/>
    <b v="0"/>
    <n v="1"/>
    <b v="0"/>
    <s v="theater/musical"/>
    <n v="4.4444444444444444E-3"/>
    <n v="1"/>
    <x v="1"/>
    <s v="musical"/>
  </r>
  <r>
    <n v="3797"/>
    <x v="3792"/>
    <x v="3795"/>
    <x v="12"/>
    <n v="5380"/>
    <x v="2"/>
    <x v="0"/>
    <s v="USD"/>
    <n v="1429564165"/>
    <n v="1426972165"/>
    <b v="0"/>
    <n v="37"/>
    <b v="0"/>
    <s v="theater/musical"/>
    <n v="89.666666666666657"/>
    <n v="145.40540540540542"/>
    <x v="1"/>
    <s v="musical"/>
  </r>
  <r>
    <n v="3798"/>
    <x v="3793"/>
    <x v="3796"/>
    <x v="54"/>
    <n v="1025"/>
    <x v="2"/>
    <x v="0"/>
    <s v="USD"/>
    <n v="1407691248"/>
    <n v="1405099248"/>
    <b v="0"/>
    <n v="5"/>
    <b v="0"/>
    <s v="theater/musical"/>
    <n v="1.4642857142857144"/>
    <n v="205"/>
    <x v="1"/>
    <s v="musical"/>
  </r>
  <r>
    <n v="3799"/>
    <x v="3794"/>
    <x v="3797"/>
    <x v="3"/>
    <n v="402"/>
    <x v="2"/>
    <x v="0"/>
    <s v="USD"/>
    <n v="1457734843"/>
    <n v="1455142843"/>
    <b v="0"/>
    <n v="4"/>
    <b v="0"/>
    <s v="theater/musical"/>
    <n v="4.0199999999999996"/>
    <n v="100.5"/>
    <x v="1"/>
    <s v="musical"/>
  </r>
  <r>
    <n v="3800"/>
    <x v="3795"/>
    <x v="3798"/>
    <x v="29"/>
    <n v="881"/>
    <x v="2"/>
    <x v="0"/>
    <s v="USD"/>
    <n v="1420952340"/>
    <n v="1418146883"/>
    <b v="0"/>
    <n v="16"/>
    <b v="0"/>
    <s v="theater/musical"/>
    <n v="4.004545454545454"/>
    <n v="55.0625"/>
    <x v="1"/>
    <s v="musical"/>
  </r>
  <r>
    <n v="3801"/>
    <x v="3796"/>
    <x v="3799"/>
    <x v="10"/>
    <n v="426"/>
    <x v="2"/>
    <x v="0"/>
    <s v="USD"/>
    <n v="1420215216"/>
    <n v="1417536816"/>
    <b v="0"/>
    <n v="9"/>
    <b v="0"/>
    <s v="theater/musical"/>
    <n v="8.52"/>
    <n v="47.333333333333336"/>
    <x v="1"/>
    <s v="musical"/>
  </r>
  <r>
    <n v="3802"/>
    <x v="3797"/>
    <x v="3800"/>
    <x v="9"/>
    <n v="0"/>
    <x v="2"/>
    <x v="0"/>
    <s v="USD"/>
    <n v="1445482906"/>
    <n v="1442890906"/>
    <b v="0"/>
    <n v="0"/>
    <b v="0"/>
    <s v="theater/musical"/>
    <n v="0"/>
    <n v="0"/>
    <x v="1"/>
    <s v="musical"/>
  </r>
  <r>
    <n v="3803"/>
    <x v="3798"/>
    <x v="3801"/>
    <x v="14"/>
    <n v="2358"/>
    <x v="2"/>
    <x v="0"/>
    <s v="USD"/>
    <n v="1457133568"/>
    <n v="1454541568"/>
    <b v="0"/>
    <n v="40"/>
    <b v="0"/>
    <s v="theater/musical"/>
    <n v="19.650000000000002"/>
    <n v="58.95"/>
    <x v="1"/>
    <s v="musical"/>
  </r>
  <r>
    <n v="3804"/>
    <x v="3799"/>
    <x v="3802"/>
    <x v="6"/>
    <n v="0"/>
    <x v="2"/>
    <x v="0"/>
    <s v="USD"/>
    <n v="1469948400"/>
    <n v="1465172024"/>
    <b v="0"/>
    <n v="0"/>
    <b v="0"/>
    <s v="theater/musical"/>
    <n v="0"/>
    <n v="0"/>
    <x v="1"/>
    <s v="musical"/>
  </r>
  <r>
    <n v="3805"/>
    <x v="3800"/>
    <x v="3803"/>
    <x v="60"/>
    <n v="3"/>
    <x v="2"/>
    <x v="0"/>
    <s v="USD"/>
    <n v="1411852640"/>
    <n v="1406668640"/>
    <b v="0"/>
    <n v="2"/>
    <b v="0"/>
    <s v="theater/musical"/>
    <n v="2E-3"/>
    <n v="1.5"/>
    <x v="1"/>
    <s v="musical"/>
  </r>
  <r>
    <n v="3806"/>
    <x v="3801"/>
    <x v="3804"/>
    <x v="51"/>
    <n v="5"/>
    <x v="2"/>
    <x v="2"/>
    <s v="AUD"/>
    <n v="1404022381"/>
    <n v="1402294381"/>
    <b v="0"/>
    <n v="1"/>
    <b v="0"/>
    <s v="theater/musical"/>
    <n v="6.6666666666666666E-2"/>
    <n v="5"/>
    <x v="1"/>
    <s v="musical"/>
  </r>
  <r>
    <n v="3807"/>
    <x v="3802"/>
    <x v="3805"/>
    <x v="15"/>
    <n v="455"/>
    <x v="2"/>
    <x v="0"/>
    <s v="USD"/>
    <n v="1428097739"/>
    <n v="1427492939"/>
    <b v="0"/>
    <n v="9"/>
    <b v="0"/>
    <s v="theater/musical"/>
    <n v="30.333333333333336"/>
    <n v="50.555555555555557"/>
    <x v="1"/>
    <s v="musical"/>
  </r>
  <r>
    <n v="3808"/>
    <x v="3803"/>
    <x v="3806"/>
    <x v="28"/>
    <n v="1000"/>
    <x v="0"/>
    <x v="1"/>
    <s v="GBP"/>
    <n v="1429955619"/>
    <n v="1424775219"/>
    <b v="0"/>
    <n v="24"/>
    <b v="1"/>
    <s v="theater/plays"/>
    <n v="100"/>
    <n v="41.666666666666664"/>
    <x v="1"/>
    <s v="plays"/>
  </r>
  <r>
    <n v="3809"/>
    <x v="3804"/>
    <x v="3807"/>
    <x v="13"/>
    <n v="2025"/>
    <x v="0"/>
    <x v="1"/>
    <s v="GBP"/>
    <n v="1406761200"/>
    <n v="1402403907"/>
    <b v="0"/>
    <n v="38"/>
    <b v="1"/>
    <s v="theater/plays"/>
    <n v="101.25"/>
    <n v="53.289473684210527"/>
    <x v="1"/>
    <s v="plays"/>
  </r>
  <r>
    <n v="3810"/>
    <x v="3805"/>
    <x v="3808"/>
    <x v="15"/>
    <n v="1826"/>
    <x v="0"/>
    <x v="0"/>
    <s v="USD"/>
    <n v="1426965758"/>
    <n v="1424377358"/>
    <b v="0"/>
    <n v="26"/>
    <b v="1"/>
    <s v="theater/plays"/>
    <n v="121.73333333333333"/>
    <n v="70.230769230769226"/>
    <x v="1"/>
    <s v="plays"/>
  </r>
  <r>
    <n v="3811"/>
    <x v="3806"/>
    <x v="3809"/>
    <x v="49"/>
    <n v="825"/>
    <x v="0"/>
    <x v="1"/>
    <s v="GBP"/>
    <n v="1464692400"/>
    <n v="1461769373"/>
    <b v="0"/>
    <n v="19"/>
    <b v="1"/>
    <s v="theater/plays"/>
    <n v="330"/>
    <n v="43.421052631578945"/>
    <x v="1"/>
    <s v="plays"/>
  </r>
  <r>
    <n v="3812"/>
    <x v="3807"/>
    <x v="3810"/>
    <x v="13"/>
    <n v="2191"/>
    <x v="0"/>
    <x v="5"/>
    <s v="CAD"/>
    <n v="1433131140"/>
    <n v="1429120908"/>
    <b v="0"/>
    <n v="11"/>
    <b v="1"/>
    <s v="theater/plays"/>
    <n v="109.55"/>
    <n v="199.18181818181819"/>
    <x v="1"/>
    <s v="plays"/>
  </r>
  <r>
    <n v="3813"/>
    <x v="3808"/>
    <x v="3811"/>
    <x v="190"/>
    <n v="2119.9899999999998"/>
    <x v="0"/>
    <x v="0"/>
    <s v="USD"/>
    <n v="1465940580"/>
    <n v="1462603021"/>
    <b v="0"/>
    <n v="27"/>
    <b v="1"/>
    <s v="theater/plays"/>
    <n v="100.95190476190474"/>
    <n v="78.518148148148143"/>
    <x v="1"/>
    <s v="plays"/>
  </r>
  <r>
    <n v="3814"/>
    <x v="3809"/>
    <x v="3812"/>
    <x v="15"/>
    <n v="2102"/>
    <x v="0"/>
    <x v="0"/>
    <s v="USD"/>
    <n v="1427860740"/>
    <n v="1424727712"/>
    <b v="0"/>
    <n v="34"/>
    <b v="1"/>
    <s v="theater/plays"/>
    <n v="140.13333333333333"/>
    <n v="61.823529411764703"/>
    <x v="1"/>
    <s v="plays"/>
  </r>
  <r>
    <n v="3815"/>
    <x v="3810"/>
    <x v="3813"/>
    <x v="28"/>
    <n v="1000.01"/>
    <x v="0"/>
    <x v="1"/>
    <s v="GBP"/>
    <n v="1440111600"/>
    <n v="1437545657"/>
    <b v="0"/>
    <n v="20"/>
    <b v="1"/>
    <s v="theater/plays"/>
    <n v="100.001"/>
    <n v="50.000500000000002"/>
    <x v="1"/>
    <s v="plays"/>
  </r>
  <r>
    <n v="3816"/>
    <x v="3811"/>
    <x v="3814"/>
    <x v="15"/>
    <n v="1788.57"/>
    <x v="0"/>
    <x v="0"/>
    <s v="USD"/>
    <n v="1405614823"/>
    <n v="1403022823"/>
    <b v="0"/>
    <n v="37"/>
    <b v="1"/>
    <s v="theater/plays"/>
    <n v="119.238"/>
    <n v="48.339729729729726"/>
    <x v="1"/>
    <s v="plays"/>
  </r>
  <r>
    <n v="3817"/>
    <x v="3812"/>
    <x v="3815"/>
    <x v="13"/>
    <n v="2145"/>
    <x v="0"/>
    <x v="0"/>
    <s v="USD"/>
    <n v="1445659140"/>
    <n v="1444236216"/>
    <b v="0"/>
    <n v="20"/>
    <b v="1"/>
    <s v="theater/plays"/>
    <n v="107.25"/>
    <n v="107.25"/>
    <x v="1"/>
    <s v="plays"/>
  </r>
  <r>
    <n v="3818"/>
    <x v="3813"/>
    <x v="3816"/>
    <x v="49"/>
    <n v="570"/>
    <x v="0"/>
    <x v="0"/>
    <s v="USD"/>
    <n v="1426187582"/>
    <n v="1423599182"/>
    <b v="0"/>
    <n v="10"/>
    <b v="1"/>
    <s v="theater/plays"/>
    <n v="227.99999999999997"/>
    <n v="57"/>
    <x v="1"/>
    <s v="plays"/>
  </r>
  <r>
    <n v="3819"/>
    <x v="3814"/>
    <x v="3705"/>
    <x v="28"/>
    <n v="1064"/>
    <x v="0"/>
    <x v="0"/>
    <s v="USD"/>
    <n v="1437166920"/>
    <n v="1435554104"/>
    <b v="0"/>
    <n v="26"/>
    <b v="1"/>
    <s v="theater/plays"/>
    <n v="106.4"/>
    <n v="40.92307692307692"/>
    <x v="1"/>
    <s v="plays"/>
  </r>
  <r>
    <n v="3820"/>
    <x v="3815"/>
    <x v="3817"/>
    <x v="43"/>
    <n v="430"/>
    <x v="0"/>
    <x v="1"/>
    <s v="GBP"/>
    <n v="1436110717"/>
    <n v="1433518717"/>
    <b v="0"/>
    <n v="20"/>
    <b v="1"/>
    <s v="theater/plays"/>
    <n v="143.33333333333334"/>
    <n v="21.5"/>
    <x v="1"/>
    <s v="plays"/>
  </r>
  <r>
    <n v="3821"/>
    <x v="3816"/>
    <x v="3818"/>
    <x v="8"/>
    <n v="3659"/>
    <x v="0"/>
    <x v="0"/>
    <s v="USD"/>
    <n v="1451881207"/>
    <n v="1449116407"/>
    <b v="0"/>
    <n v="46"/>
    <b v="1"/>
    <s v="theater/plays"/>
    <n v="104.54285714285714"/>
    <n v="79.543478260869563"/>
    <x v="1"/>
    <s v="plays"/>
  </r>
  <r>
    <n v="3822"/>
    <x v="3817"/>
    <x v="3819"/>
    <x v="10"/>
    <n v="5501"/>
    <x v="0"/>
    <x v="12"/>
    <s v="EUR"/>
    <n v="1453244340"/>
    <n v="1448136417"/>
    <b v="0"/>
    <n v="76"/>
    <b v="1"/>
    <s v="theater/plays"/>
    <n v="110.02000000000001"/>
    <n v="72.381578947368425"/>
    <x v="1"/>
    <s v="plays"/>
  </r>
  <r>
    <n v="3823"/>
    <x v="3818"/>
    <x v="3820"/>
    <x v="30"/>
    <n v="2650"/>
    <x v="0"/>
    <x v="0"/>
    <s v="USD"/>
    <n v="1437364740"/>
    <n v="1434405044"/>
    <b v="0"/>
    <n v="41"/>
    <b v="1"/>
    <s v="theater/plays"/>
    <n v="106"/>
    <n v="64.634146341463421"/>
    <x v="1"/>
    <s v="plays"/>
  </r>
  <r>
    <n v="3824"/>
    <x v="3819"/>
    <x v="3821"/>
    <x v="49"/>
    <n v="270"/>
    <x v="0"/>
    <x v="1"/>
    <s v="GBP"/>
    <n v="1470058860"/>
    <n v="1469026903"/>
    <b v="0"/>
    <n v="7"/>
    <b v="1"/>
    <s v="theater/plays"/>
    <n v="108"/>
    <n v="38.571428571428569"/>
    <x v="1"/>
    <s v="plays"/>
  </r>
  <r>
    <n v="3825"/>
    <x v="3820"/>
    <x v="3822"/>
    <x v="10"/>
    <n v="5271"/>
    <x v="0"/>
    <x v="0"/>
    <s v="USD"/>
    <n v="1434505214"/>
    <n v="1432690814"/>
    <b v="0"/>
    <n v="49"/>
    <b v="1"/>
    <s v="theater/plays"/>
    <n v="105.42"/>
    <n v="107.57142857142857"/>
    <x v="1"/>
    <s v="plays"/>
  </r>
  <r>
    <n v="3826"/>
    <x v="3821"/>
    <x v="3823"/>
    <x v="20"/>
    <n v="715"/>
    <x v="0"/>
    <x v="1"/>
    <s v="GBP"/>
    <n v="1430993394"/>
    <n v="1428401394"/>
    <b v="0"/>
    <n v="26"/>
    <b v="1"/>
    <s v="theater/plays"/>
    <n v="119.16666666666667"/>
    <n v="27.5"/>
    <x v="1"/>
    <s v="plays"/>
  </r>
  <r>
    <n v="3827"/>
    <x v="3822"/>
    <x v="3824"/>
    <x v="9"/>
    <n v="4580"/>
    <x v="0"/>
    <x v="1"/>
    <s v="GBP"/>
    <n v="1427414400"/>
    <n v="1422656201"/>
    <b v="0"/>
    <n v="65"/>
    <b v="1"/>
    <s v="theater/plays"/>
    <n v="152.66666666666666"/>
    <n v="70.461538461538467"/>
    <x v="1"/>
    <s v="plays"/>
  </r>
  <r>
    <n v="3828"/>
    <x v="3823"/>
    <x v="3825"/>
    <x v="10"/>
    <n v="5000"/>
    <x v="0"/>
    <x v="0"/>
    <s v="USD"/>
    <n v="1420033187"/>
    <n v="1414845587"/>
    <b v="0"/>
    <n v="28"/>
    <b v="1"/>
    <s v="theater/plays"/>
    <n v="100"/>
    <n v="178.57142857142858"/>
    <x v="1"/>
    <s v="plays"/>
  </r>
  <r>
    <n v="3829"/>
    <x v="3824"/>
    <x v="3826"/>
    <x v="2"/>
    <n v="501"/>
    <x v="0"/>
    <x v="0"/>
    <s v="USD"/>
    <n v="1472676371"/>
    <n v="1470948371"/>
    <b v="0"/>
    <n v="8"/>
    <b v="1"/>
    <s v="theater/plays"/>
    <n v="100.2"/>
    <n v="62.625"/>
    <x v="1"/>
    <s v="plays"/>
  </r>
  <r>
    <n v="3830"/>
    <x v="3825"/>
    <x v="3827"/>
    <x v="213"/>
    <n v="225"/>
    <x v="0"/>
    <x v="0"/>
    <s v="USD"/>
    <n v="1464371211"/>
    <n v="1463161611"/>
    <b v="0"/>
    <n v="3"/>
    <b v="1"/>
    <s v="theater/plays"/>
    <n v="225"/>
    <n v="75"/>
    <x v="1"/>
    <s v="plays"/>
  </r>
  <r>
    <n v="3831"/>
    <x v="3826"/>
    <x v="3828"/>
    <x v="2"/>
    <n v="530.11"/>
    <x v="0"/>
    <x v="0"/>
    <s v="USD"/>
    <n v="1415222545"/>
    <n v="1413404545"/>
    <b v="0"/>
    <n v="9"/>
    <b v="1"/>
    <s v="theater/plays"/>
    <n v="106.02199999999999"/>
    <n v="58.901111111111113"/>
    <x v="1"/>
    <s v="plays"/>
  </r>
  <r>
    <n v="3832"/>
    <x v="3827"/>
    <x v="3829"/>
    <x v="38"/>
    <n v="1256"/>
    <x v="0"/>
    <x v="0"/>
    <s v="USD"/>
    <n v="1455936335"/>
    <n v="1452048335"/>
    <b v="0"/>
    <n v="9"/>
    <b v="1"/>
    <s v="theater/plays"/>
    <n v="104.66666666666666"/>
    <n v="139.55555555555554"/>
    <x v="1"/>
    <s v="plays"/>
  </r>
  <r>
    <n v="3833"/>
    <x v="3828"/>
    <x v="3830"/>
    <x v="38"/>
    <n v="1400"/>
    <x v="0"/>
    <x v="5"/>
    <s v="CAD"/>
    <n v="1417460940"/>
    <n v="1416516972"/>
    <b v="0"/>
    <n v="20"/>
    <b v="1"/>
    <s v="theater/plays"/>
    <n v="116.66666666666667"/>
    <n v="70"/>
    <x v="1"/>
    <s v="plays"/>
  </r>
  <r>
    <n v="3834"/>
    <x v="3829"/>
    <x v="3831"/>
    <x v="9"/>
    <n v="3271"/>
    <x v="0"/>
    <x v="1"/>
    <s v="GBP"/>
    <n v="1434624067"/>
    <n v="1432032067"/>
    <b v="0"/>
    <n v="57"/>
    <b v="1"/>
    <s v="theater/plays"/>
    <n v="109.03333333333333"/>
    <n v="57.385964912280699"/>
    <x v="1"/>
    <s v="plays"/>
  </r>
  <r>
    <n v="3835"/>
    <x v="3830"/>
    <x v="3832"/>
    <x v="48"/>
    <n v="320"/>
    <x v="0"/>
    <x v="1"/>
    <s v="GBP"/>
    <n v="1461278208"/>
    <n v="1459463808"/>
    <b v="0"/>
    <n v="8"/>
    <b v="1"/>
    <s v="theater/plays"/>
    <n v="160"/>
    <n v="40"/>
    <x v="1"/>
    <s v="plays"/>
  </r>
  <r>
    <n v="3836"/>
    <x v="3831"/>
    <x v="3833"/>
    <x v="134"/>
    <n v="900"/>
    <x v="0"/>
    <x v="0"/>
    <s v="USD"/>
    <n v="1470197340"/>
    <n v="1467497652"/>
    <b v="0"/>
    <n v="14"/>
    <b v="1"/>
    <s v="theater/plays"/>
    <n v="112.5"/>
    <n v="64.285714285714292"/>
    <x v="1"/>
    <s v="plays"/>
  </r>
  <r>
    <n v="3837"/>
    <x v="3832"/>
    <x v="3834"/>
    <x v="13"/>
    <n v="2042"/>
    <x v="0"/>
    <x v="1"/>
    <s v="GBP"/>
    <n v="1435947758"/>
    <n v="1432837358"/>
    <b v="0"/>
    <n v="17"/>
    <b v="1"/>
    <s v="theater/plays"/>
    <n v="102.1"/>
    <n v="120.11764705882354"/>
    <x v="1"/>
    <s v="plays"/>
  </r>
  <r>
    <n v="3838"/>
    <x v="3833"/>
    <x v="3835"/>
    <x v="57"/>
    <n v="100824"/>
    <x v="0"/>
    <x v="11"/>
    <s v="SEK"/>
    <n v="1432314209"/>
    <n v="1429722209"/>
    <b v="0"/>
    <n v="100"/>
    <b v="1"/>
    <s v="theater/plays"/>
    <n v="100.824"/>
    <n v="1008.24"/>
    <x v="1"/>
    <s v="plays"/>
  </r>
  <r>
    <n v="3839"/>
    <x v="3834"/>
    <x v="3836"/>
    <x v="13"/>
    <n v="2025"/>
    <x v="0"/>
    <x v="0"/>
    <s v="USD"/>
    <n v="1438226724"/>
    <n v="1433042724"/>
    <b v="0"/>
    <n v="32"/>
    <b v="1"/>
    <s v="theater/plays"/>
    <n v="101.25"/>
    <n v="63.28125"/>
    <x v="1"/>
    <s v="plays"/>
  </r>
  <r>
    <n v="3840"/>
    <x v="3835"/>
    <x v="3837"/>
    <x v="332"/>
    <n v="65"/>
    <x v="0"/>
    <x v="1"/>
    <s v="GBP"/>
    <n v="1459180229"/>
    <n v="1457023829"/>
    <b v="0"/>
    <n v="3"/>
    <b v="1"/>
    <s v="theater/plays"/>
    <n v="6500"/>
    <n v="21.666666666666668"/>
    <x v="1"/>
    <s v="plays"/>
  </r>
  <r>
    <n v="3841"/>
    <x v="3836"/>
    <x v="3838"/>
    <x v="3"/>
    <n v="872"/>
    <x v="2"/>
    <x v="0"/>
    <s v="USD"/>
    <n v="1405882287"/>
    <n v="1400698287"/>
    <b v="1"/>
    <n v="34"/>
    <b v="0"/>
    <s v="theater/plays"/>
    <n v="8.7200000000000006"/>
    <n v="25.647058823529413"/>
    <x v="1"/>
    <s v="plays"/>
  </r>
  <r>
    <n v="3842"/>
    <x v="3837"/>
    <x v="3839"/>
    <x v="10"/>
    <n v="1097"/>
    <x v="2"/>
    <x v="1"/>
    <s v="GBP"/>
    <n v="1399809052"/>
    <n v="1397217052"/>
    <b v="1"/>
    <n v="23"/>
    <b v="0"/>
    <s v="theater/plays"/>
    <n v="21.94"/>
    <n v="47.695652173913047"/>
    <x v="1"/>
    <s v="plays"/>
  </r>
  <r>
    <n v="3843"/>
    <x v="3838"/>
    <x v="3840"/>
    <x v="10"/>
    <n v="1065"/>
    <x v="2"/>
    <x v="0"/>
    <s v="USD"/>
    <n v="1401587064"/>
    <n v="1399427064"/>
    <b v="1"/>
    <n v="19"/>
    <b v="0"/>
    <s v="theater/plays"/>
    <n v="21.3"/>
    <n v="56.05263157894737"/>
    <x v="1"/>
    <s v="plays"/>
  </r>
  <r>
    <n v="3844"/>
    <x v="3839"/>
    <x v="3841"/>
    <x v="336"/>
    <n v="4066"/>
    <x v="2"/>
    <x v="0"/>
    <s v="USD"/>
    <n v="1401778740"/>
    <n v="1399474134"/>
    <b v="1"/>
    <n v="50"/>
    <b v="0"/>
    <s v="theater/plays"/>
    <n v="41.489795918367342"/>
    <n v="81.319999999999993"/>
    <x v="1"/>
    <s v="plays"/>
  </r>
  <r>
    <n v="3845"/>
    <x v="3840"/>
    <x v="3842"/>
    <x v="79"/>
    <n v="842"/>
    <x v="2"/>
    <x v="0"/>
    <s v="USD"/>
    <n v="1443711774"/>
    <n v="1441119774"/>
    <b v="1"/>
    <n v="12"/>
    <b v="0"/>
    <s v="theater/plays"/>
    <n v="2.105"/>
    <n v="70.166666666666671"/>
    <x v="1"/>
    <s v="plays"/>
  </r>
  <r>
    <n v="3846"/>
    <x v="3841"/>
    <x v="3843"/>
    <x v="39"/>
    <n v="189"/>
    <x v="2"/>
    <x v="0"/>
    <s v="USD"/>
    <n v="1412405940"/>
    <n v="1409721542"/>
    <b v="1"/>
    <n v="8"/>
    <b v="0"/>
    <s v="theater/plays"/>
    <n v="2.7"/>
    <n v="23.625"/>
    <x v="1"/>
    <s v="plays"/>
  </r>
  <r>
    <n v="3847"/>
    <x v="3842"/>
    <x v="3844"/>
    <x v="124"/>
    <n v="1697"/>
    <x v="2"/>
    <x v="0"/>
    <s v="USD"/>
    <n v="1437283391"/>
    <n v="1433395391"/>
    <b v="1"/>
    <n v="9"/>
    <b v="0"/>
    <s v="theater/plays"/>
    <n v="16.161904761904761"/>
    <n v="188.55555555555554"/>
    <x v="1"/>
    <s v="plays"/>
  </r>
  <r>
    <n v="3848"/>
    <x v="3843"/>
    <x v="3845"/>
    <x v="93"/>
    <n v="2129"/>
    <x v="2"/>
    <x v="0"/>
    <s v="USD"/>
    <n v="1445196989"/>
    <n v="1442604989"/>
    <b v="1"/>
    <n v="43"/>
    <b v="0"/>
    <s v="theater/plays"/>
    <n v="16.376923076923077"/>
    <n v="49.511627906976742"/>
    <x v="1"/>
    <s v="plays"/>
  </r>
  <r>
    <n v="3849"/>
    <x v="3844"/>
    <x v="3846"/>
    <x v="11"/>
    <n v="2113"/>
    <x v="2"/>
    <x v="12"/>
    <s v="EUR"/>
    <n v="1434047084"/>
    <n v="1431455084"/>
    <b v="1"/>
    <n v="28"/>
    <b v="0"/>
    <s v="theater/plays"/>
    <n v="7.043333333333333"/>
    <n v="75.464285714285708"/>
    <x v="1"/>
    <s v="plays"/>
  </r>
  <r>
    <n v="3850"/>
    <x v="3845"/>
    <x v="3847"/>
    <x v="28"/>
    <n v="38"/>
    <x v="2"/>
    <x v="0"/>
    <s v="USD"/>
    <n v="1420081143"/>
    <n v="1417489143"/>
    <b v="1"/>
    <n v="4"/>
    <b v="0"/>
    <s v="theater/plays"/>
    <n v="3.8"/>
    <n v="9.5"/>
    <x v="1"/>
    <s v="plays"/>
  </r>
  <r>
    <n v="3851"/>
    <x v="3846"/>
    <x v="3848"/>
    <x v="30"/>
    <n v="852"/>
    <x v="2"/>
    <x v="1"/>
    <s v="GBP"/>
    <n v="1437129179"/>
    <n v="1434537179"/>
    <b v="1"/>
    <n v="24"/>
    <b v="0"/>
    <s v="theater/plays"/>
    <n v="34.08"/>
    <n v="35.5"/>
    <x v="1"/>
    <s v="plays"/>
  </r>
  <r>
    <n v="3852"/>
    <x v="3847"/>
    <x v="3849"/>
    <x v="3"/>
    <n v="20"/>
    <x v="2"/>
    <x v="0"/>
    <s v="USD"/>
    <n v="1427427276"/>
    <n v="1425270876"/>
    <b v="0"/>
    <n v="2"/>
    <b v="0"/>
    <s v="theater/plays"/>
    <n v="0.2"/>
    <n v="10"/>
    <x v="1"/>
    <s v="plays"/>
  </r>
  <r>
    <n v="3853"/>
    <x v="3848"/>
    <x v="3850"/>
    <x v="57"/>
    <n v="26"/>
    <x v="2"/>
    <x v="0"/>
    <s v="USD"/>
    <n v="1409602178"/>
    <n v="1406578178"/>
    <b v="0"/>
    <n v="2"/>
    <b v="0"/>
    <s v="theater/plays"/>
    <n v="2.5999999999999999E-2"/>
    <n v="13"/>
    <x v="1"/>
    <s v="plays"/>
  </r>
  <r>
    <n v="3854"/>
    <x v="3849"/>
    <x v="3851"/>
    <x v="34"/>
    <n v="1788"/>
    <x v="2"/>
    <x v="0"/>
    <s v="USD"/>
    <n v="1431206058"/>
    <n v="1428614058"/>
    <b v="0"/>
    <n v="20"/>
    <b v="0"/>
    <s v="theater/plays"/>
    <n v="16.254545454545454"/>
    <n v="89.4"/>
    <x v="1"/>
    <s v="plays"/>
  </r>
  <r>
    <n v="3855"/>
    <x v="3850"/>
    <x v="3852"/>
    <x v="28"/>
    <n v="25"/>
    <x v="2"/>
    <x v="0"/>
    <s v="USD"/>
    <n v="1427408271"/>
    <n v="1424819871"/>
    <b v="0"/>
    <n v="1"/>
    <b v="0"/>
    <s v="theater/plays"/>
    <n v="2.5"/>
    <n v="25"/>
    <x v="1"/>
    <s v="plays"/>
  </r>
  <r>
    <n v="3856"/>
    <x v="3851"/>
    <x v="3853"/>
    <x v="10"/>
    <n v="1"/>
    <x v="2"/>
    <x v="0"/>
    <s v="USD"/>
    <n v="1425833403"/>
    <n v="1423245003"/>
    <b v="0"/>
    <n v="1"/>
    <b v="0"/>
    <s v="theater/plays"/>
    <n v="0.02"/>
    <n v="1"/>
    <x v="1"/>
    <s v="plays"/>
  </r>
  <r>
    <n v="3857"/>
    <x v="3852"/>
    <x v="3854"/>
    <x v="10"/>
    <n v="260"/>
    <x v="2"/>
    <x v="0"/>
    <s v="USD"/>
    <n v="1406913120"/>
    <n v="1404927690"/>
    <b v="0"/>
    <n v="4"/>
    <b v="0"/>
    <s v="theater/plays"/>
    <n v="5.2"/>
    <n v="65"/>
    <x v="1"/>
    <s v="plays"/>
  </r>
  <r>
    <n v="3858"/>
    <x v="3853"/>
    <x v="3855"/>
    <x v="2"/>
    <n v="10"/>
    <x v="2"/>
    <x v="1"/>
    <s v="GBP"/>
    <n v="1432328400"/>
    <n v="1430734844"/>
    <b v="0"/>
    <n v="1"/>
    <b v="0"/>
    <s v="theater/plays"/>
    <n v="2"/>
    <n v="10"/>
    <x v="1"/>
    <s v="plays"/>
  </r>
  <r>
    <n v="3859"/>
    <x v="3854"/>
    <x v="3856"/>
    <x v="30"/>
    <n v="1"/>
    <x v="2"/>
    <x v="0"/>
    <s v="USD"/>
    <n v="1403730000"/>
    <n v="1401485207"/>
    <b v="0"/>
    <n v="1"/>
    <b v="0"/>
    <s v="theater/plays"/>
    <n v="0.04"/>
    <n v="1"/>
    <x v="1"/>
    <s v="plays"/>
  </r>
  <r>
    <n v="3860"/>
    <x v="3855"/>
    <x v="3857"/>
    <x v="12"/>
    <n v="1060"/>
    <x v="2"/>
    <x v="0"/>
    <s v="USD"/>
    <n v="1407858710"/>
    <n v="1405266710"/>
    <b v="0"/>
    <n v="13"/>
    <b v="0"/>
    <s v="theater/plays"/>
    <n v="17.666666666666668"/>
    <n v="81.538461538461533"/>
    <x v="1"/>
    <s v="plays"/>
  </r>
  <r>
    <n v="3861"/>
    <x v="3856"/>
    <x v="3858"/>
    <x v="13"/>
    <n v="100"/>
    <x v="2"/>
    <x v="0"/>
    <s v="USD"/>
    <n v="1415828820"/>
    <n v="1412258977"/>
    <b v="0"/>
    <n v="1"/>
    <b v="0"/>
    <s v="theater/plays"/>
    <n v="5"/>
    <n v="100"/>
    <x v="1"/>
    <s v="plays"/>
  </r>
  <r>
    <n v="3862"/>
    <x v="3857"/>
    <x v="3859"/>
    <x v="51"/>
    <n v="1"/>
    <x v="2"/>
    <x v="0"/>
    <s v="USD"/>
    <n v="1473699540"/>
    <n v="1472451356"/>
    <b v="0"/>
    <n v="1"/>
    <b v="0"/>
    <s v="theater/plays"/>
    <n v="1.3333333333333334E-2"/>
    <n v="1"/>
    <x v="1"/>
    <s v="plays"/>
  </r>
  <r>
    <n v="3863"/>
    <x v="3858"/>
    <x v="3860"/>
    <x v="12"/>
    <n v="0"/>
    <x v="2"/>
    <x v="0"/>
    <s v="USD"/>
    <n v="1446739905"/>
    <n v="1441552305"/>
    <b v="0"/>
    <n v="0"/>
    <b v="0"/>
    <s v="theater/plays"/>
    <n v="0"/>
    <n v="0"/>
    <x v="1"/>
    <s v="plays"/>
  </r>
  <r>
    <n v="3864"/>
    <x v="3859"/>
    <x v="3861"/>
    <x v="10"/>
    <n v="60"/>
    <x v="2"/>
    <x v="0"/>
    <s v="USD"/>
    <n v="1447799054"/>
    <n v="1445203454"/>
    <b v="0"/>
    <n v="3"/>
    <b v="0"/>
    <s v="theater/plays"/>
    <n v="1.2"/>
    <n v="20"/>
    <x v="1"/>
    <s v="plays"/>
  </r>
  <r>
    <n v="3865"/>
    <x v="3860"/>
    <x v="3862"/>
    <x v="425"/>
    <n v="650"/>
    <x v="2"/>
    <x v="5"/>
    <s v="CAD"/>
    <n v="1409376600"/>
    <n v="1405957098"/>
    <b v="0"/>
    <n v="14"/>
    <b v="0"/>
    <s v="theater/plays"/>
    <n v="26.937422295897225"/>
    <n v="46.428571428571431"/>
    <x v="1"/>
    <s v="plays"/>
  </r>
  <r>
    <n v="3866"/>
    <x v="3861"/>
    <x v="3863"/>
    <x v="13"/>
    <n v="11"/>
    <x v="2"/>
    <x v="0"/>
    <s v="USD"/>
    <n v="1458703740"/>
    <n v="1454453021"/>
    <b v="0"/>
    <n v="2"/>
    <b v="0"/>
    <s v="theater/plays"/>
    <n v="0.54999999999999993"/>
    <n v="5.5"/>
    <x v="1"/>
    <s v="plays"/>
  </r>
  <r>
    <n v="3867"/>
    <x v="3862"/>
    <x v="3864"/>
    <x v="13"/>
    <n v="251"/>
    <x v="2"/>
    <x v="0"/>
    <s v="USD"/>
    <n v="1466278339"/>
    <n v="1463686339"/>
    <b v="0"/>
    <n v="5"/>
    <b v="0"/>
    <s v="theater/plays"/>
    <n v="12.55"/>
    <n v="50.2"/>
    <x v="1"/>
    <s v="plays"/>
  </r>
  <r>
    <n v="3868"/>
    <x v="3863"/>
    <x v="3865"/>
    <x v="10"/>
    <n v="10"/>
    <x v="1"/>
    <x v="1"/>
    <s v="GBP"/>
    <n v="1410191405"/>
    <n v="1408031405"/>
    <b v="0"/>
    <n v="1"/>
    <b v="0"/>
    <s v="theater/musical"/>
    <n v="0.2"/>
    <n v="10"/>
    <x v="1"/>
    <s v="musical"/>
  </r>
  <r>
    <n v="3869"/>
    <x v="3864"/>
    <x v="3866"/>
    <x v="426"/>
    <n v="452"/>
    <x v="1"/>
    <x v="0"/>
    <s v="USD"/>
    <n v="1426302660"/>
    <n v="1423761792"/>
    <b v="0"/>
    <n v="15"/>
    <b v="0"/>
    <s v="theater/musical"/>
    <n v="3.4474868431088401"/>
    <n v="30.133333333333333"/>
    <x v="1"/>
    <s v="musical"/>
  </r>
  <r>
    <n v="3870"/>
    <x v="3865"/>
    <x v="3867"/>
    <x v="3"/>
    <n v="1500"/>
    <x v="1"/>
    <x v="0"/>
    <s v="USD"/>
    <n v="1404360478"/>
    <n v="1401768478"/>
    <b v="0"/>
    <n v="10"/>
    <b v="0"/>
    <s v="theater/musical"/>
    <n v="15"/>
    <n v="150"/>
    <x v="1"/>
    <s v="musical"/>
  </r>
  <r>
    <n v="3871"/>
    <x v="3866"/>
    <x v="3868"/>
    <x v="15"/>
    <n v="40"/>
    <x v="1"/>
    <x v="0"/>
    <s v="USD"/>
    <n v="1490809450"/>
    <n v="1485629050"/>
    <b v="0"/>
    <n v="3"/>
    <b v="0"/>
    <s v="theater/musical"/>
    <n v="2.666666666666667"/>
    <n v="13.333333333333334"/>
    <x v="1"/>
    <s v="musical"/>
  </r>
  <r>
    <n v="3872"/>
    <x v="3867"/>
    <x v="3869"/>
    <x v="36"/>
    <n v="0"/>
    <x v="1"/>
    <x v="0"/>
    <s v="USD"/>
    <n v="1439522996"/>
    <n v="1435202996"/>
    <b v="0"/>
    <n v="0"/>
    <b v="0"/>
    <s v="theater/musical"/>
    <n v="0"/>
    <n v="0"/>
    <x v="1"/>
    <s v="musical"/>
  </r>
  <r>
    <n v="3873"/>
    <x v="3868"/>
    <x v="3870"/>
    <x v="62"/>
    <n v="0"/>
    <x v="1"/>
    <x v="0"/>
    <s v="USD"/>
    <n v="1444322535"/>
    <n v="1441730535"/>
    <b v="0"/>
    <n v="0"/>
    <b v="0"/>
    <s v="theater/musical"/>
    <n v="0"/>
    <n v="0"/>
    <x v="1"/>
    <s v="musical"/>
  </r>
  <r>
    <n v="3874"/>
    <x v="3869"/>
    <x v="3871"/>
    <x v="420"/>
    <n v="0"/>
    <x v="1"/>
    <x v="4"/>
    <s v="NZD"/>
    <n v="1422061200"/>
    <n v="1420244622"/>
    <b v="0"/>
    <n v="0"/>
    <b v="0"/>
    <s v="theater/musical"/>
    <n v="0"/>
    <n v="0"/>
    <x v="1"/>
    <s v="musical"/>
  </r>
  <r>
    <n v="3875"/>
    <x v="3870"/>
    <x v="3872"/>
    <x v="11"/>
    <n v="0"/>
    <x v="1"/>
    <x v="8"/>
    <s v="DKK"/>
    <n v="1472896800"/>
    <n v="1472804365"/>
    <b v="0"/>
    <n v="0"/>
    <b v="0"/>
    <s v="theater/musical"/>
    <n v="0"/>
    <n v="0"/>
    <x v="1"/>
    <s v="musical"/>
  </r>
  <r>
    <n v="3876"/>
    <x v="3871"/>
    <x v="3873"/>
    <x v="195"/>
    <n v="2059"/>
    <x v="1"/>
    <x v="1"/>
    <s v="GBP"/>
    <n v="1454425128"/>
    <n v="1451833128"/>
    <b v="0"/>
    <n v="46"/>
    <b v="0"/>
    <s v="theater/musical"/>
    <n v="52.794871794871788"/>
    <n v="44.760869565217391"/>
    <x v="1"/>
    <s v="musical"/>
  </r>
  <r>
    <n v="3877"/>
    <x v="3872"/>
    <x v="3874"/>
    <x v="31"/>
    <n v="1241"/>
    <x v="1"/>
    <x v="0"/>
    <s v="USD"/>
    <n v="1481213752"/>
    <n v="1478621752"/>
    <b v="0"/>
    <n v="14"/>
    <b v="0"/>
    <s v="theater/musical"/>
    <n v="4.9639999999999995"/>
    <n v="88.642857142857139"/>
    <x v="1"/>
    <s v="musical"/>
  </r>
  <r>
    <n v="3878"/>
    <x v="3873"/>
    <x v="3875"/>
    <x v="102"/>
    <n v="10"/>
    <x v="1"/>
    <x v="0"/>
    <s v="USD"/>
    <n v="1435636740"/>
    <n v="1433014746"/>
    <b v="0"/>
    <n v="1"/>
    <b v="0"/>
    <s v="theater/musical"/>
    <n v="5.5555555555555552E-2"/>
    <n v="10"/>
    <x v="1"/>
    <s v="musical"/>
  </r>
  <r>
    <n v="3879"/>
    <x v="3874"/>
    <x v="3876"/>
    <x v="36"/>
    <n v="0"/>
    <x v="1"/>
    <x v="1"/>
    <s v="GBP"/>
    <n v="1422218396"/>
    <n v="1419626396"/>
    <b v="0"/>
    <n v="0"/>
    <b v="0"/>
    <s v="theater/musical"/>
    <n v="0"/>
    <n v="0"/>
    <x v="1"/>
    <s v="musical"/>
  </r>
  <r>
    <n v="3880"/>
    <x v="3875"/>
    <x v="3877"/>
    <x v="51"/>
    <n v="980"/>
    <x v="1"/>
    <x v="1"/>
    <s v="GBP"/>
    <n v="1406761200"/>
    <n v="1403724820"/>
    <b v="0"/>
    <n v="17"/>
    <b v="0"/>
    <s v="theater/musical"/>
    <n v="13.066666666666665"/>
    <n v="57.647058823529413"/>
    <x v="1"/>
    <s v="musical"/>
  </r>
  <r>
    <n v="3881"/>
    <x v="3876"/>
    <x v="3878"/>
    <x v="2"/>
    <n v="25"/>
    <x v="1"/>
    <x v="0"/>
    <s v="USD"/>
    <n v="1487550399"/>
    <n v="1484958399"/>
    <b v="0"/>
    <n v="1"/>
    <b v="0"/>
    <s v="theater/musical"/>
    <n v="5"/>
    <n v="25"/>
    <x v="1"/>
    <s v="musical"/>
  </r>
  <r>
    <n v="3882"/>
    <x v="3877"/>
    <x v="3879"/>
    <x v="11"/>
    <n v="0"/>
    <x v="1"/>
    <x v="2"/>
    <s v="AUD"/>
    <n v="1454281380"/>
    <n v="1451950570"/>
    <b v="0"/>
    <n v="0"/>
    <b v="0"/>
    <s v="theater/musical"/>
    <n v="0"/>
    <n v="0"/>
    <x v="1"/>
    <s v="musical"/>
  </r>
  <r>
    <n v="3883"/>
    <x v="3878"/>
    <x v="3880"/>
    <x v="36"/>
    <n v="0"/>
    <x v="1"/>
    <x v="1"/>
    <s v="GBP"/>
    <n v="1409668069"/>
    <n v="1407076069"/>
    <b v="0"/>
    <n v="0"/>
    <b v="0"/>
    <s v="theater/musical"/>
    <n v="0"/>
    <n v="0"/>
    <x v="1"/>
    <s v="musical"/>
  </r>
  <r>
    <n v="3884"/>
    <x v="3879"/>
    <x v="3881"/>
    <x v="3"/>
    <n v="0"/>
    <x v="1"/>
    <x v="0"/>
    <s v="USD"/>
    <n v="1427479192"/>
    <n v="1425322792"/>
    <b v="0"/>
    <n v="0"/>
    <b v="0"/>
    <s v="theater/musical"/>
    <n v="0"/>
    <n v="0"/>
    <x v="1"/>
    <s v="musical"/>
  </r>
  <r>
    <n v="3885"/>
    <x v="3880"/>
    <x v="3882"/>
    <x v="427"/>
    <n v="0"/>
    <x v="1"/>
    <x v="0"/>
    <s v="USD"/>
    <n v="1462834191"/>
    <n v="1460242191"/>
    <b v="0"/>
    <n v="0"/>
    <b v="0"/>
    <s v="theater/musical"/>
    <n v="0"/>
    <n v="0"/>
    <x v="1"/>
    <s v="musical"/>
  </r>
  <r>
    <n v="3886"/>
    <x v="3881"/>
    <x v="3883"/>
    <x v="3"/>
    <n v="0"/>
    <x v="1"/>
    <x v="2"/>
    <s v="AUD"/>
    <n v="1418275702"/>
    <n v="1415683702"/>
    <b v="0"/>
    <n v="0"/>
    <b v="0"/>
    <s v="theater/musical"/>
    <n v="0"/>
    <n v="0"/>
    <x v="1"/>
    <s v="musical"/>
  </r>
  <r>
    <n v="3887"/>
    <x v="3882"/>
    <x v="3884"/>
    <x v="13"/>
    <n v="35"/>
    <x v="1"/>
    <x v="0"/>
    <s v="USD"/>
    <n v="1430517600"/>
    <n v="1426538129"/>
    <b v="0"/>
    <n v="2"/>
    <b v="0"/>
    <s v="theater/musical"/>
    <n v="1.7500000000000002"/>
    <n v="17.5"/>
    <x v="1"/>
    <s v="musical"/>
  </r>
  <r>
    <n v="3888"/>
    <x v="3883"/>
    <x v="3885"/>
    <x v="13"/>
    <n v="542"/>
    <x v="2"/>
    <x v="1"/>
    <s v="GBP"/>
    <n v="1488114358"/>
    <n v="1485522358"/>
    <b v="0"/>
    <n v="14"/>
    <b v="0"/>
    <s v="theater/plays"/>
    <n v="27.1"/>
    <n v="38.714285714285715"/>
    <x v="1"/>
    <s v="plays"/>
  </r>
  <r>
    <n v="3889"/>
    <x v="3884"/>
    <x v="3886"/>
    <x v="6"/>
    <n v="118"/>
    <x v="2"/>
    <x v="0"/>
    <s v="USD"/>
    <n v="1420413960"/>
    <n v="1417651630"/>
    <b v="0"/>
    <n v="9"/>
    <b v="0"/>
    <s v="theater/plays"/>
    <n v="1.4749999999999999"/>
    <n v="13.111111111111111"/>
    <x v="1"/>
    <s v="plays"/>
  </r>
  <r>
    <n v="3890"/>
    <x v="3885"/>
    <x v="3887"/>
    <x v="36"/>
    <n v="2524"/>
    <x v="2"/>
    <x v="0"/>
    <s v="USD"/>
    <n v="1439662344"/>
    <n v="1434478344"/>
    <b v="0"/>
    <n v="8"/>
    <b v="0"/>
    <s v="theater/plays"/>
    <n v="16.826666666666668"/>
    <n v="315.5"/>
    <x v="1"/>
    <s v="plays"/>
  </r>
  <r>
    <n v="3891"/>
    <x v="3886"/>
    <x v="3888"/>
    <x v="134"/>
    <n v="260"/>
    <x v="2"/>
    <x v="0"/>
    <s v="USD"/>
    <n v="1427086740"/>
    <n v="1424488244"/>
    <b v="0"/>
    <n v="7"/>
    <b v="0"/>
    <s v="theater/plays"/>
    <n v="32.5"/>
    <n v="37.142857142857146"/>
    <x v="1"/>
    <s v="plays"/>
  </r>
  <r>
    <n v="3892"/>
    <x v="3887"/>
    <x v="3889"/>
    <x v="28"/>
    <n v="0"/>
    <x v="2"/>
    <x v="0"/>
    <s v="USD"/>
    <n v="1408863600"/>
    <n v="1408203557"/>
    <b v="0"/>
    <n v="0"/>
    <b v="0"/>
    <s v="theater/plays"/>
    <n v="0"/>
    <n v="0"/>
    <x v="1"/>
    <s v="plays"/>
  </r>
  <r>
    <n v="3893"/>
    <x v="3888"/>
    <x v="3890"/>
    <x v="63"/>
    <n v="10775"/>
    <x v="2"/>
    <x v="0"/>
    <s v="USD"/>
    <n v="1404194400"/>
    <n v="1400600840"/>
    <b v="0"/>
    <n v="84"/>
    <b v="0"/>
    <s v="theater/plays"/>
    <n v="21.55"/>
    <n v="128.27380952380952"/>
    <x v="1"/>
    <s v="plays"/>
  </r>
  <r>
    <n v="3894"/>
    <x v="3889"/>
    <x v="3891"/>
    <x v="36"/>
    <n v="520"/>
    <x v="2"/>
    <x v="0"/>
    <s v="USD"/>
    <n v="1481000340"/>
    <n v="1478386812"/>
    <b v="0"/>
    <n v="11"/>
    <b v="0"/>
    <s v="theater/plays"/>
    <n v="3.4666666666666663"/>
    <n v="47.272727272727273"/>
    <x v="1"/>
    <s v="plays"/>
  </r>
  <r>
    <n v="3895"/>
    <x v="3890"/>
    <x v="3892"/>
    <x v="28"/>
    <n v="50"/>
    <x v="2"/>
    <x v="0"/>
    <s v="USD"/>
    <n v="1425103218"/>
    <n v="1422424818"/>
    <b v="0"/>
    <n v="1"/>
    <b v="0"/>
    <s v="theater/plays"/>
    <n v="5"/>
    <n v="50"/>
    <x v="1"/>
    <s v="plays"/>
  </r>
  <r>
    <n v="3896"/>
    <x v="3891"/>
    <x v="3893"/>
    <x v="183"/>
    <n v="170"/>
    <x v="2"/>
    <x v="0"/>
    <s v="USD"/>
    <n v="1402979778"/>
    <n v="1401770178"/>
    <b v="0"/>
    <n v="4"/>
    <b v="0"/>
    <s v="theater/plays"/>
    <n v="10.625"/>
    <n v="42.5"/>
    <x v="1"/>
    <s v="plays"/>
  </r>
  <r>
    <n v="3897"/>
    <x v="3892"/>
    <x v="3894"/>
    <x v="30"/>
    <n v="440"/>
    <x v="2"/>
    <x v="4"/>
    <s v="NZD"/>
    <n v="1420750683"/>
    <n v="1418158683"/>
    <b v="0"/>
    <n v="10"/>
    <b v="0"/>
    <s v="theater/plays"/>
    <n v="17.599999999999998"/>
    <n v="44"/>
    <x v="1"/>
    <s v="plays"/>
  </r>
  <r>
    <n v="3898"/>
    <x v="3893"/>
    <x v="3895"/>
    <x v="30"/>
    <n v="814"/>
    <x v="2"/>
    <x v="1"/>
    <s v="GBP"/>
    <n v="1439827200"/>
    <n v="1436355270"/>
    <b v="0"/>
    <n v="16"/>
    <b v="0"/>
    <s v="theater/plays"/>
    <n v="32.56"/>
    <n v="50.875"/>
    <x v="1"/>
    <s v="plays"/>
  </r>
  <r>
    <n v="3899"/>
    <x v="3894"/>
    <x v="3896"/>
    <x v="3"/>
    <n v="125"/>
    <x v="2"/>
    <x v="0"/>
    <s v="USD"/>
    <n v="1407868561"/>
    <n v="1406140561"/>
    <b v="0"/>
    <n v="2"/>
    <b v="0"/>
    <s v="theater/plays"/>
    <n v="1.25"/>
    <n v="62.5"/>
    <x v="1"/>
    <s v="plays"/>
  </r>
  <r>
    <n v="3900"/>
    <x v="3895"/>
    <x v="3897"/>
    <x v="30"/>
    <n v="135"/>
    <x v="2"/>
    <x v="0"/>
    <s v="USD"/>
    <n v="1433988791"/>
    <n v="1431396791"/>
    <b v="0"/>
    <n v="5"/>
    <b v="0"/>
    <s v="theater/plays"/>
    <n v="5.4"/>
    <n v="27"/>
    <x v="1"/>
    <s v="plays"/>
  </r>
  <r>
    <n v="3901"/>
    <x v="3896"/>
    <x v="3898"/>
    <x v="9"/>
    <n v="25"/>
    <x v="2"/>
    <x v="0"/>
    <s v="USD"/>
    <n v="1450554599"/>
    <n v="1447098599"/>
    <b v="0"/>
    <n v="1"/>
    <b v="0"/>
    <s v="theater/plays"/>
    <n v="0.83333333333333337"/>
    <n v="25"/>
    <x v="1"/>
    <s v="plays"/>
  </r>
  <r>
    <n v="3902"/>
    <x v="3897"/>
    <x v="3899"/>
    <x v="9"/>
    <n v="1465"/>
    <x v="2"/>
    <x v="1"/>
    <s v="GBP"/>
    <n v="1479125642"/>
    <n v="1476962042"/>
    <b v="0"/>
    <n v="31"/>
    <b v="0"/>
    <s v="theater/plays"/>
    <n v="48.833333333333336"/>
    <n v="47.258064516129032"/>
    <x v="1"/>
    <s v="plays"/>
  </r>
  <r>
    <n v="3903"/>
    <x v="3898"/>
    <x v="3900"/>
    <x v="15"/>
    <n v="0"/>
    <x v="2"/>
    <x v="0"/>
    <s v="USD"/>
    <n v="1439581080"/>
    <n v="1435709765"/>
    <b v="0"/>
    <n v="0"/>
    <b v="0"/>
    <s v="theater/plays"/>
    <n v="0"/>
    <n v="0"/>
    <x v="1"/>
    <s v="plays"/>
  </r>
  <r>
    <n v="3904"/>
    <x v="3899"/>
    <x v="3901"/>
    <x v="3"/>
    <n v="3"/>
    <x v="2"/>
    <x v="0"/>
    <s v="USD"/>
    <n v="1429074240"/>
    <n v="1427866200"/>
    <b v="0"/>
    <n v="2"/>
    <b v="0"/>
    <s v="theater/plays"/>
    <n v="0.03"/>
    <n v="1.5"/>
    <x v="1"/>
    <s v="plays"/>
  </r>
  <r>
    <n v="3905"/>
    <x v="3900"/>
    <x v="3902"/>
    <x v="15"/>
    <n v="173"/>
    <x v="2"/>
    <x v="1"/>
    <s v="GBP"/>
    <n v="1434063600"/>
    <n v="1430405903"/>
    <b v="0"/>
    <n v="7"/>
    <b v="0"/>
    <s v="theater/plays"/>
    <n v="11.533333333333333"/>
    <n v="24.714285714285715"/>
    <x v="1"/>
    <s v="plays"/>
  </r>
  <r>
    <n v="3906"/>
    <x v="3901"/>
    <x v="3903"/>
    <x v="15"/>
    <n v="1010"/>
    <x v="2"/>
    <x v="1"/>
    <s v="GBP"/>
    <n v="1435325100"/>
    <n v="1432072893"/>
    <b v="0"/>
    <n v="16"/>
    <b v="0"/>
    <s v="theater/plays"/>
    <n v="67.333333333333329"/>
    <n v="63.125"/>
    <x v="1"/>
    <s v="plays"/>
  </r>
  <r>
    <n v="3907"/>
    <x v="3902"/>
    <x v="3904"/>
    <x v="28"/>
    <n v="153"/>
    <x v="2"/>
    <x v="0"/>
    <s v="USD"/>
    <n v="1414354080"/>
    <n v="1411587606"/>
    <b v="0"/>
    <n v="4"/>
    <b v="0"/>
    <s v="theater/plays"/>
    <n v="15.299999999999999"/>
    <n v="38.25"/>
    <x v="1"/>
    <s v="plays"/>
  </r>
  <r>
    <n v="3908"/>
    <x v="3903"/>
    <x v="3905"/>
    <x v="47"/>
    <n v="65"/>
    <x v="2"/>
    <x v="0"/>
    <s v="USD"/>
    <n v="1406603696"/>
    <n v="1405307696"/>
    <b v="0"/>
    <n v="4"/>
    <b v="0"/>
    <s v="theater/plays"/>
    <n v="8.6666666666666679"/>
    <n v="16.25"/>
    <x v="1"/>
    <s v="plays"/>
  </r>
  <r>
    <n v="3909"/>
    <x v="3904"/>
    <x v="3906"/>
    <x v="127"/>
    <n v="135"/>
    <x v="2"/>
    <x v="0"/>
    <s v="USD"/>
    <n v="1410424642"/>
    <n v="1407832642"/>
    <b v="0"/>
    <n v="4"/>
    <b v="0"/>
    <s v="theater/plays"/>
    <n v="0.22499999999999998"/>
    <n v="33.75"/>
    <x v="1"/>
    <s v="plays"/>
  </r>
  <r>
    <n v="3910"/>
    <x v="3905"/>
    <x v="3907"/>
    <x v="12"/>
    <n v="185"/>
    <x v="2"/>
    <x v="0"/>
    <s v="USD"/>
    <n v="1441649397"/>
    <n v="1439057397"/>
    <b v="0"/>
    <n v="3"/>
    <b v="0"/>
    <s v="theater/plays"/>
    <n v="3.0833333333333335"/>
    <n v="61.666666666666664"/>
    <x v="1"/>
    <s v="plays"/>
  </r>
  <r>
    <n v="3911"/>
    <x v="3906"/>
    <x v="3908"/>
    <x v="6"/>
    <n v="2993"/>
    <x v="2"/>
    <x v="0"/>
    <s v="USD"/>
    <n v="1417033777"/>
    <n v="1414438177"/>
    <b v="0"/>
    <n v="36"/>
    <b v="0"/>
    <s v="theater/plays"/>
    <n v="37.412500000000001"/>
    <n v="83.138888888888886"/>
    <x v="1"/>
    <s v="plays"/>
  </r>
  <r>
    <n v="3912"/>
    <x v="3907"/>
    <x v="3909"/>
    <x v="36"/>
    <n v="1"/>
    <x v="2"/>
    <x v="0"/>
    <s v="USD"/>
    <n v="1429936500"/>
    <n v="1424759330"/>
    <b v="0"/>
    <n v="1"/>
    <b v="0"/>
    <s v="theater/plays"/>
    <n v="6.6666666666666671E-3"/>
    <n v="1"/>
    <x v="1"/>
    <s v="plays"/>
  </r>
  <r>
    <n v="3913"/>
    <x v="3908"/>
    <x v="3910"/>
    <x v="3"/>
    <n v="1000"/>
    <x v="2"/>
    <x v="0"/>
    <s v="USD"/>
    <n v="1448863449"/>
    <n v="1446267849"/>
    <b v="0"/>
    <n v="7"/>
    <b v="0"/>
    <s v="theater/plays"/>
    <n v="10"/>
    <n v="142.85714285714286"/>
    <x v="1"/>
    <s v="plays"/>
  </r>
  <r>
    <n v="3914"/>
    <x v="3909"/>
    <x v="3911"/>
    <x v="30"/>
    <n v="909"/>
    <x v="2"/>
    <x v="1"/>
    <s v="GBP"/>
    <n v="1431298740"/>
    <n v="1429558756"/>
    <b v="0"/>
    <n v="27"/>
    <b v="0"/>
    <s v="theater/plays"/>
    <n v="36.36"/>
    <n v="33.666666666666664"/>
    <x v="1"/>
    <s v="plays"/>
  </r>
  <r>
    <n v="3915"/>
    <x v="3910"/>
    <x v="3912"/>
    <x v="15"/>
    <n v="5"/>
    <x v="2"/>
    <x v="1"/>
    <s v="GBP"/>
    <n v="1464824309"/>
    <n v="1462232309"/>
    <b v="0"/>
    <n v="1"/>
    <b v="0"/>
    <s v="theater/plays"/>
    <n v="0.33333333333333337"/>
    <n v="5"/>
    <x v="1"/>
    <s v="plays"/>
  </r>
  <r>
    <n v="3916"/>
    <x v="3911"/>
    <x v="3913"/>
    <x v="13"/>
    <n v="0"/>
    <x v="2"/>
    <x v="8"/>
    <s v="DKK"/>
    <n v="1464952752"/>
    <n v="1462360752"/>
    <b v="0"/>
    <n v="0"/>
    <b v="0"/>
    <s v="theater/plays"/>
    <n v="0"/>
    <n v="0"/>
    <x v="1"/>
    <s v="plays"/>
  </r>
  <r>
    <n v="3917"/>
    <x v="3912"/>
    <x v="3914"/>
    <x v="8"/>
    <n v="10"/>
    <x v="2"/>
    <x v="1"/>
    <s v="GBP"/>
    <n v="1410439161"/>
    <n v="1407847161"/>
    <b v="0"/>
    <n v="1"/>
    <b v="0"/>
    <s v="theater/plays"/>
    <n v="0.2857142857142857"/>
    <n v="10"/>
    <x v="1"/>
    <s v="plays"/>
  </r>
  <r>
    <n v="3918"/>
    <x v="3913"/>
    <x v="3915"/>
    <x v="127"/>
    <n v="120"/>
    <x v="2"/>
    <x v="1"/>
    <s v="GBP"/>
    <n v="1407168000"/>
    <n v="1406131023"/>
    <b v="0"/>
    <n v="3"/>
    <b v="0"/>
    <s v="theater/plays"/>
    <n v="0.2"/>
    <n v="40"/>
    <x v="1"/>
    <s v="plays"/>
  </r>
  <r>
    <n v="3919"/>
    <x v="3914"/>
    <x v="3916"/>
    <x v="10"/>
    <n v="90"/>
    <x v="2"/>
    <x v="1"/>
    <s v="GBP"/>
    <n v="1453075200"/>
    <n v="1450628773"/>
    <b v="0"/>
    <n v="3"/>
    <b v="0"/>
    <s v="theater/plays"/>
    <n v="1.7999999999999998"/>
    <n v="30"/>
    <x v="1"/>
    <s v="plays"/>
  </r>
  <r>
    <n v="3920"/>
    <x v="3915"/>
    <x v="3917"/>
    <x v="30"/>
    <n v="135"/>
    <x v="2"/>
    <x v="1"/>
    <s v="GBP"/>
    <n v="1479032260"/>
    <n v="1476436660"/>
    <b v="0"/>
    <n v="3"/>
    <b v="0"/>
    <s v="theater/plays"/>
    <n v="5.4"/>
    <n v="45"/>
    <x v="1"/>
    <s v="plays"/>
  </r>
  <r>
    <n v="3921"/>
    <x v="3916"/>
    <x v="3918"/>
    <x v="9"/>
    <n v="0"/>
    <x v="2"/>
    <x v="1"/>
    <s v="GBP"/>
    <n v="1414346400"/>
    <n v="1413291655"/>
    <b v="0"/>
    <n v="0"/>
    <b v="0"/>
    <s v="theater/plays"/>
    <n v="0"/>
    <n v="0"/>
    <x v="1"/>
    <s v="plays"/>
  </r>
  <r>
    <n v="3922"/>
    <x v="3917"/>
    <x v="3919"/>
    <x v="47"/>
    <n v="61"/>
    <x v="2"/>
    <x v="0"/>
    <s v="USD"/>
    <n v="1425337200"/>
    <n v="1421432810"/>
    <b v="0"/>
    <n v="6"/>
    <b v="0"/>
    <s v="theater/plays"/>
    <n v="8.1333333333333329"/>
    <n v="10.166666666666666"/>
    <x v="1"/>
    <s v="plays"/>
  </r>
  <r>
    <n v="3923"/>
    <x v="3918"/>
    <x v="3920"/>
    <x v="236"/>
    <n v="1384"/>
    <x v="2"/>
    <x v="1"/>
    <s v="GBP"/>
    <n v="1428622271"/>
    <n v="1426203071"/>
    <b v="0"/>
    <n v="17"/>
    <b v="0"/>
    <s v="theater/plays"/>
    <n v="12.034782608695652"/>
    <n v="81.411764705882348"/>
    <x v="1"/>
    <s v="plays"/>
  </r>
  <r>
    <n v="3924"/>
    <x v="3919"/>
    <x v="3921"/>
    <x v="36"/>
    <n v="2290"/>
    <x v="2"/>
    <x v="0"/>
    <s v="USD"/>
    <n v="1403823722"/>
    <n v="1401231722"/>
    <b v="0"/>
    <n v="40"/>
    <b v="0"/>
    <s v="theater/plays"/>
    <n v="15.266666666666667"/>
    <n v="57.25"/>
    <x v="1"/>
    <s v="plays"/>
  </r>
  <r>
    <n v="3925"/>
    <x v="3920"/>
    <x v="3922"/>
    <x v="325"/>
    <n v="15"/>
    <x v="2"/>
    <x v="0"/>
    <s v="USD"/>
    <n v="1406753639"/>
    <n v="1404161639"/>
    <b v="0"/>
    <n v="3"/>
    <b v="0"/>
    <s v="theater/plays"/>
    <n v="10"/>
    <n v="5"/>
    <x v="1"/>
    <s v="plays"/>
  </r>
  <r>
    <n v="3926"/>
    <x v="3921"/>
    <x v="3923"/>
    <x v="10"/>
    <n v="15"/>
    <x v="2"/>
    <x v="2"/>
    <s v="AUD"/>
    <n v="1419645748"/>
    <n v="1417053748"/>
    <b v="0"/>
    <n v="1"/>
    <b v="0"/>
    <s v="theater/plays"/>
    <n v="0.3"/>
    <n v="15"/>
    <x v="1"/>
    <s v="plays"/>
  </r>
  <r>
    <n v="3927"/>
    <x v="3922"/>
    <x v="3924"/>
    <x v="30"/>
    <n v="25"/>
    <x v="2"/>
    <x v="1"/>
    <s v="GBP"/>
    <n v="1407565504"/>
    <n v="1404973504"/>
    <b v="0"/>
    <n v="2"/>
    <b v="0"/>
    <s v="theater/plays"/>
    <n v="1"/>
    <n v="12.5"/>
    <x v="1"/>
    <s v="plays"/>
  </r>
  <r>
    <n v="3928"/>
    <x v="3923"/>
    <x v="3925"/>
    <x v="10"/>
    <n v="651"/>
    <x v="2"/>
    <x v="0"/>
    <s v="USD"/>
    <n v="1444971540"/>
    <n v="1442593427"/>
    <b v="0"/>
    <n v="7"/>
    <b v="0"/>
    <s v="theater/plays"/>
    <n v="13.020000000000001"/>
    <n v="93"/>
    <x v="1"/>
    <s v="plays"/>
  </r>
  <r>
    <n v="3929"/>
    <x v="3924"/>
    <x v="3926"/>
    <x v="22"/>
    <n v="453"/>
    <x v="2"/>
    <x v="0"/>
    <s v="USD"/>
    <n v="1474228265"/>
    <n v="1471636265"/>
    <b v="0"/>
    <n v="14"/>
    <b v="0"/>
    <s v="theater/plays"/>
    <n v="2.2650000000000001"/>
    <n v="32.357142857142854"/>
    <x v="1"/>
    <s v="plays"/>
  </r>
  <r>
    <n v="3930"/>
    <x v="3925"/>
    <x v="3927"/>
    <x v="3"/>
    <n v="0"/>
    <x v="2"/>
    <x v="2"/>
    <s v="AUD"/>
    <n v="1459490400"/>
    <n v="1457078868"/>
    <b v="0"/>
    <n v="0"/>
    <b v="0"/>
    <s v="theater/plays"/>
    <n v="0"/>
    <n v="0"/>
    <x v="1"/>
    <s v="plays"/>
  </r>
  <r>
    <n v="3931"/>
    <x v="3926"/>
    <x v="3928"/>
    <x v="6"/>
    <n v="0"/>
    <x v="2"/>
    <x v="0"/>
    <s v="USD"/>
    <n v="1441510707"/>
    <n v="1439350707"/>
    <b v="0"/>
    <n v="0"/>
    <b v="0"/>
    <s v="theater/plays"/>
    <n v="0"/>
    <n v="0"/>
    <x v="1"/>
    <s v="plays"/>
  </r>
  <r>
    <n v="3932"/>
    <x v="3927"/>
    <x v="3929"/>
    <x v="14"/>
    <n v="1"/>
    <x v="2"/>
    <x v="0"/>
    <s v="USD"/>
    <n v="1458097364"/>
    <n v="1455508964"/>
    <b v="0"/>
    <n v="1"/>
    <b v="0"/>
    <s v="theater/plays"/>
    <n v="8.3333333333333332E-3"/>
    <n v="1"/>
    <x v="1"/>
    <s v="plays"/>
  </r>
  <r>
    <n v="3933"/>
    <x v="3928"/>
    <x v="3930"/>
    <x v="39"/>
    <n v="1102"/>
    <x v="2"/>
    <x v="0"/>
    <s v="USD"/>
    <n v="1468716180"/>
    <n v="1466205262"/>
    <b v="0"/>
    <n v="12"/>
    <b v="0"/>
    <s v="theater/plays"/>
    <n v="15.742857142857142"/>
    <n v="91.833333333333329"/>
    <x v="1"/>
    <s v="plays"/>
  </r>
  <r>
    <n v="3934"/>
    <x v="3929"/>
    <x v="3931"/>
    <x v="10"/>
    <n v="550"/>
    <x v="2"/>
    <x v="0"/>
    <s v="USD"/>
    <n v="1443704400"/>
    <n v="1439827639"/>
    <b v="0"/>
    <n v="12"/>
    <b v="0"/>
    <s v="theater/plays"/>
    <n v="11"/>
    <n v="45.833333333333336"/>
    <x v="1"/>
    <s v="plays"/>
  </r>
  <r>
    <n v="3935"/>
    <x v="3930"/>
    <x v="3932"/>
    <x v="9"/>
    <n v="1315"/>
    <x v="2"/>
    <x v="1"/>
    <s v="GBP"/>
    <n v="1443973546"/>
    <n v="1438789546"/>
    <b v="0"/>
    <n v="23"/>
    <b v="0"/>
    <s v="theater/plays"/>
    <n v="43.833333333333336"/>
    <n v="57.173913043478258"/>
    <x v="1"/>
    <s v="plays"/>
  </r>
  <r>
    <n v="3936"/>
    <x v="3931"/>
    <x v="3933"/>
    <x v="22"/>
    <n v="0"/>
    <x v="2"/>
    <x v="0"/>
    <s v="USD"/>
    <n v="1480576720"/>
    <n v="1477981120"/>
    <b v="0"/>
    <n v="0"/>
    <b v="0"/>
    <s v="theater/plays"/>
    <n v="0"/>
    <n v="0"/>
    <x v="1"/>
    <s v="plays"/>
  </r>
  <r>
    <n v="3937"/>
    <x v="3932"/>
    <x v="3934"/>
    <x v="428"/>
    <n v="2485"/>
    <x v="2"/>
    <x v="0"/>
    <s v="USD"/>
    <n v="1468249760"/>
    <n v="1465830560"/>
    <b v="0"/>
    <n v="10"/>
    <b v="0"/>
    <s v="theater/plays"/>
    <n v="86.135181975736558"/>
    <n v="248.5"/>
    <x v="1"/>
    <s v="plays"/>
  </r>
  <r>
    <n v="3938"/>
    <x v="3933"/>
    <x v="3935"/>
    <x v="429"/>
    <n v="397"/>
    <x v="2"/>
    <x v="0"/>
    <s v="USD"/>
    <n v="1435441454"/>
    <n v="1432763054"/>
    <b v="0"/>
    <n v="5"/>
    <b v="0"/>
    <s v="theater/plays"/>
    <n v="12.196620583717358"/>
    <n v="79.400000000000006"/>
    <x v="1"/>
    <s v="plays"/>
  </r>
  <r>
    <n v="3939"/>
    <x v="3934"/>
    <x v="3936"/>
    <x v="10"/>
    <n v="5"/>
    <x v="2"/>
    <x v="2"/>
    <s v="AUD"/>
    <n v="1412656200"/>
    <n v="1412328979"/>
    <b v="0"/>
    <n v="1"/>
    <b v="0"/>
    <s v="theater/plays"/>
    <n v="0.1"/>
    <n v="5"/>
    <x v="1"/>
    <s v="plays"/>
  </r>
  <r>
    <n v="3940"/>
    <x v="3935"/>
    <x v="3937"/>
    <x v="10"/>
    <n v="11"/>
    <x v="2"/>
    <x v="0"/>
    <s v="USD"/>
    <n v="1420199351"/>
    <n v="1416311351"/>
    <b v="0"/>
    <n v="2"/>
    <b v="0"/>
    <s v="theater/plays"/>
    <n v="0.22"/>
    <n v="5.5"/>
    <x v="1"/>
    <s v="plays"/>
  </r>
  <r>
    <n v="3941"/>
    <x v="3936"/>
    <x v="3938"/>
    <x v="62"/>
    <n v="50"/>
    <x v="2"/>
    <x v="0"/>
    <s v="USD"/>
    <n v="1416877200"/>
    <n v="1414505137"/>
    <b v="0"/>
    <n v="2"/>
    <b v="0"/>
    <s v="theater/plays"/>
    <n v="0.90909090909090906"/>
    <n v="25"/>
    <x v="1"/>
    <s v="plays"/>
  </r>
  <r>
    <n v="3942"/>
    <x v="3937"/>
    <x v="3939"/>
    <x v="38"/>
    <n v="0"/>
    <x v="2"/>
    <x v="0"/>
    <s v="USD"/>
    <n v="1434490914"/>
    <n v="1429306914"/>
    <b v="0"/>
    <n v="0"/>
    <b v="0"/>
    <s v="theater/plays"/>
    <n v="0"/>
    <n v="0"/>
    <x v="1"/>
    <s v="plays"/>
  </r>
  <r>
    <n v="3943"/>
    <x v="3938"/>
    <x v="3940"/>
    <x v="10"/>
    <n v="1782"/>
    <x v="2"/>
    <x v="0"/>
    <s v="USD"/>
    <n v="1446483000"/>
    <n v="1443811268"/>
    <b v="0"/>
    <n v="13"/>
    <b v="0"/>
    <s v="theater/plays"/>
    <n v="35.64"/>
    <n v="137.07692307692307"/>
    <x v="1"/>
    <s v="plays"/>
  </r>
  <r>
    <n v="3944"/>
    <x v="3939"/>
    <x v="3941"/>
    <x v="10"/>
    <n v="0"/>
    <x v="2"/>
    <x v="0"/>
    <s v="USD"/>
    <n v="1440690875"/>
    <n v="1438098875"/>
    <b v="0"/>
    <n v="0"/>
    <b v="0"/>
    <s v="theater/plays"/>
    <n v="0"/>
    <n v="0"/>
    <x v="1"/>
    <s v="plays"/>
  </r>
  <r>
    <n v="3945"/>
    <x v="3940"/>
    <x v="3942"/>
    <x v="13"/>
    <n v="5"/>
    <x v="2"/>
    <x v="0"/>
    <s v="USD"/>
    <n v="1431717268"/>
    <n v="1429125268"/>
    <b v="0"/>
    <n v="1"/>
    <b v="0"/>
    <s v="theater/plays"/>
    <n v="0.25"/>
    <n v="5"/>
    <x v="1"/>
    <s v="plays"/>
  </r>
  <r>
    <n v="3946"/>
    <x v="3941"/>
    <x v="3943"/>
    <x v="12"/>
    <n v="195"/>
    <x v="2"/>
    <x v="0"/>
    <s v="USD"/>
    <n v="1425110400"/>
    <n v="1422388822"/>
    <b v="0"/>
    <n v="5"/>
    <b v="0"/>
    <s v="theater/plays"/>
    <n v="3.25"/>
    <n v="39"/>
    <x v="1"/>
    <s v="plays"/>
  </r>
  <r>
    <n v="3947"/>
    <x v="3942"/>
    <x v="3944"/>
    <x v="9"/>
    <n v="101"/>
    <x v="2"/>
    <x v="0"/>
    <s v="USD"/>
    <n v="1475378744"/>
    <n v="1472786744"/>
    <b v="0"/>
    <n v="2"/>
    <b v="0"/>
    <s v="theater/plays"/>
    <n v="3.3666666666666663"/>
    <n v="50.5"/>
    <x v="1"/>
    <s v="plays"/>
  </r>
  <r>
    <n v="3948"/>
    <x v="3943"/>
    <x v="3945"/>
    <x v="11"/>
    <n v="0"/>
    <x v="2"/>
    <x v="2"/>
    <s v="AUD"/>
    <n v="1410076123"/>
    <n v="1404892123"/>
    <b v="0"/>
    <n v="0"/>
    <b v="0"/>
    <s v="theater/plays"/>
    <n v="0"/>
    <n v="0"/>
    <x v="1"/>
    <s v="plays"/>
  </r>
  <r>
    <n v="3949"/>
    <x v="3944"/>
    <x v="3946"/>
    <x v="3"/>
    <n v="1577"/>
    <x v="2"/>
    <x v="2"/>
    <s v="AUD"/>
    <n v="1423623221"/>
    <n v="1421031221"/>
    <b v="0"/>
    <n v="32"/>
    <b v="0"/>
    <s v="theater/plays"/>
    <n v="15.770000000000001"/>
    <n v="49.28125"/>
    <x v="1"/>
    <s v="plays"/>
  </r>
  <r>
    <n v="3950"/>
    <x v="3945"/>
    <x v="3947"/>
    <x v="23"/>
    <n v="25"/>
    <x v="2"/>
    <x v="0"/>
    <s v="USD"/>
    <n v="1460140500"/>
    <n v="1457628680"/>
    <b v="0"/>
    <n v="1"/>
    <b v="0"/>
    <s v="theater/plays"/>
    <n v="0.625"/>
    <n v="25"/>
    <x v="1"/>
    <s v="plays"/>
  </r>
  <r>
    <n v="3951"/>
    <x v="3946"/>
    <x v="2849"/>
    <x v="61"/>
    <n v="1"/>
    <x v="2"/>
    <x v="17"/>
    <s v="EUR"/>
    <n v="1462301342"/>
    <n v="1457120942"/>
    <b v="0"/>
    <n v="1"/>
    <b v="0"/>
    <s v="theater/plays"/>
    <n v="5.0000000000000001E-4"/>
    <n v="1"/>
    <x v="1"/>
    <s v="plays"/>
  </r>
  <r>
    <n v="3952"/>
    <x v="3947"/>
    <x v="3948"/>
    <x v="91"/>
    <n v="25"/>
    <x v="2"/>
    <x v="0"/>
    <s v="USD"/>
    <n v="1445885890"/>
    <n v="1440701890"/>
    <b v="0"/>
    <n v="1"/>
    <b v="0"/>
    <s v="theater/plays"/>
    <n v="9.6153846153846159E-2"/>
    <n v="25"/>
    <x v="1"/>
    <s v="plays"/>
  </r>
  <r>
    <n v="3953"/>
    <x v="3948"/>
    <x v="3949"/>
    <x v="430"/>
    <n v="0"/>
    <x v="2"/>
    <x v="0"/>
    <s v="USD"/>
    <n v="1469834940"/>
    <n v="1467162586"/>
    <b v="0"/>
    <n v="0"/>
    <b v="0"/>
    <s v="theater/plays"/>
    <n v="0"/>
    <n v="0"/>
    <x v="1"/>
    <s v="plays"/>
  </r>
  <r>
    <n v="3954"/>
    <x v="3949"/>
    <x v="3950"/>
    <x v="31"/>
    <n v="0"/>
    <x v="2"/>
    <x v="5"/>
    <s v="CAD"/>
    <n v="1405352264"/>
    <n v="1400168264"/>
    <b v="0"/>
    <n v="0"/>
    <b v="0"/>
    <s v="theater/plays"/>
    <n v="0"/>
    <n v="0"/>
    <x v="1"/>
    <s v="plays"/>
  </r>
  <r>
    <n v="3955"/>
    <x v="3950"/>
    <x v="3951"/>
    <x v="257"/>
    <n v="425"/>
    <x v="2"/>
    <x v="0"/>
    <s v="USD"/>
    <n v="1448745741"/>
    <n v="1446150141"/>
    <b v="0"/>
    <n v="8"/>
    <b v="0"/>
    <s v="theater/plays"/>
    <n v="24.285714285714285"/>
    <n v="53.125"/>
    <x v="1"/>
    <s v="plays"/>
  </r>
  <r>
    <n v="3956"/>
    <x v="3951"/>
    <x v="3952"/>
    <x v="62"/>
    <n v="0"/>
    <x v="2"/>
    <x v="0"/>
    <s v="USD"/>
    <n v="1461543600"/>
    <n v="1459203727"/>
    <b v="0"/>
    <n v="0"/>
    <b v="0"/>
    <s v="theater/plays"/>
    <n v="0"/>
    <n v="0"/>
    <x v="1"/>
    <s v="plays"/>
  </r>
  <r>
    <n v="3957"/>
    <x v="3952"/>
    <x v="3953"/>
    <x v="89"/>
    <n v="7"/>
    <x v="2"/>
    <x v="0"/>
    <s v="USD"/>
    <n v="1468020354"/>
    <n v="1464045954"/>
    <b v="0"/>
    <n v="1"/>
    <b v="0"/>
    <s v="theater/plays"/>
    <n v="2.5000000000000001E-2"/>
    <n v="7"/>
    <x v="1"/>
    <s v="plays"/>
  </r>
  <r>
    <n v="3958"/>
    <x v="3953"/>
    <x v="3954"/>
    <x v="13"/>
    <n v="641"/>
    <x v="2"/>
    <x v="0"/>
    <s v="USD"/>
    <n v="1406988000"/>
    <n v="1403822912"/>
    <b v="0"/>
    <n v="16"/>
    <b v="0"/>
    <s v="theater/plays"/>
    <n v="32.049999999999997"/>
    <n v="40.0625"/>
    <x v="1"/>
    <s v="plays"/>
  </r>
  <r>
    <n v="3959"/>
    <x v="3954"/>
    <x v="3955"/>
    <x v="38"/>
    <n v="292"/>
    <x v="2"/>
    <x v="0"/>
    <s v="USD"/>
    <n v="1411930556"/>
    <n v="1409338556"/>
    <b v="0"/>
    <n v="12"/>
    <b v="0"/>
    <s v="theater/plays"/>
    <n v="24.333333333333336"/>
    <n v="24.333333333333332"/>
    <x v="1"/>
    <s v="plays"/>
  </r>
  <r>
    <n v="3960"/>
    <x v="3955"/>
    <x v="3956"/>
    <x v="9"/>
    <n v="45"/>
    <x v="2"/>
    <x v="0"/>
    <s v="USD"/>
    <n v="1451852256"/>
    <n v="1449260256"/>
    <b v="0"/>
    <n v="4"/>
    <b v="0"/>
    <s v="theater/plays"/>
    <n v="1.5"/>
    <n v="11.25"/>
    <x v="1"/>
    <s v="plays"/>
  </r>
  <r>
    <n v="3961"/>
    <x v="3956"/>
    <x v="3957"/>
    <x v="10"/>
    <n v="21"/>
    <x v="2"/>
    <x v="1"/>
    <s v="GBP"/>
    <n v="1399584210"/>
    <n v="1397683410"/>
    <b v="0"/>
    <n v="2"/>
    <b v="0"/>
    <s v="theater/plays"/>
    <n v="0.42"/>
    <n v="10.5"/>
    <x v="1"/>
    <s v="plays"/>
  </r>
  <r>
    <n v="3962"/>
    <x v="3957"/>
    <x v="3958"/>
    <x v="123"/>
    <n v="45"/>
    <x v="2"/>
    <x v="1"/>
    <s v="GBP"/>
    <n v="1448722494"/>
    <n v="1446562494"/>
    <b v="0"/>
    <n v="3"/>
    <b v="0"/>
    <s v="theater/plays"/>
    <n v="3.214285714285714"/>
    <n v="15"/>
    <x v="1"/>
    <s v="plays"/>
  </r>
  <r>
    <n v="3963"/>
    <x v="3958"/>
    <x v="3959"/>
    <x v="3"/>
    <n v="0"/>
    <x v="2"/>
    <x v="5"/>
    <s v="CAD"/>
    <n v="1447821717"/>
    <n v="1445226117"/>
    <b v="0"/>
    <n v="0"/>
    <b v="0"/>
    <s v="theater/plays"/>
    <n v="0"/>
    <n v="0"/>
    <x v="1"/>
    <s v="plays"/>
  </r>
  <r>
    <n v="3964"/>
    <x v="3959"/>
    <x v="3960"/>
    <x v="13"/>
    <n v="126"/>
    <x v="2"/>
    <x v="0"/>
    <s v="USD"/>
    <n v="1429460386"/>
    <n v="1424279986"/>
    <b v="0"/>
    <n v="3"/>
    <b v="0"/>
    <s v="theater/plays"/>
    <n v="6.3"/>
    <n v="42"/>
    <x v="1"/>
    <s v="plays"/>
  </r>
  <r>
    <n v="3965"/>
    <x v="3960"/>
    <x v="3961"/>
    <x v="13"/>
    <n v="285"/>
    <x v="2"/>
    <x v="0"/>
    <s v="USD"/>
    <n v="1460608780"/>
    <n v="1455428380"/>
    <b v="0"/>
    <n v="4"/>
    <b v="0"/>
    <s v="theater/plays"/>
    <n v="14.249999999999998"/>
    <n v="71.25"/>
    <x v="1"/>
    <s v="plays"/>
  </r>
  <r>
    <n v="3966"/>
    <x v="3961"/>
    <x v="3962"/>
    <x v="51"/>
    <n v="45"/>
    <x v="2"/>
    <x v="0"/>
    <s v="USD"/>
    <n v="1406170740"/>
    <n v="1402506278"/>
    <b v="0"/>
    <n v="2"/>
    <b v="0"/>
    <s v="theater/plays"/>
    <n v="0.6"/>
    <n v="22.5"/>
    <x v="1"/>
    <s v="plays"/>
  </r>
  <r>
    <n v="3967"/>
    <x v="3962"/>
    <x v="3963"/>
    <x v="180"/>
    <n v="410"/>
    <x v="2"/>
    <x v="0"/>
    <s v="USD"/>
    <n v="1488783507"/>
    <n v="1486191507"/>
    <b v="0"/>
    <n v="10"/>
    <b v="0"/>
    <s v="theater/plays"/>
    <n v="24.117647058823529"/>
    <n v="41"/>
    <x v="1"/>
    <s v="plays"/>
  </r>
  <r>
    <n v="3968"/>
    <x v="3963"/>
    <x v="3964"/>
    <x v="10"/>
    <n v="527"/>
    <x v="2"/>
    <x v="0"/>
    <s v="USD"/>
    <n v="1463945673"/>
    <n v="1458761673"/>
    <b v="0"/>
    <n v="11"/>
    <b v="0"/>
    <s v="theater/plays"/>
    <n v="10.54"/>
    <n v="47.909090909090907"/>
    <x v="1"/>
    <s v="plays"/>
  </r>
  <r>
    <n v="3969"/>
    <x v="3964"/>
    <x v="3965"/>
    <x v="431"/>
    <n v="211"/>
    <x v="2"/>
    <x v="0"/>
    <s v="USD"/>
    <n v="1472442900"/>
    <n v="1471638646"/>
    <b v="0"/>
    <n v="6"/>
    <b v="0"/>
    <s v="theater/plays"/>
    <n v="7.4690265486725664"/>
    <n v="35.166666666666664"/>
    <x v="1"/>
    <s v="plays"/>
  </r>
  <r>
    <n v="3970"/>
    <x v="3965"/>
    <x v="3966"/>
    <x v="36"/>
    <n v="11"/>
    <x v="2"/>
    <x v="0"/>
    <s v="USD"/>
    <n v="1460925811"/>
    <n v="1458333811"/>
    <b v="0"/>
    <n v="2"/>
    <b v="0"/>
    <s v="theater/plays"/>
    <n v="7.3333333333333334E-2"/>
    <n v="5.5"/>
    <x v="1"/>
    <s v="plays"/>
  </r>
  <r>
    <n v="3971"/>
    <x v="3966"/>
    <x v="3967"/>
    <x v="32"/>
    <n v="136"/>
    <x v="2"/>
    <x v="0"/>
    <s v="USD"/>
    <n v="1405947126"/>
    <n v="1403355126"/>
    <b v="0"/>
    <n v="6"/>
    <b v="0"/>
    <s v="theater/plays"/>
    <n v="0.97142857142857131"/>
    <n v="22.666666666666668"/>
    <x v="1"/>
    <s v="plays"/>
  </r>
  <r>
    <n v="3972"/>
    <x v="3967"/>
    <x v="3968"/>
    <x v="28"/>
    <n v="211"/>
    <x v="2"/>
    <x v="0"/>
    <s v="USD"/>
    <n v="1423186634"/>
    <n v="1418002634"/>
    <b v="0"/>
    <n v="8"/>
    <b v="0"/>
    <s v="theater/plays"/>
    <n v="21.099999999999998"/>
    <n v="26.375"/>
    <x v="1"/>
    <s v="plays"/>
  </r>
  <r>
    <n v="3973"/>
    <x v="3968"/>
    <x v="3969"/>
    <x v="10"/>
    <n v="3905"/>
    <x v="2"/>
    <x v="0"/>
    <s v="USD"/>
    <n v="1462766400"/>
    <n v="1460219110"/>
    <b v="0"/>
    <n v="37"/>
    <b v="0"/>
    <s v="theater/plays"/>
    <n v="78.100000000000009"/>
    <n v="105.54054054054055"/>
    <x v="1"/>
    <s v="plays"/>
  </r>
  <r>
    <n v="3974"/>
    <x v="3969"/>
    <x v="3970"/>
    <x v="28"/>
    <n v="320"/>
    <x v="2"/>
    <x v="1"/>
    <s v="GBP"/>
    <n v="1464872848"/>
    <n v="1462280848"/>
    <b v="0"/>
    <n v="11"/>
    <b v="0"/>
    <s v="theater/plays"/>
    <n v="32"/>
    <n v="29.09090909090909"/>
    <x v="1"/>
    <s v="plays"/>
  </r>
  <r>
    <n v="3975"/>
    <x v="3970"/>
    <x v="3971"/>
    <x v="432"/>
    <n v="0"/>
    <x v="2"/>
    <x v="0"/>
    <s v="USD"/>
    <n v="1468442898"/>
    <n v="1465850898"/>
    <b v="0"/>
    <n v="0"/>
    <b v="0"/>
    <s v="theater/plays"/>
    <n v="0"/>
    <n v="0"/>
    <x v="1"/>
    <s v="plays"/>
  </r>
  <r>
    <n v="3976"/>
    <x v="3971"/>
    <x v="3972"/>
    <x v="46"/>
    <n v="620"/>
    <x v="2"/>
    <x v="0"/>
    <s v="USD"/>
    <n v="1406876400"/>
    <n v="1405024561"/>
    <b v="0"/>
    <n v="10"/>
    <b v="0"/>
    <s v="theater/plays"/>
    <n v="47.692307692307693"/>
    <n v="62"/>
    <x v="1"/>
    <s v="plays"/>
  </r>
  <r>
    <n v="3977"/>
    <x v="3972"/>
    <x v="3973"/>
    <x v="161"/>
    <n v="1305"/>
    <x v="2"/>
    <x v="0"/>
    <s v="USD"/>
    <n v="1469213732"/>
    <n v="1466621732"/>
    <b v="0"/>
    <n v="6"/>
    <b v="0"/>
    <s v="theater/plays"/>
    <n v="1.4500000000000002"/>
    <n v="217.5"/>
    <x v="1"/>
    <s v="plays"/>
  </r>
  <r>
    <n v="3978"/>
    <x v="3973"/>
    <x v="3974"/>
    <x v="13"/>
    <n v="214"/>
    <x v="2"/>
    <x v="0"/>
    <s v="USD"/>
    <n v="1422717953"/>
    <n v="1417533953"/>
    <b v="0"/>
    <n v="8"/>
    <b v="0"/>
    <s v="theater/plays"/>
    <n v="10.7"/>
    <n v="26.75"/>
    <x v="1"/>
    <s v="plays"/>
  </r>
  <r>
    <n v="3979"/>
    <x v="3974"/>
    <x v="3975"/>
    <x v="12"/>
    <n v="110"/>
    <x v="2"/>
    <x v="1"/>
    <s v="GBP"/>
    <n v="1427659200"/>
    <n v="1425678057"/>
    <b v="0"/>
    <n v="6"/>
    <b v="0"/>
    <s v="theater/plays"/>
    <n v="1.8333333333333333"/>
    <n v="18.333333333333332"/>
    <x v="1"/>
    <s v="plays"/>
  </r>
  <r>
    <n v="3980"/>
    <x v="3975"/>
    <x v="3976"/>
    <x v="30"/>
    <n v="450"/>
    <x v="2"/>
    <x v="0"/>
    <s v="USD"/>
    <n v="1404570147"/>
    <n v="1401978147"/>
    <b v="0"/>
    <n v="7"/>
    <b v="0"/>
    <s v="theater/plays"/>
    <n v="18"/>
    <n v="64.285714285714292"/>
    <x v="1"/>
    <s v="plays"/>
  </r>
  <r>
    <n v="3981"/>
    <x v="3357"/>
    <x v="3357"/>
    <x v="11"/>
    <n v="1225"/>
    <x v="2"/>
    <x v="0"/>
    <s v="USD"/>
    <n v="1468729149"/>
    <n v="1463545149"/>
    <b v="0"/>
    <n v="7"/>
    <b v="0"/>
    <s v="theater/plays"/>
    <n v="4.083333333333333"/>
    <n v="175"/>
    <x v="1"/>
    <s v="plays"/>
  </r>
  <r>
    <n v="3982"/>
    <x v="3976"/>
    <x v="3977"/>
    <x v="16"/>
    <n v="170"/>
    <x v="2"/>
    <x v="1"/>
    <s v="GBP"/>
    <n v="1436297180"/>
    <n v="1431113180"/>
    <b v="0"/>
    <n v="5"/>
    <b v="0"/>
    <s v="theater/plays"/>
    <n v="20"/>
    <n v="34"/>
    <x v="1"/>
    <s v="plays"/>
  </r>
  <r>
    <n v="3983"/>
    <x v="3977"/>
    <x v="3978"/>
    <x v="433"/>
    <n v="3877"/>
    <x v="2"/>
    <x v="0"/>
    <s v="USD"/>
    <n v="1400569140"/>
    <n v="1397854356"/>
    <b v="0"/>
    <n v="46"/>
    <b v="0"/>
    <s v="theater/plays"/>
    <n v="34.802513464991023"/>
    <n v="84.282608695652172"/>
    <x v="1"/>
    <s v="plays"/>
  </r>
  <r>
    <n v="3984"/>
    <x v="3978"/>
    <x v="3979"/>
    <x v="15"/>
    <n v="95"/>
    <x v="2"/>
    <x v="1"/>
    <s v="GBP"/>
    <n v="1415404800"/>
    <n v="1412809644"/>
    <b v="0"/>
    <n v="10"/>
    <b v="0"/>
    <s v="theater/plays"/>
    <n v="6.3333333333333339"/>
    <n v="9.5"/>
    <x v="1"/>
    <s v="plays"/>
  </r>
  <r>
    <n v="3985"/>
    <x v="3979"/>
    <x v="3980"/>
    <x v="13"/>
    <n v="641"/>
    <x v="2"/>
    <x v="0"/>
    <s v="USD"/>
    <n v="1456002300"/>
    <n v="1454173120"/>
    <b v="0"/>
    <n v="19"/>
    <b v="0"/>
    <s v="theater/plays"/>
    <n v="32.049999999999997"/>
    <n v="33.736842105263158"/>
    <x v="1"/>
    <s v="plays"/>
  </r>
  <r>
    <n v="3986"/>
    <x v="3980"/>
    <x v="3981"/>
    <x v="10"/>
    <n v="488"/>
    <x v="2"/>
    <x v="1"/>
    <s v="GBP"/>
    <n v="1462539840"/>
    <n v="1460034594"/>
    <b v="0"/>
    <n v="13"/>
    <b v="0"/>
    <s v="theater/plays"/>
    <n v="9.76"/>
    <n v="37.53846153846154"/>
    <x v="1"/>
    <s v="plays"/>
  </r>
  <r>
    <n v="3987"/>
    <x v="3981"/>
    <x v="3982"/>
    <x v="44"/>
    <n v="151"/>
    <x v="2"/>
    <x v="1"/>
    <s v="GBP"/>
    <n v="1400278290"/>
    <n v="1399414290"/>
    <b v="0"/>
    <n v="13"/>
    <b v="0"/>
    <s v="theater/plays"/>
    <n v="37.75"/>
    <n v="11.615384615384615"/>
    <x v="1"/>
    <s v="plays"/>
  </r>
  <r>
    <n v="3988"/>
    <x v="3982"/>
    <x v="3983"/>
    <x v="15"/>
    <n v="32"/>
    <x v="2"/>
    <x v="0"/>
    <s v="USD"/>
    <n v="1440813413"/>
    <n v="1439517413"/>
    <b v="0"/>
    <n v="4"/>
    <b v="0"/>
    <s v="theater/plays"/>
    <n v="2.1333333333333333"/>
    <n v="8"/>
    <x v="1"/>
    <s v="plays"/>
  </r>
  <r>
    <n v="3989"/>
    <x v="3983"/>
    <x v="3984"/>
    <x v="9"/>
    <n v="0"/>
    <x v="2"/>
    <x v="0"/>
    <s v="USD"/>
    <n v="1447009181"/>
    <n v="1444413581"/>
    <b v="0"/>
    <n v="0"/>
    <b v="0"/>
    <s v="theater/plays"/>
    <n v="0"/>
    <n v="0"/>
    <x v="1"/>
    <s v="plays"/>
  </r>
  <r>
    <n v="3990"/>
    <x v="3984"/>
    <x v="3985"/>
    <x v="409"/>
    <n v="69"/>
    <x v="2"/>
    <x v="1"/>
    <s v="GBP"/>
    <n v="1456934893"/>
    <n v="1454342893"/>
    <b v="0"/>
    <n v="3"/>
    <b v="0"/>
    <s v="theater/plays"/>
    <n v="4.1818181818181817"/>
    <n v="23"/>
    <x v="1"/>
    <s v="plays"/>
  </r>
  <r>
    <n v="3991"/>
    <x v="3985"/>
    <x v="3986"/>
    <x v="2"/>
    <n v="100"/>
    <x v="2"/>
    <x v="0"/>
    <s v="USD"/>
    <n v="1433086082"/>
    <n v="1430494082"/>
    <b v="0"/>
    <n v="1"/>
    <b v="0"/>
    <s v="theater/plays"/>
    <n v="20"/>
    <n v="100"/>
    <x v="1"/>
    <s v="plays"/>
  </r>
  <r>
    <n v="3992"/>
    <x v="3986"/>
    <x v="3987"/>
    <x v="3"/>
    <n v="541"/>
    <x v="2"/>
    <x v="0"/>
    <s v="USD"/>
    <n v="1449876859"/>
    <n v="1444689259"/>
    <b v="0"/>
    <n v="9"/>
    <b v="0"/>
    <s v="theater/plays"/>
    <n v="5.41"/>
    <n v="60.111111111111114"/>
    <x v="1"/>
    <s v="plays"/>
  </r>
  <r>
    <n v="3993"/>
    <x v="3987"/>
    <x v="3988"/>
    <x v="63"/>
    <n v="3"/>
    <x v="2"/>
    <x v="0"/>
    <s v="USD"/>
    <n v="1431549912"/>
    <n v="1428957912"/>
    <b v="0"/>
    <n v="1"/>
    <b v="0"/>
    <s v="theater/plays"/>
    <n v="6.0000000000000001E-3"/>
    <n v="3"/>
    <x v="1"/>
    <s v="plays"/>
  </r>
  <r>
    <n v="3994"/>
    <x v="3988"/>
    <x v="3989"/>
    <x v="13"/>
    <n v="5"/>
    <x v="2"/>
    <x v="0"/>
    <s v="USD"/>
    <n v="1405761690"/>
    <n v="1403169690"/>
    <b v="0"/>
    <n v="1"/>
    <b v="0"/>
    <s v="theater/plays"/>
    <n v="0.25"/>
    <n v="5"/>
    <x v="1"/>
    <s v="plays"/>
  </r>
  <r>
    <n v="3995"/>
    <x v="3989"/>
    <x v="3990"/>
    <x v="48"/>
    <n v="70"/>
    <x v="2"/>
    <x v="1"/>
    <s v="GBP"/>
    <n v="1423913220"/>
    <n v="1421339077"/>
    <b v="0"/>
    <n v="4"/>
    <b v="0"/>
    <s v="theater/plays"/>
    <n v="35"/>
    <n v="17.5"/>
    <x v="1"/>
    <s v="plays"/>
  </r>
  <r>
    <n v="3996"/>
    <x v="3990"/>
    <x v="3991"/>
    <x v="9"/>
    <n v="497"/>
    <x v="2"/>
    <x v="0"/>
    <s v="USD"/>
    <n v="1416499440"/>
    <n v="1415341464"/>
    <b v="0"/>
    <n v="17"/>
    <b v="0"/>
    <s v="theater/plays"/>
    <n v="16.566666666666666"/>
    <n v="29.235294117647058"/>
    <x v="1"/>
    <s v="plays"/>
  </r>
  <r>
    <n v="3997"/>
    <x v="3991"/>
    <x v="3992"/>
    <x v="9"/>
    <n v="0"/>
    <x v="2"/>
    <x v="1"/>
    <s v="GBP"/>
    <n v="1428222221"/>
    <n v="1425633821"/>
    <b v="0"/>
    <n v="0"/>
    <b v="0"/>
    <s v="theater/plays"/>
    <n v="0"/>
    <n v="0"/>
    <x v="1"/>
    <s v="plays"/>
  </r>
  <r>
    <n v="3998"/>
    <x v="3992"/>
    <x v="3993"/>
    <x v="21"/>
    <n v="715"/>
    <x v="2"/>
    <x v="0"/>
    <s v="USD"/>
    <n v="1427580426"/>
    <n v="1424992026"/>
    <b v="0"/>
    <n v="12"/>
    <b v="0"/>
    <s v="theater/plays"/>
    <n v="57.199999999999996"/>
    <n v="59.583333333333336"/>
    <x v="1"/>
    <s v="plays"/>
  </r>
  <r>
    <n v="3999"/>
    <x v="3993"/>
    <x v="3994"/>
    <x v="39"/>
    <n v="1156"/>
    <x v="2"/>
    <x v="0"/>
    <s v="USD"/>
    <n v="1409514709"/>
    <n v="1406058798"/>
    <b v="0"/>
    <n v="14"/>
    <b v="0"/>
    <s v="theater/plays"/>
    <n v="16.514285714285716"/>
    <n v="82.571428571428569"/>
    <x v="1"/>
    <s v="plays"/>
  </r>
  <r>
    <n v="4000"/>
    <x v="3994"/>
    <x v="3995"/>
    <x v="6"/>
    <n v="10"/>
    <x v="2"/>
    <x v="0"/>
    <s v="USD"/>
    <n v="1462631358"/>
    <n v="1457450958"/>
    <b v="0"/>
    <n v="1"/>
    <b v="0"/>
    <s v="theater/plays"/>
    <n v="0.125"/>
    <n v="10"/>
    <x v="1"/>
    <s v="plays"/>
  </r>
  <r>
    <n v="4001"/>
    <x v="3995"/>
    <x v="3996"/>
    <x v="38"/>
    <n v="453"/>
    <x v="2"/>
    <x v="1"/>
    <s v="GBP"/>
    <n v="1488394800"/>
    <n v="1486681708"/>
    <b v="0"/>
    <n v="14"/>
    <b v="0"/>
    <s v="theater/plays"/>
    <n v="37.75"/>
    <n v="32.357142857142854"/>
    <x v="1"/>
    <s v="plays"/>
  </r>
  <r>
    <n v="4002"/>
    <x v="3996"/>
    <x v="3997"/>
    <x v="21"/>
    <n v="23"/>
    <x v="2"/>
    <x v="0"/>
    <s v="USD"/>
    <n v="1411779761"/>
    <n v="1409187761"/>
    <b v="0"/>
    <n v="4"/>
    <b v="0"/>
    <s v="theater/plays"/>
    <n v="1.8399999999999999"/>
    <n v="5.75"/>
    <x v="1"/>
    <s v="plays"/>
  </r>
  <r>
    <n v="4003"/>
    <x v="3997"/>
    <x v="3960"/>
    <x v="13"/>
    <n v="201"/>
    <x v="2"/>
    <x v="0"/>
    <s v="USD"/>
    <n v="1424009147"/>
    <n v="1421417147"/>
    <b v="0"/>
    <n v="2"/>
    <b v="0"/>
    <s v="theater/plays"/>
    <n v="10.050000000000001"/>
    <n v="100.5"/>
    <x v="1"/>
    <s v="plays"/>
  </r>
  <r>
    <n v="4004"/>
    <x v="3998"/>
    <x v="3998"/>
    <x v="2"/>
    <n v="1"/>
    <x v="2"/>
    <x v="0"/>
    <s v="USD"/>
    <n v="1412740457"/>
    <n v="1410148457"/>
    <b v="0"/>
    <n v="1"/>
    <b v="0"/>
    <s v="theater/plays"/>
    <n v="0.2"/>
    <n v="1"/>
    <x v="1"/>
    <s v="plays"/>
  </r>
  <r>
    <n v="4005"/>
    <x v="3999"/>
    <x v="3999"/>
    <x v="9"/>
    <n v="40"/>
    <x v="2"/>
    <x v="0"/>
    <s v="USD"/>
    <n v="1413832985"/>
    <n v="1408648985"/>
    <b v="0"/>
    <n v="2"/>
    <b v="0"/>
    <s v="theater/plays"/>
    <n v="1.3333333333333335"/>
    <n v="20"/>
    <x v="1"/>
    <s v="plays"/>
  </r>
  <r>
    <n v="4006"/>
    <x v="4000"/>
    <x v="4000"/>
    <x v="11"/>
    <n v="2"/>
    <x v="2"/>
    <x v="0"/>
    <s v="USD"/>
    <n v="1455647587"/>
    <n v="1453487587"/>
    <b v="0"/>
    <n v="1"/>
    <b v="0"/>
    <s v="theater/plays"/>
    <n v="6.6666666666666671E-3"/>
    <n v="2"/>
    <x v="1"/>
    <s v="plays"/>
  </r>
  <r>
    <n v="4007"/>
    <x v="3988"/>
    <x v="4001"/>
    <x v="13"/>
    <n v="5"/>
    <x v="2"/>
    <x v="0"/>
    <s v="USD"/>
    <n v="1409070480"/>
    <n v="1406572381"/>
    <b v="0"/>
    <n v="1"/>
    <b v="0"/>
    <s v="theater/plays"/>
    <n v="0.25"/>
    <n v="5"/>
    <x v="1"/>
    <s v="plays"/>
  </r>
  <r>
    <n v="4008"/>
    <x v="4001"/>
    <x v="4002"/>
    <x v="28"/>
    <n v="60"/>
    <x v="2"/>
    <x v="1"/>
    <s v="GBP"/>
    <n v="1437606507"/>
    <n v="1435014507"/>
    <b v="0"/>
    <n v="4"/>
    <b v="0"/>
    <s v="theater/plays"/>
    <n v="6"/>
    <n v="15"/>
    <x v="1"/>
    <s v="plays"/>
  </r>
  <r>
    <n v="4009"/>
    <x v="4002"/>
    <x v="4003"/>
    <x v="434"/>
    <n v="75"/>
    <x v="2"/>
    <x v="1"/>
    <s v="GBP"/>
    <n v="1410281360"/>
    <n v="1406825360"/>
    <b v="0"/>
    <n v="3"/>
    <b v="0"/>
    <s v="theater/plays"/>
    <n v="3.8860103626943006"/>
    <n v="25"/>
    <x v="1"/>
    <s v="plays"/>
  </r>
  <r>
    <n v="4010"/>
    <x v="4003"/>
    <x v="4004"/>
    <x v="312"/>
    <n v="1742"/>
    <x v="2"/>
    <x v="0"/>
    <s v="USD"/>
    <n v="1414348166"/>
    <n v="1412879366"/>
    <b v="0"/>
    <n v="38"/>
    <b v="0"/>
    <s v="theater/plays"/>
    <n v="24.194444444444443"/>
    <n v="45.842105263157897"/>
    <x v="1"/>
    <s v="plays"/>
  </r>
  <r>
    <n v="4011"/>
    <x v="4004"/>
    <x v="4005"/>
    <x v="49"/>
    <n v="19"/>
    <x v="2"/>
    <x v="1"/>
    <s v="GBP"/>
    <n v="1422450278"/>
    <n v="1419858278"/>
    <b v="0"/>
    <n v="4"/>
    <b v="0"/>
    <s v="theater/plays"/>
    <n v="7.6"/>
    <n v="4.75"/>
    <x v="1"/>
    <s v="plays"/>
  </r>
  <r>
    <n v="4012"/>
    <x v="4005"/>
    <x v="4006"/>
    <x v="435"/>
    <n v="0"/>
    <x v="2"/>
    <x v="1"/>
    <s v="GBP"/>
    <n v="1430571849"/>
    <n v="1427979849"/>
    <b v="0"/>
    <n v="0"/>
    <b v="0"/>
    <s v="theater/plays"/>
    <n v="0"/>
    <n v="0"/>
    <x v="1"/>
    <s v="plays"/>
  </r>
  <r>
    <n v="4013"/>
    <x v="4006"/>
    <x v="4007"/>
    <x v="13"/>
    <n v="26"/>
    <x v="2"/>
    <x v="0"/>
    <s v="USD"/>
    <n v="1424070823"/>
    <n v="1421478823"/>
    <b v="0"/>
    <n v="2"/>
    <b v="0"/>
    <s v="theater/plays"/>
    <n v="1.3"/>
    <n v="13"/>
    <x v="1"/>
    <s v="plays"/>
  </r>
  <r>
    <n v="4014"/>
    <x v="4007"/>
    <x v="4008"/>
    <x v="7"/>
    <n v="0"/>
    <x v="2"/>
    <x v="0"/>
    <s v="USD"/>
    <n v="1457157269"/>
    <n v="1455861269"/>
    <b v="0"/>
    <n v="0"/>
    <b v="0"/>
    <s v="theater/plays"/>
    <n v="0"/>
    <n v="0"/>
    <x v="1"/>
    <s v="plays"/>
  </r>
  <r>
    <n v="4015"/>
    <x v="4008"/>
    <x v="4009"/>
    <x v="39"/>
    <n v="1"/>
    <x v="2"/>
    <x v="0"/>
    <s v="USD"/>
    <n v="1437331463"/>
    <n v="1434739463"/>
    <b v="0"/>
    <n v="1"/>
    <b v="0"/>
    <s v="theater/plays"/>
    <n v="1.4285714285714287E-2"/>
    <n v="1"/>
    <x v="1"/>
    <s v="plays"/>
  </r>
  <r>
    <n v="4016"/>
    <x v="4009"/>
    <x v="4010"/>
    <x v="2"/>
    <n v="70"/>
    <x v="2"/>
    <x v="1"/>
    <s v="GBP"/>
    <n v="1410987400"/>
    <n v="1408395400"/>
    <b v="0"/>
    <n v="7"/>
    <b v="0"/>
    <s v="theater/plays"/>
    <n v="14.000000000000002"/>
    <n v="10"/>
    <x v="1"/>
    <s v="plays"/>
  </r>
  <r>
    <n v="4017"/>
    <x v="4010"/>
    <x v="4011"/>
    <x v="3"/>
    <n v="105"/>
    <x v="2"/>
    <x v="0"/>
    <s v="USD"/>
    <n v="1409846874"/>
    <n v="1407254874"/>
    <b v="0"/>
    <n v="2"/>
    <b v="0"/>
    <s v="theater/plays"/>
    <n v="1.05"/>
    <n v="52.5"/>
    <x v="1"/>
    <s v="plays"/>
  </r>
  <r>
    <n v="4018"/>
    <x v="4011"/>
    <x v="4012"/>
    <x v="15"/>
    <n v="130"/>
    <x v="2"/>
    <x v="1"/>
    <s v="GBP"/>
    <n v="1475877108"/>
    <n v="1473285108"/>
    <b v="0"/>
    <n v="4"/>
    <b v="0"/>
    <s v="theater/plays"/>
    <n v="8.6666666666666679"/>
    <n v="32.5"/>
    <x v="1"/>
    <s v="plays"/>
  </r>
  <r>
    <n v="4019"/>
    <x v="4012"/>
    <x v="4013"/>
    <x v="8"/>
    <n v="29"/>
    <x v="2"/>
    <x v="0"/>
    <s v="USD"/>
    <n v="1460737680"/>
    <n v="1455725596"/>
    <b v="0"/>
    <n v="4"/>
    <b v="0"/>
    <s v="theater/plays"/>
    <n v="0.82857142857142851"/>
    <n v="7.25"/>
    <x v="1"/>
    <s v="plays"/>
  </r>
  <r>
    <n v="4020"/>
    <x v="4013"/>
    <x v="4014"/>
    <x v="20"/>
    <n v="100"/>
    <x v="2"/>
    <x v="0"/>
    <s v="USD"/>
    <n v="1427168099"/>
    <n v="1424579699"/>
    <b v="0"/>
    <n v="3"/>
    <b v="0"/>
    <s v="theater/plays"/>
    <n v="16.666666666666664"/>
    <n v="33.333333333333336"/>
    <x v="1"/>
    <s v="plays"/>
  </r>
  <r>
    <n v="4021"/>
    <x v="4014"/>
    <x v="4015"/>
    <x v="36"/>
    <n v="125"/>
    <x v="2"/>
    <x v="0"/>
    <s v="USD"/>
    <n v="1414360358"/>
    <n v="1409176358"/>
    <b v="0"/>
    <n v="2"/>
    <b v="0"/>
    <s v="theater/plays"/>
    <n v="0.83333333333333337"/>
    <n v="62.5"/>
    <x v="1"/>
    <s v="plays"/>
  </r>
  <r>
    <n v="4022"/>
    <x v="4015"/>
    <x v="4016"/>
    <x v="102"/>
    <n v="12521"/>
    <x v="2"/>
    <x v="0"/>
    <s v="USD"/>
    <n v="1422759240"/>
    <n v="1418824867"/>
    <b v="0"/>
    <n v="197"/>
    <b v="0"/>
    <s v="theater/plays"/>
    <n v="69.561111111111103"/>
    <n v="63.558375634517766"/>
    <x v="1"/>
    <s v="plays"/>
  </r>
  <r>
    <n v="4023"/>
    <x v="4016"/>
    <x v="4017"/>
    <x v="39"/>
    <n v="0"/>
    <x v="2"/>
    <x v="0"/>
    <s v="USD"/>
    <n v="1458860363"/>
    <n v="1454975963"/>
    <b v="0"/>
    <n v="0"/>
    <b v="0"/>
    <s v="theater/plays"/>
    <n v="0"/>
    <n v="0"/>
    <x v="1"/>
    <s v="plays"/>
  </r>
  <r>
    <n v="4024"/>
    <x v="4017"/>
    <x v="4018"/>
    <x v="134"/>
    <n v="10"/>
    <x v="2"/>
    <x v="0"/>
    <s v="USD"/>
    <n v="1441037097"/>
    <n v="1438445097"/>
    <b v="0"/>
    <n v="1"/>
    <b v="0"/>
    <s v="theater/plays"/>
    <n v="1.25"/>
    <n v="10"/>
    <x v="1"/>
    <s v="plays"/>
  </r>
  <r>
    <n v="4025"/>
    <x v="4018"/>
    <x v="4019"/>
    <x v="10"/>
    <n v="250"/>
    <x v="2"/>
    <x v="6"/>
    <s v="EUR"/>
    <n v="1437889336"/>
    <n v="1432705336"/>
    <b v="0"/>
    <n v="4"/>
    <b v="0"/>
    <s v="theater/plays"/>
    <n v="5"/>
    <n v="62.5"/>
    <x v="1"/>
    <s v="plays"/>
  </r>
  <r>
    <n v="4026"/>
    <x v="4019"/>
    <x v="4020"/>
    <x v="23"/>
    <n v="0"/>
    <x v="2"/>
    <x v="0"/>
    <s v="USD"/>
    <n v="1449247439"/>
    <n v="1444059839"/>
    <b v="0"/>
    <n v="0"/>
    <b v="0"/>
    <s v="theater/plays"/>
    <n v="0"/>
    <n v="0"/>
    <x v="1"/>
    <s v="plays"/>
  </r>
  <r>
    <n v="4027"/>
    <x v="4020"/>
    <x v="4021"/>
    <x v="9"/>
    <n v="215"/>
    <x v="2"/>
    <x v="0"/>
    <s v="USD"/>
    <n v="1487811600"/>
    <n v="1486077481"/>
    <b v="0"/>
    <n v="7"/>
    <b v="0"/>
    <s v="theater/plays"/>
    <n v="7.166666666666667"/>
    <n v="30.714285714285715"/>
    <x v="1"/>
    <s v="plays"/>
  </r>
  <r>
    <n v="4028"/>
    <x v="4021"/>
    <x v="4022"/>
    <x v="13"/>
    <n v="561"/>
    <x v="2"/>
    <x v="0"/>
    <s v="USD"/>
    <n v="1402007500"/>
    <n v="1399415500"/>
    <b v="0"/>
    <n v="11"/>
    <b v="0"/>
    <s v="theater/plays"/>
    <n v="28.050000000000004"/>
    <n v="51"/>
    <x v="1"/>
    <s v="plays"/>
  </r>
  <r>
    <n v="4029"/>
    <x v="4022"/>
    <x v="4023"/>
    <x v="22"/>
    <n v="0"/>
    <x v="2"/>
    <x v="0"/>
    <s v="USD"/>
    <n v="1450053370"/>
    <n v="1447461370"/>
    <b v="0"/>
    <n v="0"/>
    <b v="0"/>
    <s v="theater/plays"/>
    <n v="0"/>
    <n v="0"/>
    <x v="1"/>
    <s v="plays"/>
  </r>
  <r>
    <n v="4030"/>
    <x v="4023"/>
    <x v="4024"/>
    <x v="30"/>
    <n v="400"/>
    <x v="2"/>
    <x v="0"/>
    <s v="USD"/>
    <n v="1454525340"/>
    <n v="1452008599"/>
    <b v="0"/>
    <n v="6"/>
    <b v="0"/>
    <s v="theater/plays"/>
    <n v="16"/>
    <n v="66.666666666666671"/>
    <x v="1"/>
    <s v="plays"/>
  </r>
  <r>
    <n v="4031"/>
    <x v="4024"/>
    <x v="4025"/>
    <x v="10"/>
    <n v="0"/>
    <x v="2"/>
    <x v="0"/>
    <s v="USD"/>
    <n v="1418914964"/>
    <n v="1414591364"/>
    <b v="0"/>
    <n v="0"/>
    <b v="0"/>
    <s v="theater/plays"/>
    <n v="0"/>
    <n v="0"/>
    <x v="1"/>
    <s v="plays"/>
  </r>
  <r>
    <n v="4032"/>
    <x v="4025"/>
    <x v="4026"/>
    <x v="436"/>
    <n v="413"/>
    <x v="2"/>
    <x v="0"/>
    <s v="USD"/>
    <n v="1450211116"/>
    <n v="1445023516"/>
    <b v="0"/>
    <n v="7"/>
    <b v="0"/>
    <s v="theater/plays"/>
    <n v="6.8287037037037033"/>
    <n v="59"/>
    <x v="1"/>
    <s v="plays"/>
  </r>
  <r>
    <n v="4033"/>
    <x v="4026"/>
    <x v="4027"/>
    <x v="437"/>
    <n v="6141.99"/>
    <x v="2"/>
    <x v="1"/>
    <s v="GBP"/>
    <n v="1475398800"/>
    <n v="1472711224"/>
    <b v="0"/>
    <n v="94"/>
    <b v="0"/>
    <s v="theater/plays"/>
    <n v="25.698702928870294"/>
    <n v="65.340319148936175"/>
    <x v="1"/>
    <s v="plays"/>
  </r>
  <r>
    <n v="4034"/>
    <x v="4027"/>
    <x v="4028"/>
    <x v="438"/>
    <n v="200"/>
    <x v="2"/>
    <x v="0"/>
    <s v="USD"/>
    <n v="1428097450"/>
    <n v="1425509050"/>
    <b v="0"/>
    <n v="2"/>
    <b v="0"/>
    <s v="theater/plays"/>
    <n v="1.4814814814814816"/>
    <n v="100"/>
    <x v="1"/>
    <s v="plays"/>
  </r>
  <r>
    <n v="4035"/>
    <x v="4028"/>
    <x v="4029"/>
    <x v="3"/>
    <n v="3685"/>
    <x v="2"/>
    <x v="0"/>
    <s v="USD"/>
    <n v="1413925887"/>
    <n v="1411333887"/>
    <b v="0"/>
    <n v="25"/>
    <b v="0"/>
    <s v="theater/plays"/>
    <n v="36.85"/>
    <n v="147.4"/>
    <x v="1"/>
    <s v="plays"/>
  </r>
  <r>
    <n v="4036"/>
    <x v="4029"/>
    <x v="3326"/>
    <x v="12"/>
    <n v="2823"/>
    <x v="2"/>
    <x v="0"/>
    <s v="USD"/>
    <n v="1404253800"/>
    <n v="1402784964"/>
    <b v="0"/>
    <n v="17"/>
    <b v="0"/>
    <s v="theater/plays"/>
    <n v="47.05"/>
    <n v="166.05882352941177"/>
    <x v="1"/>
    <s v="plays"/>
  </r>
  <r>
    <n v="4037"/>
    <x v="4030"/>
    <x v="4030"/>
    <x v="176"/>
    <n v="80"/>
    <x v="2"/>
    <x v="0"/>
    <s v="USD"/>
    <n v="1464099900"/>
    <n v="1462585315"/>
    <b v="0"/>
    <n v="2"/>
    <b v="0"/>
    <s v="theater/plays"/>
    <n v="11.428571428571429"/>
    <n v="40"/>
    <x v="1"/>
    <s v="plays"/>
  </r>
  <r>
    <n v="4038"/>
    <x v="4031"/>
    <x v="4031"/>
    <x v="30"/>
    <n v="301"/>
    <x v="2"/>
    <x v="0"/>
    <s v="USD"/>
    <n v="1413573010"/>
    <n v="1408389010"/>
    <b v="0"/>
    <n v="4"/>
    <b v="0"/>
    <s v="theater/plays"/>
    <n v="12.04"/>
    <n v="75.25"/>
    <x v="1"/>
    <s v="plays"/>
  </r>
  <r>
    <n v="4039"/>
    <x v="4032"/>
    <x v="4032"/>
    <x v="2"/>
    <n v="300"/>
    <x v="2"/>
    <x v="0"/>
    <s v="USD"/>
    <n v="1448949540"/>
    <n v="1446048367"/>
    <b v="0"/>
    <n v="5"/>
    <b v="0"/>
    <s v="theater/plays"/>
    <n v="60"/>
    <n v="60"/>
    <x v="1"/>
    <s v="plays"/>
  </r>
  <r>
    <n v="4040"/>
    <x v="4033"/>
    <x v="4033"/>
    <x v="6"/>
    <n v="2500"/>
    <x v="2"/>
    <x v="0"/>
    <s v="USD"/>
    <n v="1437188400"/>
    <n v="1432100004"/>
    <b v="0"/>
    <n v="2"/>
    <b v="0"/>
    <s v="theater/plays"/>
    <n v="31.25"/>
    <n v="1250"/>
    <x v="1"/>
    <s v="plays"/>
  </r>
  <r>
    <n v="4041"/>
    <x v="4034"/>
    <x v="4034"/>
    <x v="10"/>
    <n v="21"/>
    <x v="2"/>
    <x v="1"/>
    <s v="GBP"/>
    <n v="1473160954"/>
    <n v="1467976954"/>
    <b v="0"/>
    <n v="2"/>
    <b v="0"/>
    <s v="theater/plays"/>
    <n v="0.42"/>
    <n v="10.5"/>
    <x v="1"/>
    <s v="plays"/>
  </r>
  <r>
    <n v="4042"/>
    <x v="4035"/>
    <x v="4035"/>
    <x v="3"/>
    <n v="21"/>
    <x v="2"/>
    <x v="0"/>
    <s v="USD"/>
    <n v="1421781360"/>
    <n v="1419213664"/>
    <b v="0"/>
    <n v="3"/>
    <b v="0"/>
    <s v="theater/plays"/>
    <n v="0.21"/>
    <n v="7"/>
    <x v="1"/>
    <s v="plays"/>
  </r>
  <r>
    <n v="4043"/>
    <x v="4036"/>
    <x v="4036"/>
    <x v="43"/>
    <n v="0"/>
    <x v="2"/>
    <x v="5"/>
    <s v="CAD"/>
    <n v="1416524325"/>
    <n v="1415228325"/>
    <b v="0"/>
    <n v="0"/>
    <b v="0"/>
    <s v="theater/plays"/>
    <n v="0"/>
    <n v="0"/>
    <x v="1"/>
    <s v="plays"/>
  </r>
  <r>
    <n v="4044"/>
    <x v="4037"/>
    <x v="4037"/>
    <x v="20"/>
    <n v="225"/>
    <x v="2"/>
    <x v="0"/>
    <s v="USD"/>
    <n v="1428642000"/>
    <n v="1426050982"/>
    <b v="0"/>
    <n v="4"/>
    <b v="0"/>
    <s v="theater/plays"/>
    <n v="37.5"/>
    <n v="56.25"/>
    <x v="1"/>
    <s v="plays"/>
  </r>
  <r>
    <n v="4045"/>
    <x v="4038"/>
    <x v="4038"/>
    <x v="10"/>
    <n v="1"/>
    <x v="2"/>
    <x v="2"/>
    <s v="AUD"/>
    <n v="1408596589"/>
    <n v="1406004589"/>
    <b v="0"/>
    <n v="1"/>
    <b v="0"/>
    <s v="theater/plays"/>
    <n v="0.02"/>
    <n v="1"/>
    <x v="1"/>
    <s v="plays"/>
  </r>
  <r>
    <n v="4046"/>
    <x v="4039"/>
    <x v="4039"/>
    <x v="439"/>
    <n v="460"/>
    <x v="2"/>
    <x v="0"/>
    <s v="USD"/>
    <n v="1413992210"/>
    <n v="1411400210"/>
    <b v="0"/>
    <n v="12"/>
    <b v="0"/>
    <s v="theater/plays"/>
    <n v="8.2142857142857135"/>
    <n v="38.333333333333336"/>
    <x v="1"/>
    <s v="plays"/>
  </r>
  <r>
    <n v="4047"/>
    <x v="4040"/>
    <x v="4040"/>
    <x v="10"/>
    <n v="110"/>
    <x v="2"/>
    <x v="0"/>
    <s v="USD"/>
    <n v="1420938000"/>
    <n v="1418862743"/>
    <b v="0"/>
    <n v="4"/>
    <b v="0"/>
    <s v="theater/plays"/>
    <n v="2.1999999999999997"/>
    <n v="27.5"/>
    <x v="1"/>
    <s v="plays"/>
  </r>
  <r>
    <n v="4048"/>
    <x v="4041"/>
    <x v="4041"/>
    <x v="73"/>
    <n v="3001"/>
    <x v="2"/>
    <x v="1"/>
    <s v="GBP"/>
    <n v="1460373187"/>
    <n v="1457352787"/>
    <b v="0"/>
    <n v="91"/>
    <b v="0"/>
    <s v="theater/plays"/>
    <n v="17.652941176470588"/>
    <n v="32.978021978021978"/>
    <x v="1"/>
    <s v="plays"/>
  </r>
  <r>
    <n v="4049"/>
    <x v="4042"/>
    <x v="4042"/>
    <x v="22"/>
    <n v="16"/>
    <x v="2"/>
    <x v="0"/>
    <s v="USD"/>
    <n v="1436914815"/>
    <n v="1434322815"/>
    <b v="0"/>
    <n v="1"/>
    <b v="0"/>
    <s v="theater/plays"/>
    <n v="0.08"/>
    <n v="16"/>
    <x v="1"/>
    <s v="plays"/>
  </r>
  <r>
    <n v="4050"/>
    <x v="4043"/>
    <x v="4043"/>
    <x v="15"/>
    <n v="1"/>
    <x v="2"/>
    <x v="0"/>
    <s v="USD"/>
    <n v="1414077391"/>
    <n v="1411485391"/>
    <b v="0"/>
    <n v="1"/>
    <b v="0"/>
    <s v="theater/plays"/>
    <n v="6.6666666666666666E-2"/>
    <n v="1"/>
    <x v="1"/>
    <s v="plays"/>
  </r>
  <r>
    <n v="4051"/>
    <x v="4044"/>
    <x v="4044"/>
    <x v="2"/>
    <n v="0"/>
    <x v="2"/>
    <x v="0"/>
    <s v="USD"/>
    <n v="1399618380"/>
    <n v="1399058797"/>
    <b v="0"/>
    <n v="0"/>
    <b v="0"/>
    <s v="theater/plays"/>
    <n v="0"/>
    <n v="0"/>
    <x v="1"/>
    <s v="plays"/>
  </r>
  <r>
    <n v="4052"/>
    <x v="4045"/>
    <x v="4045"/>
    <x v="9"/>
    <n v="1126"/>
    <x v="2"/>
    <x v="0"/>
    <s v="USD"/>
    <n v="1413234316"/>
    <n v="1408050316"/>
    <b v="0"/>
    <n v="13"/>
    <b v="0"/>
    <s v="theater/plays"/>
    <n v="37.533333333333339"/>
    <n v="86.615384615384613"/>
    <x v="1"/>
    <s v="plays"/>
  </r>
  <r>
    <n v="4053"/>
    <x v="4046"/>
    <x v="4046"/>
    <x v="2"/>
    <n v="110"/>
    <x v="2"/>
    <x v="1"/>
    <s v="GBP"/>
    <n v="1416081600"/>
    <n v="1413477228"/>
    <b v="0"/>
    <n v="2"/>
    <b v="0"/>
    <s v="theater/plays"/>
    <n v="22"/>
    <n v="55"/>
    <x v="1"/>
    <s v="plays"/>
  </r>
  <r>
    <n v="4054"/>
    <x v="4047"/>
    <x v="4047"/>
    <x v="440"/>
    <n v="0"/>
    <x v="2"/>
    <x v="0"/>
    <s v="USD"/>
    <n v="1475294400"/>
    <n v="1472674285"/>
    <b v="0"/>
    <n v="0"/>
    <b v="0"/>
    <s v="theater/plays"/>
    <n v="0"/>
    <n v="0"/>
    <x v="1"/>
    <s v="plays"/>
  </r>
  <r>
    <n v="4055"/>
    <x v="4048"/>
    <x v="4048"/>
    <x v="10"/>
    <n v="881"/>
    <x v="2"/>
    <x v="1"/>
    <s v="GBP"/>
    <n v="1403192031"/>
    <n v="1400600031"/>
    <b v="0"/>
    <n v="21"/>
    <b v="0"/>
    <s v="theater/plays"/>
    <n v="17.62"/>
    <n v="41.952380952380949"/>
    <x v="1"/>
    <s v="plays"/>
  </r>
  <r>
    <n v="4056"/>
    <x v="4049"/>
    <x v="4049"/>
    <x v="15"/>
    <n v="795"/>
    <x v="2"/>
    <x v="0"/>
    <s v="USD"/>
    <n v="1467575940"/>
    <n v="1465856639"/>
    <b v="0"/>
    <n v="9"/>
    <b v="0"/>
    <s v="theater/plays"/>
    <n v="53"/>
    <n v="88.333333333333329"/>
    <x v="1"/>
    <s v="plays"/>
  </r>
  <r>
    <n v="4057"/>
    <x v="4050"/>
    <x v="4050"/>
    <x v="8"/>
    <n v="775"/>
    <x v="2"/>
    <x v="1"/>
    <s v="GBP"/>
    <n v="1448492400"/>
    <n v="1446506080"/>
    <b v="0"/>
    <n v="6"/>
    <b v="0"/>
    <s v="theater/plays"/>
    <n v="22.142857142857142"/>
    <n v="129.16666666666666"/>
    <x v="1"/>
    <s v="plays"/>
  </r>
  <r>
    <n v="4058"/>
    <x v="4051"/>
    <x v="4051"/>
    <x v="192"/>
    <n v="95"/>
    <x v="2"/>
    <x v="0"/>
    <s v="USD"/>
    <n v="1459483140"/>
    <n v="1458178044"/>
    <b v="0"/>
    <n v="4"/>
    <b v="0"/>
    <s v="theater/plays"/>
    <n v="2.5333333333333332"/>
    <n v="23.75"/>
    <x v="1"/>
    <s v="plays"/>
  </r>
  <r>
    <n v="4059"/>
    <x v="4052"/>
    <x v="4052"/>
    <x v="3"/>
    <n v="250"/>
    <x v="2"/>
    <x v="5"/>
    <s v="CAD"/>
    <n v="1410836400"/>
    <n v="1408116152"/>
    <b v="0"/>
    <n v="7"/>
    <b v="0"/>
    <s v="theater/plays"/>
    <n v="2.5"/>
    <n v="35.714285714285715"/>
    <x v="1"/>
    <s v="plays"/>
  </r>
  <r>
    <n v="4060"/>
    <x v="4053"/>
    <x v="4053"/>
    <x v="3"/>
    <n v="285"/>
    <x v="2"/>
    <x v="5"/>
    <s v="CAD"/>
    <n v="1403539200"/>
    <n v="1400604056"/>
    <b v="0"/>
    <n v="5"/>
    <b v="0"/>
    <s v="theater/plays"/>
    <n v="2.85"/>
    <n v="57"/>
    <x v="1"/>
    <s v="plays"/>
  </r>
  <r>
    <n v="4061"/>
    <x v="4054"/>
    <x v="4054"/>
    <x v="441"/>
    <n v="0"/>
    <x v="2"/>
    <x v="0"/>
    <s v="USD"/>
    <n v="1461205423"/>
    <n v="1456025023"/>
    <b v="0"/>
    <n v="0"/>
    <b v="0"/>
    <s v="theater/plays"/>
    <n v="0"/>
    <n v="0"/>
    <x v="1"/>
    <s v="plays"/>
  </r>
  <r>
    <n v="4062"/>
    <x v="4055"/>
    <x v="4055"/>
    <x v="22"/>
    <n v="490"/>
    <x v="2"/>
    <x v="0"/>
    <s v="USD"/>
    <n v="1467481468"/>
    <n v="1464889468"/>
    <b v="0"/>
    <n v="3"/>
    <b v="0"/>
    <s v="theater/plays"/>
    <n v="2.4500000000000002"/>
    <n v="163.33333333333334"/>
    <x v="1"/>
    <s v="plays"/>
  </r>
  <r>
    <n v="4063"/>
    <x v="4056"/>
    <x v="4056"/>
    <x v="196"/>
    <n v="135"/>
    <x v="2"/>
    <x v="1"/>
    <s v="GBP"/>
    <n v="1403886084"/>
    <n v="1401294084"/>
    <b v="0"/>
    <n v="9"/>
    <b v="0"/>
    <s v="theater/plays"/>
    <n v="1.4210526315789473"/>
    <n v="15"/>
    <x v="1"/>
    <s v="plays"/>
  </r>
  <r>
    <n v="4064"/>
    <x v="4057"/>
    <x v="4057"/>
    <x v="13"/>
    <n v="385"/>
    <x v="2"/>
    <x v="2"/>
    <s v="AUD"/>
    <n v="1430316426"/>
    <n v="1427724426"/>
    <b v="0"/>
    <n v="6"/>
    <b v="0"/>
    <s v="theater/plays"/>
    <n v="19.25"/>
    <n v="64.166666666666671"/>
    <x v="1"/>
    <s v="plays"/>
  </r>
  <r>
    <n v="4065"/>
    <x v="4058"/>
    <x v="4058"/>
    <x v="23"/>
    <n v="27"/>
    <x v="2"/>
    <x v="0"/>
    <s v="USD"/>
    <n v="1407883811"/>
    <n v="1405291811"/>
    <b v="0"/>
    <n v="4"/>
    <b v="0"/>
    <s v="theater/plays"/>
    <n v="0.67500000000000004"/>
    <n v="6.75"/>
    <x v="1"/>
    <s v="plays"/>
  </r>
  <r>
    <n v="4066"/>
    <x v="4059"/>
    <x v="4059"/>
    <x v="36"/>
    <n v="25"/>
    <x v="2"/>
    <x v="0"/>
    <s v="USD"/>
    <n v="1463619388"/>
    <n v="1461027388"/>
    <b v="0"/>
    <n v="1"/>
    <b v="0"/>
    <s v="theater/plays"/>
    <n v="0.16666666666666669"/>
    <n v="25"/>
    <x v="1"/>
    <s v="plays"/>
  </r>
  <r>
    <n v="4067"/>
    <x v="4060"/>
    <x v="3887"/>
    <x v="10"/>
    <n v="3045"/>
    <x v="2"/>
    <x v="0"/>
    <s v="USD"/>
    <n v="1443408550"/>
    <n v="1439952550"/>
    <b v="0"/>
    <n v="17"/>
    <b v="0"/>
    <s v="theater/plays"/>
    <n v="60.9"/>
    <n v="179.11764705882354"/>
    <x v="1"/>
    <s v="plays"/>
  </r>
  <r>
    <n v="4068"/>
    <x v="4061"/>
    <x v="4060"/>
    <x v="442"/>
    <n v="34.950000000000003"/>
    <x v="2"/>
    <x v="0"/>
    <s v="USD"/>
    <n v="1484348700"/>
    <n v="1481756855"/>
    <b v="0"/>
    <n v="1"/>
    <b v="0"/>
    <s v="theater/plays"/>
    <n v="1"/>
    <n v="34.950000000000003"/>
    <x v="1"/>
    <s v="plays"/>
  </r>
  <r>
    <n v="4069"/>
    <x v="4062"/>
    <x v="4061"/>
    <x v="21"/>
    <n v="430"/>
    <x v="2"/>
    <x v="1"/>
    <s v="GBP"/>
    <n v="1425124800"/>
    <n v="1421596356"/>
    <b v="0"/>
    <n v="13"/>
    <b v="0"/>
    <s v="theater/plays"/>
    <n v="34.4"/>
    <n v="33.07692307692308"/>
    <x v="1"/>
    <s v="plays"/>
  </r>
  <r>
    <n v="4070"/>
    <x v="4063"/>
    <x v="4062"/>
    <x v="28"/>
    <n v="165"/>
    <x v="2"/>
    <x v="0"/>
    <s v="USD"/>
    <n v="1425178800"/>
    <n v="1422374420"/>
    <b v="0"/>
    <n v="6"/>
    <b v="0"/>
    <s v="theater/plays"/>
    <n v="16.5"/>
    <n v="27.5"/>
    <x v="1"/>
    <s v="plays"/>
  </r>
  <r>
    <n v="4071"/>
    <x v="4064"/>
    <x v="4063"/>
    <x v="22"/>
    <n v="0"/>
    <x v="2"/>
    <x v="14"/>
    <s v="MXN"/>
    <n v="1482779931"/>
    <n v="1480187931"/>
    <b v="0"/>
    <n v="0"/>
    <b v="0"/>
    <s v="theater/plays"/>
    <n v="0"/>
    <n v="0"/>
    <x v="1"/>
    <s v="plays"/>
  </r>
  <r>
    <n v="4072"/>
    <x v="4065"/>
    <x v="4064"/>
    <x v="28"/>
    <n v="4"/>
    <x v="2"/>
    <x v="1"/>
    <s v="GBP"/>
    <n v="1408646111"/>
    <n v="1403462111"/>
    <b v="0"/>
    <n v="2"/>
    <b v="0"/>
    <s v="theater/plays"/>
    <n v="0.4"/>
    <n v="2"/>
    <x v="1"/>
    <s v="plays"/>
  </r>
  <r>
    <n v="4073"/>
    <x v="4066"/>
    <x v="4065"/>
    <x v="8"/>
    <n v="37"/>
    <x v="2"/>
    <x v="0"/>
    <s v="USD"/>
    <n v="1431144000"/>
    <n v="1426407426"/>
    <b v="0"/>
    <n v="2"/>
    <b v="0"/>
    <s v="theater/plays"/>
    <n v="1.0571428571428572"/>
    <n v="18.5"/>
    <x v="1"/>
    <s v="plays"/>
  </r>
  <r>
    <n v="4074"/>
    <x v="4067"/>
    <x v="4066"/>
    <x v="181"/>
    <n v="735"/>
    <x v="2"/>
    <x v="1"/>
    <s v="GBP"/>
    <n v="1446732975"/>
    <n v="1444137375"/>
    <b v="0"/>
    <n v="21"/>
    <b v="0"/>
    <s v="theater/plays"/>
    <n v="26.727272727272727"/>
    <n v="35"/>
    <x v="1"/>
    <s v="plays"/>
  </r>
  <r>
    <n v="4075"/>
    <x v="4068"/>
    <x v="4067"/>
    <x v="13"/>
    <n v="576"/>
    <x v="2"/>
    <x v="1"/>
    <s v="GBP"/>
    <n v="1404149280"/>
    <n v="1400547969"/>
    <b v="0"/>
    <n v="13"/>
    <b v="0"/>
    <s v="theater/plays"/>
    <n v="28.799999999999997"/>
    <n v="44.307692307692307"/>
    <x v="1"/>
    <s v="plays"/>
  </r>
  <r>
    <n v="4076"/>
    <x v="4069"/>
    <x v="4068"/>
    <x v="176"/>
    <n v="0"/>
    <x v="2"/>
    <x v="0"/>
    <s v="USD"/>
    <n v="1413921060"/>
    <n v="1411499149"/>
    <b v="0"/>
    <n v="0"/>
    <b v="0"/>
    <s v="theater/plays"/>
    <n v="0"/>
    <n v="0"/>
    <x v="1"/>
    <s v="plays"/>
  </r>
  <r>
    <n v="4077"/>
    <x v="4070"/>
    <x v="4069"/>
    <x v="36"/>
    <n v="1335"/>
    <x v="2"/>
    <x v="0"/>
    <s v="USD"/>
    <n v="1482339794"/>
    <n v="1479747794"/>
    <b v="0"/>
    <n v="6"/>
    <b v="0"/>
    <s v="theater/plays"/>
    <n v="8.9"/>
    <n v="222.5"/>
    <x v="1"/>
    <s v="plays"/>
  </r>
  <r>
    <n v="4078"/>
    <x v="4071"/>
    <x v="4070"/>
    <x v="49"/>
    <n v="0"/>
    <x v="2"/>
    <x v="1"/>
    <s v="GBP"/>
    <n v="1485543242"/>
    <n v="1482951242"/>
    <b v="0"/>
    <n v="0"/>
    <b v="0"/>
    <s v="theater/plays"/>
    <n v="0"/>
    <n v="0"/>
    <x v="1"/>
    <s v="plays"/>
  </r>
  <r>
    <n v="4079"/>
    <x v="4072"/>
    <x v="4071"/>
    <x v="9"/>
    <n v="5"/>
    <x v="2"/>
    <x v="0"/>
    <s v="USD"/>
    <n v="1466375521"/>
    <n v="1463783521"/>
    <b v="0"/>
    <n v="1"/>
    <b v="0"/>
    <s v="theater/plays"/>
    <n v="0.16666666666666669"/>
    <n v="5"/>
    <x v="1"/>
    <s v="plays"/>
  </r>
  <r>
    <n v="4080"/>
    <x v="4073"/>
    <x v="4072"/>
    <x v="9"/>
    <n v="0"/>
    <x v="2"/>
    <x v="0"/>
    <s v="USD"/>
    <n v="1465930440"/>
    <n v="1463849116"/>
    <b v="0"/>
    <n v="0"/>
    <b v="0"/>
    <s v="theater/plays"/>
    <n v="0"/>
    <n v="0"/>
    <x v="1"/>
    <s v="plays"/>
  </r>
  <r>
    <n v="4081"/>
    <x v="4074"/>
    <x v="4073"/>
    <x v="443"/>
    <n v="350"/>
    <x v="2"/>
    <x v="0"/>
    <s v="USD"/>
    <n v="1425819425"/>
    <n v="1423231025"/>
    <b v="0"/>
    <n v="12"/>
    <b v="0"/>
    <s v="theater/plays"/>
    <n v="15.737410071942445"/>
    <n v="29.166666666666668"/>
    <x v="1"/>
    <s v="plays"/>
  </r>
  <r>
    <n v="4082"/>
    <x v="4075"/>
    <x v="4074"/>
    <x v="325"/>
    <n v="3"/>
    <x v="2"/>
    <x v="0"/>
    <s v="USD"/>
    <n v="1447542000"/>
    <n v="1446179553"/>
    <b v="0"/>
    <n v="2"/>
    <b v="0"/>
    <s v="theater/plays"/>
    <n v="2"/>
    <n v="1.5"/>
    <x v="1"/>
    <s v="plays"/>
  </r>
  <r>
    <n v="4083"/>
    <x v="4076"/>
    <x v="4075"/>
    <x v="8"/>
    <n v="759"/>
    <x v="2"/>
    <x v="0"/>
    <s v="USD"/>
    <n v="1452795416"/>
    <n v="1450203416"/>
    <b v="0"/>
    <n v="6"/>
    <b v="0"/>
    <s v="theater/plays"/>
    <n v="21.685714285714287"/>
    <n v="126.5"/>
    <x v="1"/>
    <s v="plays"/>
  </r>
  <r>
    <n v="4084"/>
    <x v="4077"/>
    <x v="4076"/>
    <x v="9"/>
    <n v="10"/>
    <x v="2"/>
    <x v="13"/>
    <s v="EUR"/>
    <n v="1476008906"/>
    <n v="1473416906"/>
    <b v="0"/>
    <n v="1"/>
    <b v="0"/>
    <s v="theater/plays"/>
    <n v="0.33333333333333337"/>
    <n v="10"/>
    <x v="1"/>
    <s v="plays"/>
  </r>
  <r>
    <n v="4085"/>
    <x v="4078"/>
    <x v="4077"/>
    <x v="8"/>
    <n v="10"/>
    <x v="2"/>
    <x v="0"/>
    <s v="USD"/>
    <n v="1427169540"/>
    <n v="1424701775"/>
    <b v="0"/>
    <n v="1"/>
    <b v="0"/>
    <s v="theater/plays"/>
    <n v="0.2857142857142857"/>
    <n v="10"/>
    <x v="1"/>
    <s v="plays"/>
  </r>
  <r>
    <n v="4086"/>
    <x v="4079"/>
    <x v="4078"/>
    <x v="28"/>
    <n v="47"/>
    <x v="2"/>
    <x v="0"/>
    <s v="USD"/>
    <n v="1448078400"/>
    <n v="1445985299"/>
    <b v="0"/>
    <n v="5"/>
    <b v="0"/>
    <s v="theater/plays"/>
    <n v="4.7"/>
    <n v="9.4"/>
    <x v="1"/>
    <s v="plays"/>
  </r>
  <r>
    <n v="4087"/>
    <x v="4080"/>
    <x v="4079"/>
    <x v="376"/>
    <n v="0"/>
    <x v="2"/>
    <x v="0"/>
    <s v="USD"/>
    <n v="1468777786"/>
    <n v="1466185786"/>
    <b v="0"/>
    <n v="0"/>
    <b v="0"/>
    <s v="theater/plays"/>
    <n v="0"/>
    <n v="0"/>
    <x v="1"/>
    <s v="plays"/>
  </r>
  <r>
    <n v="4088"/>
    <x v="4081"/>
    <x v="4080"/>
    <x v="13"/>
    <n v="216"/>
    <x v="2"/>
    <x v="1"/>
    <s v="GBP"/>
    <n v="1421403960"/>
    <n v="1418827324"/>
    <b v="0"/>
    <n v="3"/>
    <b v="0"/>
    <s v="theater/plays"/>
    <n v="10.8"/>
    <n v="72"/>
    <x v="1"/>
    <s v="plays"/>
  </r>
  <r>
    <n v="4089"/>
    <x v="4082"/>
    <x v="4081"/>
    <x v="10"/>
    <n v="240"/>
    <x v="2"/>
    <x v="0"/>
    <s v="USD"/>
    <n v="1433093700"/>
    <n v="1430242488"/>
    <b v="0"/>
    <n v="8"/>
    <b v="0"/>
    <s v="theater/plays"/>
    <n v="4.8"/>
    <n v="30"/>
    <x v="1"/>
    <s v="plays"/>
  </r>
  <r>
    <n v="4090"/>
    <x v="4083"/>
    <x v="4082"/>
    <x v="28"/>
    <n v="32"/>
    <x v="2"/>
    <x v="0"/>
    <s v="USD"/>
    <n v="1438959600"/>
    <n v="1437754137"/>
    <b v="0"/>
    <n v="3"/>
    <b v="0"/>
    <s v="theater/plays"/>
    <n v="3.2"/>
    <n v="10.666666666666666"/>
    <x v="1"/>
    <s v="plays"/>
  </r>
  <r>
    <n v="4091"/>
    <x v="4084"/>
    <x v="4083"/>
    <x v="183"/>
    <n v="204"/>
    <x v="2"/>
    <x v="0"/>
    <s v="USD"/>
    <n v="1421410151"/>
    <n v="1418818151"/>
    <b v="0"/>
    <n v="8"/>
    <b v="0"/>
    <s v="theater/plays"/>
    <n v="12.75"/>
    <n v="25.5"/>
    <x v="1"/>
    <s v="plays"/>
  </r>
  <r>
    <n v="4092"/>
    <x v="4085"/>
    <x v="4084"/>
    <x v="74"/>
    <n v="20"/>
    <x v="2"/>
    <x v="0"/>
    <s v="USD"/>
    <n v="1428205247"/>
    <n v="1423024847"/>
    <b v="0"/>
    <n v="1"/>
    <b v="0"/>
    <s v="theater/plays"/>
    <n v="1.8181818181818181E-2"/>
    <n v="20"/>
    <x v="1"/>
    <s v="plays"/>
  </r>
  <r>
    <n v="4093"/>
    <x v="4086"/>
    <x v="4085"/>
    <x v="30"/>
    <n v="60"/>
    <x v="2"/>
    <x v="1"/>
    <s v="GBP"/>
    <n v="1440272093"/>
    <n v="1435088093"/>
    <b v="0"/>
    <n v="4"/>
    <b v="0"/>
    <s v="theater/plays"/>
    <n v="2.4"/>
    <n v="15"/>
    <x v="1"/>
    <s v="plays"/>
  </r>
  <r>
    <n v="4094"/>
    <x v="4087"/>
    <x v="4086"/>
    <x v="13"/>
    <n v="730"/>
    <x v="2"/>
    <x v="0"/>
    <s v="USD"/>
    <n v="1413953940"/>
    <n v="1410141900"/>
    <b v="0"/>
    <n v="8"/>
    <b v="0"/>
    <s v="theater/plays"/>
    <n v="36.5"/>
    <n v="91.25"/>
    <x v="1"/>
    <s v="plays"/>
  </r>
  <r>
    <n v="4095"/>
    <x v="4088"/>
    <x v="4087"/>
    <x v="11"/>
    <n v="800"/>
    <x v="2"/>
    <x v="14"/>
    <s v="MXN"/>
    <n v="1482108350"/>
    <n v="1479516350"/>
    <b v="0"/>
    <n v="1"/>
    <b v="0"/>
    <s v="theater/plays"/>
    <n v="2.666666666666667"/>
    <n v="800"/>
    <x v="1"/>
    <s v="plays"/>
  </r>
  <r>
    <n v="4096"/>
    <x v="4089"/>
    <x v="4088"/>
    <x v="8"/>
    <n v="400"/>
    <x v="2"/>
    <x v="1"/>
    <s v="GBP"/>
    <n v="1488271860"/>
    <n v="1484484219"/>
    <b v="0"/>
    <n v="5"/>
    <b v="0"/>
    <s v="theater/plays"/>
    <n v="11.428571428571429"/>
    <n v="80"/>
    <x v="1"/>
    <s v="plays"/>
  </r>
  <r>
    <n v="4097"/>
    <x v="4090"/>
    <x v="4089"/>
    <x v="3"/>
    <n v="0"/>
    <x v="2"/>
    <x v="1"/>
    <s v="GBP"/>
    <n v="1454284500"/>
    <n v="1449431237"/>
    <b v="0"/>
    <n v="0"/>
    <b v="0"/>
    <s v="theater/plays"/>
    <n v="0"/>
    <n v="0"/>
    <x v="1"/>
    <s v="plays"/>
  </r>
  <r>
    <n v="4098"/>
    <x v="4091"/>
    <x v="4090"/>
    <x v="96"/>
    <n v="0"/>
    <x v="2"/>
    <x v="0"/>
    <s v="USD"/>
    <n v="1465060797"/>
    <n v="1462468797"/>
    <b v="0"/>
    <n v="0"/>
    <b v="0"/>
    <s v="theater/plays"/>
    <n v="0"/>
    <n v="0"/>
    <x v="1"/>
    <s v="plays"/>
  </r>
  <r>
    <n v="4099"/>
    <x v="4092"/>
    <x v="4091"/>
    <x v="37"/>
    <n v="50"/>
    <x v="2"/>
    <x v="0"/>
    <s v="USD"/>
    <n v="1472847873"/>
    <n v="1468959873"/>
    <b v="0"/>
    <n v="1"/>
    <b v="0"/>
    <s v="theater/plays"/>
    <n v="1.1111111111111112"/>
    <n v="50"/>
    <x v="1"/>
    <s v="plays"/>
  </r>
  <r>
    <n v="4100"/>
    <x v="4093"/>
    <x v="4092"/>
    <x v="444"/>
    <n v="0"/>
    <x v="2"/>
    <x v="0"/>
    <s v="USD"/>
    <n v="1414205990"/>
    <n v="1413341990"/>
    <b v="0"/>
    <n v="0"/>
    <b v="0"/>
    <s v="theater/plays"/>
    <n v="0"/>
    <n v="0"/>
    <x v="1"/>
    <s v="plays"/>
  </r>
  <r>
    <n v="4101"/>
    <x v="4094"/>
    <x v="4093"/>
    <x v="20"/>
    <n v="0"/>
    <x v="2"/>
    <x v="0"/>
    <s v="USD"/>
    <n v="1485380482"/>
    <n v="1482788482"/>
    <b v="0"/>
    <n v="0"/>
    <b v="0"/>
    <s v="theater/plays"/>
    <n v="0"/>
    <n v="0"/>
    <x v="1"/>
    <s v="plays"/>
  </r>
  <r>
    <n v="4102"/>
    <x v="4095"/>
    <x v="4094"/>
    <x v="2"/>
    <n v="137"/>
    <x v="2"/>
    <x v="0"/>
    <s v="USD"/>
    <n v="1463343673"/>
    <n v="1460751673"/>
    <b v="0"/>
    <n v="6"/>
    <b v="0"/>
    <s v="theater/plays"/>
    <n v="27.400000000000002"/>
    <n v="22.833333333333332"/>
    <x v="1"/>
    <s v="plays"/>
  </r>
  <r>
    <n v="4103"/>
    <x v="4096"/>
    <x v="4095"/>
    <x v="28"/>
    <n v="100"/>
    <x v="2"/>
    <x v="0"/>
    <s v="USD"/>
    <n v="1440613920"/>
    <n v="1435953566"/>
    <b v="0"/>
    <n v="6"/>
    <b v="0"/>
    <s v="theater/plays"/>
    <n v="10"/>
    <n v="16.666666666666668"/>
    <x v="1"/>
    <s v="plays"/>
  </r>
  <r>
    <n v="4104"/>
    <x v="4097"/>
    <x v="4096"/>
    <x v="9"/>
    <n v="641"/>
    <x v="2"/>
    <x v="2"/>
    <s v="AUD"/>
    <n v="1477550434"/>
    <n v="1474958434"/>
    <b v="0"/>
    <n v="14"/>
    <b v="0"/>
    <s v="theater/plays"/>
    <n v="21.366666666666667"/>
    <n v="45.785714285714285"/>
    <x v="1"/>
    <s v="plays"/>
  </r>
  <r>
    <n v="4105"/>
    <x v="4098"/>
    <x v="4097"/>
    <x v="287"/>
    <n v="2300"/>
    <x v="2"/>
    <x v="14"/>
    <s v="MXN"/>
    <n v="1482711309"/>
    <n v="1479860109"/>
    <b v="0"/>
    <n v="6"/>
    <b v="0"/>
    <s v="theater/plays"/>
    <n v="6.9696969696969706"/>
    <n v="383.33333333333331"/>
    <x v="1"/>
    <s v="plays"/>
  </r>
  <r>
    <n v="4106"/>
    <x v="4099"/>
    <x v="4098"/>
    <x v="10"/>
    <n v="3530"/>
    <x v="2"/>
    <x v="0"/>
    <s v="USD"/>
    <n v="1427936400"/>
    <n v="1424221866"/>
    <b v="0"/>
    <n v="33"/>
    <b v="0"/>
    <s v="theater/plays"/>
    <n v="70.599999999999994"/>
    <n v="106.96969696969697"/>
    <x v="1"/>
    <s v="plays"/>
  </r>
  <r>
    <n v="4107"/>
    <x v="4100"/>
    <x v="4099"/>
    <x v="13"/>
    <n v="41"/>
    <x v="2"/>
    <x v="0"/>
    <s v="USD"/>
    <n v="1411596001"/>
    <n v="1409608801"/>
    <b v="0"/>
    <n v="4"/>
    <b v="0"/>
    <s v="theater/plays"/>
    <n v="2.0500000000000003"/>
    <n v="10.25"/>
    <x v="1"/>
    <s v="plays"/>
  </r>
  <r>
    <n v="4108"/>
    <x v="4101"/>
    <x v="4100"/>
    <x v="9"/>
    <n v="59"/>
    <x v="2"/>
    <x v="0"/>
    <s v="USD"/>
    <n v="1488517200"/>
    <n v="1485909937"/>
    <b v="0"/>
    <n v="1"/>
    <b v="0"/>
    <s v="theater/plays"/>
    <n v="1.9666666666666666"/>
    <n v="59"/>
    <x v="1"/>
    <s v="plays"/>
  </r>
  <r>
    <n v="4109"/>
    <x v="4102"/>
    <x v="4101"/>
    <x v="2"/>
    <n v="0"/>
    <x v="2"/>
    <x v="1"/>
    <s v="GBP"/>
    <n v="1448805404"/>
    <n v="1446209804"/>
    <b v="0"/>
    <n v="0"/>
    <b v="0"/>
    <s v="theater/plays"/>
    <n v="0"/>
    <n v="0"/>
    <x v="1"/>
    <s v="plays"/>
  </r>
  <r>
    <n v="4110"/>
    <x v="4103"/>
    <x v="4102"/>
    <x v="43"/>
    <n v="86"/>
    <x v="2"/>
    <x v="1"/>
    <s v="GBP"/>
    <n v="1469113351"/>
    <n v="1463929351"/>
    <b v="0"/>
    <n v="6"/>
    <b v="0"/>
    <s v="theater/plays"/>
    <n v="28.666666666666668"/>
    <n v="14.333333333333334"/>
    <x v="1"/>
    <s v="plays"/>
  </r>
  <r>
    <n v="4111"/>
    <x v="4104"/>
    <x v="4103"/>
    <x v="9"/>
    <n v="94"/>
    <x v="2"/>
    <x v="0"/>
    <s v="USD"/>
    <n v="1424747740"/>
    <n v="1422155740"/>
    <b v="0"/>
    <n v="6"/>
    <b v="0"/>
    <s v="theater/plays"/>
    <n v="3.1333333333333333"/>
    <n v="15.666666666666666"/>
    <x v="1"/>
    <s v="plays"/>
  </r>
  <r>
    <n v="4112"/>
    <x v="4105"/>
    <x v="2849"/>
    <x v="30"/>
    <n v="1"/>
    <x v="2"/>
    <x v="17"/>
    <s v="EUR"/>
    <n v="1456617600"/>
    <n v="1454280186"/>
    <b v="0"/>
    <n v="1"/>
    <b v="0"/>
    <s v="theater/plays"/>
    <n v="0.04"/>
    <n v="1"/>
    <x v="1"/>
    <s v="plays"/>
  </r>
  <r>
    <n v="4113"/>
    <x v="4106"/>
    <x v="4104"/>
    <x v="15"/>
    <n v="3"/>
    <x v="2"/>
    <x v="0"/>
    <s v="USD"/>
    <n v="1452234840"/>
    <n v="1450619123"/>
    <b v="0"/>
    <n v="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m/>
    <m/>
  </r>
  <r>
    <n v="1"/>
    <s v="FannibalFest Fan Convention"/>
    <s v="A Hannibal TV Show Fan Convention and Art Collective"/>
    <n v="10275"/>
    <n v="14653"/>
    <x v="0"/>
    <x v="0"/>
    <s v="USD"/>
    <n v="1488464683"/>
    <n v="1485872683"/>
    <b v="0"/>
    <n v="79"/>
    <b v="1"/>
    <s v="film &amp; video/television"/>
    <n v="142.60827250608273"/>
    <n v="185.48101265822785"/>
    <x v="0"/>
    <x v="0"/>
    <m/>
    <m/>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m/>
    <m/>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m/>
    <m/>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m/>
    <m/>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m/>
    <m/>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m/>
    <m/>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m/>
    <m/>
  </r>
  <r>
    <n v="8"/>
    <s v="Sizzling in the Kitchen Flynn Style"/>
    <s v="Help us raise the funds to film our pilot episode!"/>
    <n v="3500"/>
    <n v="3501.52"/>
    <x v="0"/>
    <x v="0"/>
    <s v="USD"/>
    <n v="1460754000"/>
    <n v="1460155212"/>
    <b v="0"/>
    <n v="12"/>
    <b v="1"/>
    <s v="film &amp; video/television"/>
    <n v="100.04342857142856"/>
    <n v="291.79333333333335"/>
    <x v="0"/>
    <x v="0"/>
    <m/>
    <m/>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m/>
    <m/>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m/>
    <m/>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m/>
    <m/>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m/>
    <m/>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m/>
    <m/>
  </r>
  <r>
    <n v="14"/>
    <s v="3010 | Sci-fi Series"/>
    <s v="A highly charged post apocalyptic sci fi series that pulls no punches!"/>
    <n v="6000"/>
    <n v="6056"/>
    <x v="0"/>
    <x v="2"/>
    <s v="AUD"/>
    <n v="1405259940"/>
    <n v="1403051888"/>
    <b v="0"/>
    <n v="41"/>
    <b v="1"/>
    <s v="film &amp; video/television"/>
    <n v="100.93333333333334"/>
    <n v="147.70731707317074"/>
    <x v="0"/>
    <x v="0"/>
    <m/>
    <m/>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m/>
    <m/>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m/>
    <m/>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m/>
    <m/>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m/>
    <m/>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m/>
    <m/>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m/>
    <m/>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m/>
    <m/>
  </r>
  <r>
    <n v="22"/>
    <s v="CREATURES OF HABIT!"/>
    <s v="Meet Gary, and Troy: Two unlikely friends that investigate &quot;strange phenomenon&quot;."/>
    <n v="350"/>
    <n v="410"/>
    <x v="0"/>
    <x v="0"/>
    <s v="USD"/>
    <n v="1420099140"/>
    <n v="1418766740"/>
    <b v="0"/>
    <n v="8"/>
    <b v="1"/>
    <s v="film &amp; video/television"/>
    <n v="117.14285714285715"/>
    <n v="51.25"/>
    <x v="0"/>
    <x v="0"/>
    <m/>
    <m/>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m/>
    <m/>
  </r>
  <r>
    <n v="24"/>
    <s v="Bring STL Up Late to TV"/>
    <s v="STL Up Late is a weekly late night comedy talk show for St. Louis television."/>
    <n v="35000"/>
    <n v="38082.69"/>
    <x v="0"/>
    <x v="0"/>
    <s v="USD"/>
    <n v="1442345940"/>
    <n v="1439494863"/>
    <b v="0"/>
    <n v="574"/>
    <b v="1"/>
    <s v="film &amp; video/television"/>
    <n v="108.80768571428572"/>
    <n v="66.346149825783982"/>
    <x v="0"/>
    <x v="0"/>
    <m/>
    <m/>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m/>
    <m/>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m/>
    <m/>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m/>
    <m/>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m/>
    <m/>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m/>
    <m/>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m/>
    <m/>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m/>
    <m/>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m/>
    <m/>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m/>
    <m/>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m/>
    <m/>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m/>
    <m/>
  </r>
  <r>
    <n v="36"/>
    <s v="THE LISTENING BOX"/>
    <s v="A modern day priest makes an unusual discovery, setting off a chain of events."/>
    <n v="6000"/>
    <n v="8529"/>
    <x v="0"/>
    <x v="0"/>
    <s v="USD"/>
    <n v="1428128525"/>
    <n v="1425540125"/>
    <b v="0"/>
    <n v="44"/>
    <b v="1"/>
    <s v="film &amp; video/television"/>
    <n v="142.15"/>
    <n v="193.84090909090909"/>
    <x v="0"/>
    <x v="0"/>
    <m/>
    <m/>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m/>
    <m/>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m/>
    <m/>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m/>
    <m/>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m/>
    <m/>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m/>
    <m/>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m/>
    <m/>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m/>
    <m/>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m/>
    <m/>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m/>
    <m/>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m/>
    <m/>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m/>
    <m/>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m/>
    <m/>
  </r>
  <r>
    <n v="49"/>
    <s v="Driving Jersey - Season Five"/>
    <s v="Driving Jersey is real people telling real stories."/>
    <n v="12000"/>
    <n v="12000"/>
    <x v="0"/>
    <x v="0"/>
    <s v="USD"/>
    <n v="1445660045"/>
    <n v="1443068045"/>
    <b v="0"/>
    <n v="87"/>
    <b v="1"/>
    <s v="film &amp; video/television"/>
    <n v="100"/>
    <n v="137.93103448275863"/>
    <x v="0"/>
    <x v="0"/>
    <m/>
    <m/>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m/>
    <m/>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m/>
    <m/>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m/>
    <m/>
  </r>
  <r>
    <n v="53"/>
    <s v="Rolling out Vegan Mashup's Season 2"/>
    <s v="Delicious TV's Vegan Mashup launching season two on public television"/>
    <n v="3000"/>
    <n v="3289"/>
    <x v="0"/>
    <x v="0"/>
    <s v="USD"/>
    <n v="1396648800"/>
    <n v="1395407445"/>
    <b v="0"/>
    <n v="117"/>
    <b v="1"/>
    <s v="film &amp; video/television"/>
    <n v="109.63333333333334"/>
    <n v="28.111111111111111"/>
    <x v="0"/>
    <x v="0"/>
    <m/>
    <m/>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m/>
    <m/>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m/>
    <m/>
  </r>
  <r>
    <n v="56"/>
    <s v="Voxwomen Cycling Show"/>
    <s v="We want to see more women's cycling on TV - and we need your help to make it happen!"/>
    <n v="8000"/>
    <n v="8581"/>
    <x v="0"/>
    <x v="1"/>
    <s v="GBP"/>
    <n v="1433779200"/>
    <n v="1432559424"/>
    <b v="0"/>
    <n v="174"/>
    <b v="1"/>
    <s v="film &amp; video/television"/>
    <n v="107.26249999999999"/>
    <n v="49.316091954022987"/>
    <x v="0"/>
    <x v="0"/>
    <m/>
    <m/>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m/>
    <m/>
  </r>
  <r>
    <n v="58"/>
    <s v="Gloaming"/>
    <s v="Alex thought he knew how the world worked. You live, you die and it's over. He was very, very wrong."/>
    <n v="10000"/>
    <n v="10291"/>
    <x v="0"/>
    <x v="0"/>
    <s v="USD"/>
    <n v="1416423172"/>
    <n v="1413827572"/>
    <b v="0"/>
    <n v="75"/>
    <b v="1"/>
    <s v="film &amp; video/television"/>
    <n v="102.91"/>
    <n v="137.21333333333334"/>
    <x v="0"/>
    <x v="0"/>
    <m/>
    <m/>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m/>
    <m/>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m/>
    <m/>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m/>
    <m/>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m/>
    <m/>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m/>
    <m/>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m/>
    <m/>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m/>
    <m/>
  </r>
  <r>
    <n v="66"/>
    <s v="A Stagnant Fever: Short Film"/>
    <s v="A dark comedy set in the '60s about clinical depression and one night stands."/>
    <n v="2000"/>
    <n v="2372"/>
    <x v="0"/>
    <x v="0"/>
    <s v="USD"/>
    <n v="1468873420"/>
    <n v="1466281420"/>
    <b v="0"/>
    <n v="26"/>
    <b v="1"/>
    <s v="film &amp; video/shorts"/>
    <n v="118.6"/>
    <n v="91.230769230769226"/>
    <x v="0"/>
    <x v="1"/>
    <m/>
    <m/>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m/>
    <m/>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m/>
    <m/>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m/>
    <m/>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m/>
    <m/>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m/>
    <m/>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m/>
    <m/>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m/>
    <m/>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m/>
    <m/>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m/>
    <m/>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m/>
    <m/>
  </r>
  <r>
    <n v="77"/>
    <s v="Jonah and the Crab"/>
    <s v="A short film about a boy searching for companionship in a hermit crab he finds on the beach."/>
    <n v="400"/>
    <n v="1570"/>
    <x v="0"/>
    <x v="0"/>
    <s v="USD"/>
    <n v="1337569140"/>
    <n v="1332991717"/>
    <b v="0"/>
    <n v="26"/>
    <b v="1"/>
    <s v="film &amp; video/shorts"/>
    <n v="392.5"/>
    <n v="60.384615384615387"/>
    <x v="0"/>
    <x v="1"/>
    <m/>
    <m/>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m/>
    <m/>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m/>
    <m/>
  </r>
  <r>
    <n v="80"/>
    <s v="Swingers Anonymous"/>
    <s v="What would you do if you ended up at a swingers party with two dead bodies and $20,000 in drug money?"/>
    <n v="12000"/>
    <n v="12870"/>
    <x v="0"/>
    <x v="0"/>
    <s v="USD"/>
    <n v="1386640856"/>
    <n v="1383616856"/>
    <b v="0"/>
    <n v="47"/>
    <b v="1"/>
    <s v="film &amp; video/shorts"/>
    <n v="107.25"/>
    <n v="273.82978723404256"/>
    <x v="0"/>
    <x v="1"/>
    <m/>
    <m/>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m/>
    <m/>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m/>
    <m/>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m/>
    <m/>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m/>
    <m/>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m/>
    <m/>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m/>
    <m/>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m/>
    <m/>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m/>
    <m/>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m/>
    <m/>
  </r>
  <r>
    <n v="90"/>
    <s v="Help Get the Short Film Interior Design into Film Festivals!"/>
    <s v="We're looking for funding to help submit a short film to film festivals."/>
    <n v="500"/>
    <n v="502"/>
    <x v="0"/>
    <x v="0"/>
    <s v="USD"/>
    <n v="1310454499"/>
    <n v="1307862499"/>
    <b v="0"/>
    <n v="16"/>
    <b v="1"/>
    <s v="film &amp; video/shorts"/>
    <n v="100.4"/>
    <n v="31.375"/>
    <x v="0"/>
    <x v="1"/>
    <m/>
    <m/>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m/>
    <m/>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m/>
    <m/>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m/>
    <m/>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m/>
    <m/>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m/>
    <m/>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m/>
    <m/>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m/>
    <m/>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m/>
    <m/>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m/>
    <m/>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m/>
    <m/>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m/>
    <m/>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m/>
    <m/>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m/>
    <m/>
  </r>
  <r>
    <n v="104"/>
    <s v="Good 'Ol Trumpet"/>
    <s v="UCF short film about an old man, his love for music, and his misplaced trumpet.  "/>
    <n v="500"/>
    <n v="600"/>
    <x v="0"/>
    <x v="0"/>
    <s v="USD"/>
    <n v="1301792400"/>
    <n v="1299775266"/>
    <b v="0"/>
    <n v="10"/>
    <b v="1"/>
    <s v="film &amp; video/shorts"/>
    <n v="120"/>
    <n v="60"/>
    <x v="0"/>
    <x v="1"/>
    <m/>
    <m/>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m/>
    <m/>
  </r>
  <r>
    <n v="106"/>
    <s v="LOST WEEKEND"/>
    <s v="A Boy. A Girl. A Car. A Serial Killer."/>
    <n v="5000"/>
    <n v="5025"/>
    <x v="0"/>
    <x v="0"/>
    <s v="USD"/>
    <n v="1333391901"/>
    <n v="1332182301"/>
    <b v="0"/>
    <n v="27"/>
    <b v="1"/>
    <s v="film &amp; video/shorts"/>
    <n v="100.49999999999999"/>
    <n v="186.11111111111111"/>
    <x v="0"/>
    <x v="1"/>
    <m/>
    <m/>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m/>
    <m/>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m/>
    <m/>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m/>
    <m/>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m/>
    <m/>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m/>
    <m/>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m/>
    <m/>
  </r>
  <r>
    <n v="113"/>
    <s v="&quot;The First Day&quot; by Julia Othmer- Music Video"/>
    <s v="A living memorial for all those dealing with trauma, grief and loss."/>
    <n v="5000"/>
    <n v="7050"/>
    <x v="0"/>
    <x v="0"/>
    <s v="USD"/>
    <n v="1312642800"/>
    <n v="1311963128"/>
    <b v="0"/>
    <n v="78"/>
    <b v="1"/>
    <s v="film &amp; video/shorts"/>
    <n v="141"/>
    <n v="90.384615384615387"/>
    <x v="0"/>
    <x v="1"/>
    <m/>
    <m/>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m/>
    <m/>
  </r>
  <r>
    <n v="115"/>
    <s v="The World's Greatest Lover"/>
    <s v="Never judge a book (or a lover) by their cover."/>
    <n v="450"/>
    <n v="632"/>
    <x v="0"/>
    <x v="0"/>
    <s v="USD"/>
    <n v="1328377444"/>
    <n v="1326217444"/>
    <b v="0"/>
    <n v="22"/>
    <b v="1"/>
    <s v="film &amp; video/shorts"/>
    <n v="140.44444444444443"/>
    <n v="28.727272727272727"/>
    <x v="0"/>
    <x v="1"/>
    <m/>
    <m/>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m/>
    <m/>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m/>
    <m/>
  </r>
  <r>
    <n v="118"/>
    <s v="DENOUNCED - A Short Film"/>
    <s v="When a ruthless hit-man is 'denounced' from the mafia, his old enemies declare war."/>
    <n v="5000"/>
    <n v="5651.58"/>
    <x v="0"/>
    <x v="0"/>
    <s v="USD"/>
    <n v="1311902236"/>
    <n v="1309310236"/>
    <b v="0"/>
    <n v="39"/>
    <b v="1"/>
    <s v="film &amp; video/shorts"/>
    <n v="113.03159999999998"/>
    <n v="144.91230769230768"/>
    <x v="0"/>
    <x v="1"/>
    <m/>
    <m/>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m/>
    <m/>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m/>
    <m/>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m/>
    <m/>
  </r>
  <r>
    <n v="122"/>
    <s v="The Time Jumper (Canceled)"/>
    <s v="My ambition for this knows no bounds.  Seeing Sephoria in a live-action is a dream of mine."/>
    <n v="100000000"/>
    <n v="0"/>
    <x v="1"/>
    <x v="0"/>
    <s v="USD"/>
    <n v="1476094907"/>
    <n v="1470910907"/>
    <b v="0"/>
    <n v="0"/>
    <b v="0"/>
    <s v="film &amp; video/science fiction"/>
    <n v="0"/>
    <n v="0"/>
    <x v="0"/>
    <x v="2"/>
    <m/>
    <m/>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m/>
    <m/>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m/>
    <m/>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m/>
    <m/>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m/>
    <m/>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m/>
    <m/>
  </r>
  <r>
    <n v="128"/>
    <s v="Ralphi3 (Canceled)"/>
    <s v="A Science Fiction film filled with entertainment and Excitement"/>
    <n v="100000"/>
    <n v="1867"/>
    <x v="1"/>
    <x v="0"/>
    <s v="USD"/>
    <n v="1476941293"/>
    <n v="1473917293"/>
    <b v="0"/>
    <n v="6"/>
    <b v="0"/>
    <s v="film &amp; video/science fiction"/>
    <n v="1.867"/>
    <n v="311.16666666666669"/>
    <x v="0"/>
    <x v="2"/>
    <m/>
    <m/>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m/>
    <m/>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m/>
    <m/>
  </r>
  <r>
    <n v="131"/>
    <s v="I (Canceled)"/>
    <s v="I"/>
    <n v="1200"/>
    <n v="0"/>
    <x v="1"/>
    <x v="0"/>
    <s v="USD"/>
    <n v="1467763200"/>
    <n v="1466453161"/>
    <b v="0"/>
    <n v="0"/>
    <b v="0"/>
    <s v="film &amp; video/science fiction"/>
    <n v="0"/>
    <n v="0"/>
    <x v="0"/>
    <x v="2"/>
    <m/>
    <m/>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m/>
    <m/>
  </r>
  <r>
    <n v="133"/>
    <s v="Demon Women from outer space (Canceled)"/>
    <s v="Invasion from outer space sights, to weird to imagine destruction too monstrous to escape"/>
    <n v="71764"/>
    <n v="0"/>
    <x v="1"/>
    <x v="0"/>
    <s v="USD"/>
    <n v="1464715860"/>
    <n v="1462130584"/>
    <b v="0"/>
    <n v="0"/>
    <b v="0"/>
    <s v="film &amp; video/science fiction"/>
    <n v="0"/>
    <n v="0"/>
    <x v="0"/>
    <x v="2"/>
    <m/>
    <m/>
  </r>
  <r>
    <n v="134"/>
    <s v="MARLEY'S GHOST (AMBASSADORS OF STEAM) (Canceled)"/>
    <s v="steampunk  remake of &quot;a Christmas carol&quot;"/>
    <n v="5000"/>
    <n v="0"/>
    <x v="1"/>
    <x v="0"/>
    <s v="USD"/>
    <n v="1441386000"/>
    <n v="1438811418"/>
    <b v="0"/>
    <n v="0"/>
    <b v="0"/>
    <s v="film &amp; video/science fiction"/>
    <n v="0"/>
    <n v="0"/>
    <x v="0"/>
    <x v="2"/>
    <m/>
    <m/>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m/>
    <m/>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m/>
    <m/>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m/>
    <m/>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m/>
    <m/>
  </r>
  <r>
    <n v="139"/>
    <s v="Roman Dead (Canceled)"/>
    <s v="When  Rome is infected with a zombie plague, Lucius Agrippa and a small group fights for survival"/>
    <n v="500"/>
    <n v="500"/>
    <x v="1"/>
    <x v="0"/>
    <s v="USD"/>
    <n v="1436738772"/>
    <n v="1435874772"/>
    <b v="0"/>
    <n v="1"/>
    <b v="0"/>
    <s v="film &amp; video/science fiction"/>
    <n v="100"/>
    <n v="500"/>
    <x v="0"/>
    <x v="2"/>
    <m/>
    <m/>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m/>
    <m/>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m/>
    <m/>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m/>
    <m/>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m/>
    <m/>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m/>
    <m/>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m/>
    <m/>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m/>
    <m/>
  </r>
  <r>
    <n v="147"/>
    <s v="Consumed (Static Air) (Canceled)"/>
    <s v="Film makers catch live footage beyond their wildest dreams."/>
    <n v="7000"/>
    <n v="0"/>
    <x v="1"/>
    <x v="1"/>
    <s v="GBP"/>
    <n v="1420741080"/>
    <n v="1417026340"/>
    <b v="0"/>
    <n v="0"/>
    <b v="0"/>
    <s v="film &amp; video/science fiction"/>
    <n v="0"/>
    <n v="0"/>
    <x v="0"/>
    <x v="2"/>
    <m/>
    <m/>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m/>
    <m/>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m/>
    <m/>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m/>
    <m/>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m/>
    <m/>
  </r>
  <r>
    <n v="152"/>
    <s v="The Great Dark (Canceled)"/>
    <s v="The Great Dark is a journey through the unimaginable...and un foreseeable..."/>
    <n v="380000"/>
    <n v="30"/>
    <x v="1"/>
    <x v="0"/>
    <s v="USD"/>
    <n v="1411437100"/>
    <n v="1408845100"/>
    <b v="0"/>
    <n v="2"/>
    <b v="0"/>
    <s v="film &amp; video/science fiction"/>
    <n v="7.8947368421052634E-3"/>
    <n v="15"/>
    <x v="0"/>
    <x v="2"/>
    <m/>
    <m/>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m/>
    <m/>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m/>
    <m/>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m/>
    <m/>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m/>
    <m/>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m/>
    <m/>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m/>
    <m/>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m/>
    <m/>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m/>
    <m/>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m/>
    <m/>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m/>
    <m/>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m/>
    <m/>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m/>
    <m/>
  </r>
  <r>
    <n v="165"/>
    <s v="NET"/>
    <s v="A teacher. A boy. The beach and a heatwave that drove them all insane."/>
    <n v="17000"/>
    <n v="0"/>
    <x v="2"/>
    <x v="1"/>
    <s v="GBP"/>
    <n v="1452613724"/>
    <n v="1450021724"/>
    <b v="0"/>
    <n v="0"/>
    <b v="0"/>
    <s v="film &amp; video/drama"/>
    <n v="0"/>
    <n v="0"/>
    <x v="0"/>
    <x v="3"/>
    <m/>
    <m/>
  </r>
  <r>
    <n v="166"/>
    <s v="Pressure"/>
    <s v="A young teen makes a bad decision after joining gang and the film expresses his choices that led him to that point."/>
    <n v="5000"/>
    <n v="3000"/>
    <x v="2"/>
    <x v="0"/>
    <s v="USD"/>
    <n v="1484531362"/>
    <n v="1481939362"/>
    <b v="0"/>
    <n v="1"/>
    <b v="0"/>
    <s v="film &amp; video/drama"/>
    <n v="60"/>
    <n v="3000"/>
    <x v="0"/>
    <x v="3"/>
    <m/>
    <m/>
  </r>
  <r>
    <n v="167"/>
    <s v="Past"/>
    <s v="A young man experiences a tragedy and has the opportunity to go back and learn from his mistakes and find out his true self."/>
    <n v="110000"/>
    <n v="11"/>
    <x v="2"/>
    <x v="0"/>
    <s v="USD"/>
    <n v="1438726535"/>
    <n v="1433542535"/>
    <b v="0"/>
    <n v="2"/>
    <b v="0"/>
    <s v="film &amp; video/drama"/>
    <n v="0.01"/>
    <n v="5.5"/>
    <x v="0"/>
    <x v="3"/>
    <m/>
    <m/>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m/>
    <m/>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m/>
    <m/>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m/>
    <m/>
  </r>
  <r>
    <n v="171"/>
    <s v="IRL: Gamers Unite"/>
    <s v="Team Mayhem, a local small town gang of gamers who are enlisted   to save the world from the new great evil known as Prowler."/>
    <n v="50000"/>
    <n v="1"/>
    <x v="2"/>
    <x v="0"/>
    <s v="USD"/>
    <n v="1470975614"/>
    <n v="1465791614"/>
    <b v="0"/>
    <n v="1"/>
    <b v="0"/>
    <s v="film &amp; video/drama"/>
    <n v="2E-3"/>
    <n v="1"/>
    <x v="0"/>
    <x v="3"/>
    <m/>
    <m/>
  </r>
  <r>
    <n v="172"/>
    <s v="The Blind Dolphin Story"/>
    <s v="A short film on the rarest mammal and the second most endangered freshwater river dolphin, in Pakistan."/>
    <n v="95000"/>
    <n v="0"/>
    <x v="2"/>
    <x v="0"/>
    <s v="USD"/>
    <n v="1426753723"/>
    <n v="1423733323"/>
    <b v="0"/>
    <n v="0"/>
    <b v="0"/>
    <s v="film &amp; video/drama"/>
    <n v="0"/>
    <n v="0"/>
    <x v="0"/>
    <x v="3"/>
    <m/>
    <m/>
  </r>
  <r>
    <n v="173"/>
    <s v="7 Sins"/>
    <s v="This is a film inspired by Quentin Tarantino, I want to make a film thats entertaining yet gritty. 7 Sins is in pre-production."/>
    <n v="1110"/>
    <n v="0"/>
    <x v="2"/>
    <x v="1"/>
    <s v="GBP"/>
    <n v="1425131108"/>
    <n v="1422539108"/>
    <b v="0"/>
    <n v="0"/>
    <b v="0"/>
    <s v="film &amp; video/drama"/>
    <n v="0"/>
    <n v="0"/>
    <x v="0"/>
    <x v="3"/>
    <m/>
    <m/>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m/>
    <m/>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m/>
    <m/>
  </r>
  <r>
    <n v="176"/>
    <s v="Silent Monster"/>
    <s v="I'm seeking funding to finish my short film, Silent Monster, to bring awareness to teenage bullying as well as teenage violence."/>
    <n v="1500"/>
    <n v="0"/>
    <x v="2"/>
    <x v="0"/>
    <s v="USD"/>
    <n v="1438803999"/>
    <n v="1436211999"/>
    <b v="0"/>
    <n v="0"/>
    <b v="0"/>
    <s v="film &amp; video/drama"/>
    <n v="0"/>
    <n v="0"/>
    <x v="0"/>
    <x v="3"/>
    <m/>
    <m/>
  </r>
  <r>
    <n v="177"/>
    <s v="The Good Samaritan"/>
    <s v="I'm making a modern day version of the bible story &quot; The Good Samaritan&quot;"/>
    <n v="450"/>
    <n v="180"/>
    <x v="2"/>
    <x v="0"/>
    <s v="USD"/>
    <n v="1427155726"/>
    <n v="1425690526"/>
    <b v="0"/>
    <n v="7"/>
    <b v="0"/>
    <s v="film &amp; video/drama"/>
    <n v="40"/>
    <n v="25.714285714285715"/>
    <x v="0"/>
    <x v="3"/>
    <m/>
    <m/>
  </r>
  <r>
    <n v="178"/>
    <s v="El viaje de LucÃ­a"/>
    <s v="El viaje de LucÃ­a es un largometraje de ficciÃ³n con temÃ¡tica sobre el cÃ¡ncer infantil."/>
    <n v="500000"/>
    <n v="0"/>
    <x v="2"/>
    <x v="3"/>
    <s v="EUR"/>
    <n v="1448582145"/>
    <n v="1445986545"/>
    <b v="0"/>
    <n v="0"/>
    <b v="0"/>
    <s v="film &amp; video/drama"/>
    <n v="0"/>
    <n v="0"/>
    <x v="0"/>
    <x v="3"/>
    <m/>
    <m/>
  </r>
  <r>
    <n v="179"/>
    <s v="Sustain: A Film About Survival"/>
    <s v="A feature-length film about how three people survive in a diseased world."/>
    <n v="1000"/>
    <n v="200"/>
    <x v="2"/>
    <x v="0"/>
    <s v="USD"/>
    <n v="1457056555"/>
    <n v="1454464555"/>
    <b v="0"/>
    <n v="2"/>
    <b v="0"/>
    <s v="film &amp; video/drama"/>
    <n v="20"/>
    <n v="100"/>
    <x v="0"/>
    <x v="3"/>
    <m/>
    <m/>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m/>
    <m/>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m/>
    <m/>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m/>
    <m/>
  </r>
  <r>
    <n v="183"/>
    <s v="Three Little Words"/>
    <s v="Don't kill me until I meet my Dad"/>
    <n v="12500"/>
    <n v="4482"/>
    <x v="2"/>
    <x v="1"/>
    <s v="GBP"/>
    <n v="1417033610"/>
    <n v="1414438010"/>
    <b v="0"/>
    <n v="12"/>
    <b v="0"/>
    <s v="film &amp; video/drama"/>
    <n v="35.856000000000002"/>
    <n v="373.5"/>
    <x v="0"/>
    <x v="3"/>
    <m/>
    <m/>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m/>
    <m/>
  </r>
  <r>
    <n v="185"/>
    <s v="BLANK Short Movie"/>
    <s v="Love has no boundaries!"/>
    <n v="40000"/>
    <n v="2200"/>
    <x v="2"/>
    <x v="10"/>
    <s v="NOK"/>
    <n v="1471557139"/>
    <n v="1468965139"/>
    <b v="0"/>
    <n v="10"/>
    <b v="0"/>
    <s v="film &amp; video/drama"/>
    <n v="5.5"/>
    <n v="220"/>
    <x v="0"/>
    <x v="3"/>
    <m/>
    <m/>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m/>
    <m/>
  </r>
  <r>
    <n v="187"/>
    <s v="The Imbalanced Heart of a Symmetric Mind (film)"/>
    <s v="A young man suffering from a severe case of OCD embarks on a road trip to find peace of mind."/>
    <n v="5000"/>
    <n v="800"/>
    <x v="2"/>
    <x v="0"/>
    <s v="USD"/>
    <n v="1437461940"/>
    <n v="1435383457"/>
    <b v="0"/>
    <n v="5"/>
    <b v="0"/>
    <s v="film &amp; video/drama"/>
    <n v="16"/>
    <n v="160"/>
    <x v="0"/>
    <x v="3"/>
    <m/>
    <m/>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m/>
    <m/>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m/>
    <m/>
  </r>
  <r>
    <n v="190"/>
    <s v="REGIONRAT, the movie"/>
    <s v="Because hope can be a 4 letter word"/>
    <n v="12000"/>
    <n v="50"/>
    <x v="2"/>
    <x v="0"/>
    <s v="USD"/>
    <n v="1466091446"/>
    <n v="1465227446"/>
    <b v="0"/>
    <n v="1"/>
    <b v="0"/>
    <s v="film &amp; video/drama"/>
    <n v="0.41666666666666669"/>
    <n v="50"/>
    <x v="0"/>
    <x v="3"/>
    <m/>
    <m/>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m/>
    <m/>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m/>
    <m/>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m/>
    <m/>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m/>
    <m/>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m/>
    <m/>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m/>
    <m/>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m/>
    <m/>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m/>
    <m/>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m/>
    <m/>
  </r>
  <r>
    <n v="200"/>
    <s v="The Crossing Shore"/>
    <s v="A film dedicated to an AAF Pilot's struggle to survive behind enemy lines during WWII."/>
    <n v="6000"/>
    <n v="1571.55"/>
    <x v="2"/>
    <x v="0"/>
    <s v="USD"/>
    <n v="1410746403"/>
    <n v="1408154403"/>
    <b v="0"/>
    <n v="18"/>
    <b v="0"/>
    <s v="film &amp; video/drama"/>
    <n v="26.192500000000003"/>
    <n v="87.308333333333337"/>
    <x v="0"/>
    <x v="3"/>
    <m/>
    <m/>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m/>
    <m/>
  </r>
  <r>
    <n v="202"/>
    <s v="Modern Gangsters"/>
    <s v="new web series created by jonney terry"/>
    <n v="6000"/>
    <n v="0"/>
    <x v="2"/>
    <x v="0"/>
    <s v="USD"/>
    <n v="1444337940"/>
    <n v="1441750564"/>
    <b v="0"/>
    <n v="0"/>
    <b v="0"/>
    <s v="film &amp; video/drama"/>
    <n v="0"/>
    <n v="0"/>
    <x v="0"/>
    <x v="3"/>
    <m/>
    <m/>
  </r>
  <r>
    <n v="203"/>
    <s v="TheM"/>
    <s v="We are aiming to make a Web Series based on Youth Culture and the misrepresentation of socially stereotyped people."/>
    <n v="2500"/>
    <n v="746"/>
    <x v="2"/>
    <x v="1"/>
    <s v="GBP"/>
    <n v="1422562864"/>
    <n v="1417378864"/>
    <b v="0"/>
    <n v="8"/>
    <b v="0"/>
    <s v="film &amp; video/drama"/>
    <n v="29.84"/>
    <n v="93.25"/>
    <x v="0"/>
    <x v="3"/>
    <m/>
    <m/>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m/>
    <m/>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m/>
    <m/>
  </r>
  <r>
    <n v="206"/>
    <s v="Blood Bond Movie Development"/>
    <s v="A love story featuring adoption,struggle,dysfunction,grace, healing, and restoration."/>
    <n v="12700"/>
    <n v="0"/>
    <x v="2"/>
    <x v="0"/>
    <s v="USD"/>
    <n v="1470441983"/>
    <n v="1468627583"/>
    <b v="0"/>
    <n v="0"/>
    <b v="0"/>
    <s v="film &amp; video/drama"/>
    <n v="0"/>
    <n v="0"/>
    <x v="0"/>
    <x v="3"/>
    <m/>
    <m/>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m/>
    <m/>
  </r>
  <r>
    <n v="208"/>
    <s v="OLIVIA"/>
    <s v="A young woman's journey from Africa to Australia where she finds heaven on earth, love and tragedy. Within her tragedy she saves lives."/>
    <n v="50000"/>
    <n v="0"/>
    <x v="2"/>
    <x v="2"/>
    <s v="AUD"/>
    <n v="1418719967"/>
    <n v="1416127967"/>
    <b v="0"/>
    <n v="0"/>
    <b v="0"/>
    <s v="film &amp; video/drama"/>
    <n v="0"/>
    <n v="0"/>
    <x v="0"/>
    <x v="3"/>
    <m/>
    <m/>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m/>
    <m/>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m/>
    <m/>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m/>
    <m/>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m/>
    <m/>
  </r>
  <r>
    <n v="213"/>
    <s v="Hart Blvd. A feature film by Andrew Greve"/>
    <s v="A family dramedy about a grandfather  and grandson who are both on their path to redemption."/>
    <n v="50000"/>
    <n v="20"/>
    <x v="2"/>
    <x v="0"/>
    <s v="USD"/>
    <n v="1439734001"/>
    <n v="1437142547"/>
    <b v="0"/>
    <n v="1"/>
    <b v="0"/>
    <s v="film &amp; video/drama"/>
    <n v="0.04"/>
    <n v="20"/>
    <x v="0"/>
    <x v="3"/>
    <m/>
    <m/>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m/>
    <m/>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m/>
    <m/>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m/>
    <m/>
  </r>
  <r>
    <n v="217"/>
    <s v="Bitch"/>
    <s v="A roadmovie by paw"/>
    <n v="100000"/>
    <n v="11943"/>
    <x v="2"/>
    <x v="11"/>
    <s v="SEK"/>
    <n v="1419780149"/>
    <n v="1417101749"/>
    <b v="0"/>
    <n v="38"/>
    <b v="0"/>
    <s v="film &amp; video/drama"/>
    <n v="11.943"/>
    <n v="314.28947368421052"/>
    <x v="0"/>
    <x v="3"/>
    <m/>
    <m/>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m/>
    <m/>
  </r>
  <r>
    <n v="219"/>
    <s v="True Colors"/>
    <s v="An hour-long pilot about a group of suburban LGBT teens coming of age in the early 90's."/>
    <n v="50000"/>
    <n v="8815"/>
    <x v="2"/>
    <x v="0"/>
    <s v="USD"/>
    <n v="1459493940"/>
    <n v="1456732225"/>
    <b v="0"/>
    <n v="76"/>
    <b v="0"/>
    <s v="film &amp; video/drama"/>
    <n v="17.630000000000003"/>
    <n v="115.98684210526316"/>
    <x v="0"/>
    <x v="3"/>
    <m/>
    <m/>
  </r>
  <r>
    <n v="220"/>
    <s v="LA VIE"/>
    <s v="A Freelancer abandons everything to chase after his dream of being &quot;great&quot; escape to Bangkok and return to his home-world."/>
    <n v="50000"/>
    <n v="360"/>
    <x v="2"/>
    <x v="0"/>
    <s v="USD"/>
    <n v="1440101160"/>
    <n v="1436542030"/>
    <b v="0"/>
    <n v="3"/>
    <b v="0"/>
    <s v="film &amp; video/drama"/>
    <n v="0.72"/>
    <n v="120"/>
    <x v="0"/>
    <x v="3"/>
    <m/>
    <m/>
  </r>
  <r>
    <n v="221"/>
    <s v="Archetypes"/>
    <s v="Film about Schizophrenia with Surreal Twists!"/>
    <n v="50000"/>
    <n v="0"/>
    <x v="2"/>
    <x v="0"/>
    <s v="USD"/>
    <n v="1427569564"/>
    <n v="1422389164"/>
    <b v="0"/>
    <n v="0"/>
    <b v="0"/>
    <s v="film &amp; video/drama"/>
    <n v="0"/>
    <n v="0"/>
    <x v="0"/>
    <x v="3"/>
    <m/>
    <m/>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m/>
    <m/>
  </r>
  <r>
    <n v="223"/>
    <s v="The Pass"/>
    <s v="An old man, a U.S Marine Corps veteran remembers his combat experience in the battle of Toktong Pass 1950, during the Korean War."/>
    <n v="1500000"/>
    <n v="0"/>
    <x v="2"/>
    <x v="0"/>
    <s v="USD"/>
    <n v="1463879100"/>
    <n v="1461287350"/>
    <b v="0"/>
    <n v="0"/>
    <b v="0"/>
    <s v="film &amp; video/drama"/>
    <n v="0"/>
    <n v="0"/>
    <x v="0"/>
    <x v="3"/>
    <m/>
    <m/>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m/>
    <m/>
  </r>
  <r>
    <n v="225"/>
    <s v="Backpage Shawty"/>
    <s v="I'm creating a &quot;Lifetime&quot; type drama film about a girl who uses backpage for money, but trying to turn her life around."/>
    <n v="200"/>
    <n v="0"/>
    <x v="2"/>
    <x v="0"/>
    <s v="USD"/>
    <n v="1460153054"/>
    <n v="1457564654"/>
    <b v="0"/>
    <n v="0"/>
    <b v="0"/>
    <s v="film &amp; video/drama"/>
    <n v="0"/>
    <n v="0"/>
    <x v="0"/>
    <x v="3"/>
    <m/>
    <m/>
  </r>
  <r>
    <n v="226"/>
    <s v="MAGGIE Film"/>
    <s v="A TRUE STORY OF DOMESTIC VILOLENCE THAT SEEKS TO OFFER THE VIEWER OUTLEST OF SUPPORT."/>
    <n v="29000"/>
    <n v="250"/>
    <x v="2"/>
    <x v="1"/>
    <s v="GBP"/>
    <n v="1433064540"/>
    <n v="1428854344"/>
    <b v="0"/>
    <n v="2"/>
    <b v="0"/>
    <s v="film &amp; video/drama"/>
    <n v="0.86206896551724133"/>
    <n v="125"/>
    <x v="0"/>
    <x v="3"/>
    <m/>
    <m/>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m/>
    <m/>
  </r>
  <r>
    <n v="228"/>
    <s v="Facets of a Geek life"/>
    <s v="I am making a film from one one of my books called facets of a Geek life."/>
    <n v="8000"/>
    <n v="0"/>
    <x v="2"/>
    <x v="1"/>
    <s v="GBP"/>
    <n v="1433176105"/>
    <n v="1427992105"/>
    <b v="0"/>
    <n v="0"/>
    <b v="0"/>
    <s v="film &amp; video/drama"/>
    <n v="0"/>
    <n v="0"/>
    <x v="0"/>
    <x v="3"/>
    <m/>
    <m/>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m/>
    <m/>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m/>
    <m/>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m/>
    <m/>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m/>
    <m/>
  </r>
  <r>
    <n v="233"/>
    <s v="Area 4 - The Film"/>
    <s v="â€œArea 4â€ revolves around Frank Hammond, a counselor at a high school, who discovers the scandals that took place."/>
    <n v="350000"/>
    <n v="0"/>
    <x v="2"/>
    <x v="0"/>
    <s v="USD"/>
    <n v="1475185972"/>
    <n v="1472593972"/>
    <b v="0"/>
    <n v="0"/>
    <b v="0"/>
    <s v="film &amp; video/drama"/>
    <n v="0"/>
    <n v="0"/>
    <x v="0"/>
    <x v="3"/>
    <m/>
    <m/>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m/>
    <m/>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m/>
    <m/>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m/>
    <m/>
  </r>
  <r>
    <n v="237"/>
    <s v="Making The Choice"/>
    <s v="Making The Choice is a christian short film series."/>
    <n v="15000"/>
    <n v="50"/>
    <x v="2"/>
    <x v="0"/>
    <s v="USD"/>
    <n v="1457445069"/>
    <n v="1452261069"/>
    <b v="0"/>
    <n v="1"/>
    <b v="0"/>
    <s v="film &amp; video/drama"/>
    <n v="0.33333333333333337"/>
    <n v="50"/>
    <x v="0"/>
    <x v="3"/>
    <m/>
    <m/>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m/>
    <m/>
  </r>
  <r>
    <n v="239"/>
    <s v="Filthy - Short Film"/>
    <s v="Lovers Clint and Eli convey their conflicting perspectives of guilt and remorse while in the desolate Australian bush."/>
    <n v="1000"/>
    <n v="250"/>
    <x v="2"/>
    <x v="2"/>
    <s v="AUD"/>
    <n v="1446984000"/>
    <n v="1445308730"/>
    <b v="0"/>
    <n v="5"/>
    <b v="0"/>
    <s v="film &amp; video/drama"/>
    <n v="25"/>
    <n v="50"/>
    <x v="0"/>
    <x v="3"/>
    <m/>
    <m/>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m/>
    <m/>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m/>
    <m/>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m/>
    <m/>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m/>
    <m/>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m/>
    <m/>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m/>
    <m/>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m/>
    <m/>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m/>
    <m/>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m/>
    <m/>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m/>
    <m/>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m/>
    <m/>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m/>
    <m/>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m/>
    <m/>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m/>
    <m/>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m/>
    <m/>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m/>
    <m/>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m/>
    <m/>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m/>
    <m/>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m/>
    <m/>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m/>
    <m/>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m/>
    <m/>
  </r>
  <r>
    <n v="261"/>
    <s v="Empires: The Film"/>
    <s v="Empires explores the impact of networks on histories and philosophies of political thought."/>
    <n v="20000"/>
    <n v="21480"/>
    <x v="0"/>
    <x v="0"/>
    <s v="USD"/>
    <n v="1339080900"/>
    <n v="1334783704"/>
    <b v="1"/>
    <n v="220"/>
    <b v="1"/>
    <s v="film &amp; video/documentary"/>
    <n v="107.4"/>
    <n v="97.63636363636364"/>
    <x v="0"/>
    <x v="4"/>
    <m/>
    <m/>
  </r>
  <r>
    <n v="262"/>
    <s v="The Last Cosmonaut"/>
    <s v="He can never die. He will live forever. He is the last cosmonaut, and this is his story."/>
    <n v="2500"/>
    <n v="6000"/>
    <x v="0"/>
    <x v="0"/>
    <s v="USD"/>
    <n v="1298699828"/>
    <n v="1294811828"/>
    <b v="1"/>
    <n v="145"/>
    <b v="1"/>
    <s v="film &amp; video/documentary"/>
    <n v="240"/>
    <n v="41.379310344827587"/>
    <x v="0"/>
    <x v="4"/>
    <m/>
    <m/>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m/>
    <m/>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m/>
    <m/>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m/>
    <m/>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m/>
    <m/>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m/>
    <m/>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m/>
    <m/>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m/>
    <m/>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m/>
    <m/>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m/>
    <m/>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m/>
    <m/>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m/>
    <m/>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m/>
    <m/>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m/>
    <m/>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m/>
    <m/>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m/>
    <m/>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m/>
    <m/>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m/>
    <m/>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m/>
    <m/>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m/>
    <m/>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m/>
    <m/>
  </r>
  <r>
    <n v="283"/>
    <s v="SOLE SURVIVOR"/>
    <s v="What is the impact of survivorship on the human condition?"/>
    <n v="18000"/>
    <n v="20569.05"/>
    <x v="0"/>
    <x v="0"/>
    <s v="USD"/>
    <n v="1306904340"/>
    <n v="1305219744"/>
    <b v="1"/>
    <n v="202"/>
    <b v="1"/>
    <s v="film &amp; video/documentary"/>
    <n v="114.27249999999999"/>
    <n v="101.8269801980198"/>
    <x v="0"/>
    <x v="4"/>
    <m/>
    <m/>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m/>
    <m/>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m/>
    <m/>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m/>
    <m/>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m/>
    <m/>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m/>
    <m/>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m/>
    <m/>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m/>
    <m/>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m/>
    <m/>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m/>
    <m/>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m/>
    <m/>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m/>
    <m/>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m/>
    <m/>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m/>
    <m/>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m/>
    <m/>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m/>
    <m/>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m/>
    <m/>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m/>
    <m/>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m/>
    <m/>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m/>
    <m/>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m/>
    <m/>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m/>
    <m/>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m/>
    <m/>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m/>
    <m/>
  </r>
  <r>
    <n v="307"/>
    <s v="Grammar Revolution"/>
    <s v="Why is grammar important?"/>
    <n v="22000"/>
    <n v="24490"/>
    <x v="0"/>
    <x v="0"/>
    <s v="USD"/>
    <n v="1360276801"/>
    <n v="1357684801"/>
    <b v="1"/>
    <n v="576"/>
    <b v="1"/>
    <s v="film &amp; video/documentary"/>
    <n v="111.31818181818183"/>
    <n v="42.517361111111114"/>
    <x v="0"/>
    <x v="4"/>
    <m/>
    <m/>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m/>
    <m/>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m/>
    <m/>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m/>
    <m/>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m/>
    <m/>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m/>
    <m/>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m/>
    <m/>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m/>
    <m/>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m/>
    <m/>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m/>
    <m/>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m/>
    <m/>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m/>
    <m/>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m/>
    <m/>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m/>
    <m/>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m/>
    <m/>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m/>
    <m/>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m/>
    <m/>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m/>
    <m/>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m/>
    <m/>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m/>
    <m/>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m/>
    <m/>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m/>
    <m/>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m/>
    <m/>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m/>
    <m/>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m/>
    <m/>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m/>
    <m/>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m/>
    <m/>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m/>
    <m/>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m/>
    <m/>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m/>
    <m/>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m/>
    <m/>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m/>
    <m/>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m/>
    <m/>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m/>
    <m/>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m/>
    <m/>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m/>
    <m/>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m/>
    <m/>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m/>
    <m/>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m/>
    <m/>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m/>
    <m/>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m/>
    <m/>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m/>
    <m/>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m/>
    <m/>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m/>
    <m/>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m/>
    <m/>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m/>
    <m/>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m/>
    <m/>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m/>
    <m/>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m/>
    <m/>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m/>
    <m/>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m/>
    <m/>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m/>
    <m/>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m/>
    <m/>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m/>
    <m/>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m/>
    <m/>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m/>
    <m/>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m/>
    <m/>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m/>
    <m/>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m/>
    <m/>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m/>
    <m/>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m/>
    <m/>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m/>
    <m/>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m/>
    <m/>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m/>
    <m/>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m/>
    <m/>
  </r>
  <r>
    <n v="372"/>
    <s v="Wild Equus"/>
    <s v="A short documentary exploring the uses of 'Natural Horsemanship' across Europe"/>
    <n v="300"/>
    <n v="376"/>
    <x v="0"/>
    <x v="1"/>
    <s v="GBP"/>
    <n v="1459872000"/>
    <n v="1456408244"/>
    <b v="0"/>
    <n v="9"/>
    <b v="1"/>
    <s v="film &amp; video/documentary"/>
    <n v="125.33333333333334"/>
    <n v="41.777777777777779"/>
    <x v="0"/>
    <x v="4"/>
    <m/>
    <m/>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m/>
    <m/>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m/>
    <m/>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m/>
    <m/>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m/>
    <m/>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m/>
    <m/>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m/>
    <m/>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m/>
    <m/>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m/>
    <m/>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m/>
    <m/>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m/>
    <m/>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m/>
    <m/>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m/>
    <m/>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m/>
    <m/>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m/>
    <m/>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m/>
    <m/>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m/>
    <m/>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m/>
    <m/>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m/>
    <m/>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m/>
    <m/>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m/>
    <m/>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m/>
    <m/>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m/>
    <m/>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m/>
    <m/>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m/>
    <m/>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m/>
    <m/>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m/>
    <m/>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m/>
    <m/>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m/>
    <m/>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m/>
    <m/>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m/>
    <m/>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m/>
    <m/>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m/>
    <m/>
  </r>
  <r>
    <n v="405"/>
    <s v="The Healing Effect Movie"/>
    <s v="Come, join our movie movement.  A new documentary about the healing power of food."/>
    <n v="2820"/>
    <n v="3036"/>
    <x v="0"/>
    <x v="0"/>
    <s v="USD"/>
    <n v="1394071339"/>
    <n v="1391479339"/>
    <b v="0"/>
    <n v="55"/>
    <b v="1"/>
    <s v="film &amp; video/documentary"/>
    <n v="107.65957446808511"/>
    <n v="55.2"/>
    <x v="0"/>
    <x v="4"/>
    <m/>
    <m/>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m/>
    <m/>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m/>
    <m/>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m/>
    <m/>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m/>
    <m/>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m/>
    <m/>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m/>
    <m/>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m/>
    <m/>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m/>
    <m/>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m/>
    <m/>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m/>
    <m/>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m/>
    <m/>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m/>
    <m/>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m/>
    <m/>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m/>
    <m/>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m/>
    <m/>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m/>
    <m/>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m/>
    <m/>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m/>
    <m/>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m/>
    <m/>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m/>
    <m/>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m/>
    <m/>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m/>
    <m/>
  </r>
  <r>
    <n v="428"/>
    <s v="Little Clay Bible - Zacchaeus"/>
    <s v="Fresh, fun, entertaining Bible stories on YouTube, stop-motion style."/>
    <n v="12000"/>
    <n v="676"/>
    <x v="2"/>
    <x v="0"/>
    <s v="USD"/>
    <n v="1402956000"/>
    <n v="1400523845"/>
    <b v="0"/>
    <n v="13"/>
    <b v="0"/>
    <s v="film &amp; video/animation"/>
    <n v="5.6333333333333329"/>
    <n v="52"/>
    <x v="0"/>
    <x v="5"/>
    <m/>
    <m/>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m/>
    <m/>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m/>
    <m/>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m/>
    <m/>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m/>
    <m/>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m/>
    <m/>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m/>
    <m/>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m/>
    <m/>
  </r>
  <r>
    <n v="436"/>
    <s v="Blinky"/>
    <s v="Blinky is the story of a naÃ¯ve simpleton who suddenly finds himself struggling to adapt to changes within his environment."/>
    <n v="1000"/>
    <n v="0"/>
    <x v="2"/>
    <x v="0"/>
    <s v="USD"/>
    <n v="1375260113"/>
    <n v="1372668113"/>
    <b v="0"/>
    <n v="0"/>
    <b v="0"/>
    <s v="film &amp; video/animation"/>
    <n v="0"/>
    <n v="0"/>
    <x v="0"/>
    <x v="5"/>
    <m/>
    <m/>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m/>
    <m/>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m/>
    <m/>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m/>
    <m/>
  </r>
  <r>
    <n v="440"/>
    <s v="Consumed"/>
    <s v="A stop-motion animation made by a one girl team, with a camera, creativity, and a lot of determination."/>
    <n v="5000"/>
    <n v="5"/>
    <x v="2"/>
    <x v="0"/>
    <s v="USD"/>
    <n v="1458859153"/>
    <n v="1456270753"/>
    <b v="0"/>
    <n v="1"/>
    <b v="0"/>
    <s v="film &amp; video/animation"/>
    <n v="0.1"/>
    <n v="5"/>
    <x v="0"/>
    <x v="5"/>
    <m/>
    <m/>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m/>
    <m/>
  </r>
  <r>
    <n v="442"/>
    <s v="The Paranormal Idiot"/>
    <s v="Doomsday is here"/>
    <n v="17000"/>
    <n v="6691"/>
    <x v="2"/>
    <x v="0"/>
    <s v="USD"/>
    <n v="1424380783"/>
    <n v="1421788783"/>
    <b v="0"/>
    <n v="17"/>
    <b v="0"/>
    <s v="film &amp; video/animation"/>
    <n v="39.358823529411765"/>
    <n v="393.58823529411762"/>
    <x v="0"/>
    <x v="5"/>
    <m/>
    <m/>
  </r>
  <r>
    <n v="443"/>
    <s v="Bad Teddy Studios"/>
    <s v="We love cartoons!! We want to make more but it costs money to so. Be apart of your daily dose of WTF!?! Pledge now!!"/>
    <n v="10000"/>
    <n v="10"/>
    <x v="2"/>
    <x v="5"/>
    <s v="CAD"/>
    <n v="1391991701"/>
    <n v="1389399701"/>
    <b v="0"/>
    <n v="2"/>
    <b v="0"/>
    <s v="film &amp; video/animation"/>
    <n v="0.1"/>
    <n v="5"/>
    <x v="0"/>
    <x v="5"/>
    <m/>
    <m/>
  </r>
  <r>
    <n v="444"/>
    <s v="Discovering the Other Woman"/>
    <s v="An upcoming animated web sitcom series centered around dealing with life, love, and relationships."/>
    <n v="1000"/>
    <n v="50"/>
    <x v="2"/>
    <x v="0"/>
    <s v="USD"/>
    <n v="1329342361"/>
    <n v="1324158361"/>
    <b v="0"/>
    <n v="1"/>
    <b v="0"/>
    <s v="film &amp; video/animation"/>
    <n v="5"/>
    <n v="50"/>
    <x v="0"/>
    <x v="5"/>
    <m/>
    <m/>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m/>
    <m/>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m/>
    <m/>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m/>
    <m/>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m/>
    <m/>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m/>
    <m/>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m/>
    <m/>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m/>
    <m/>
  </r>
  <r>
    <n v="452"/>
    <s v="Lost in the Shadows"/>
    <s v="A man must find his way out of the depths of the shadows by using the aid of a little girl."/>
    <n v="750"/>
    <n v="480"/>
    <x v="2"/>
    <x v="0"/>
    <s v="USD"/>
    <n v="1431536015"/>
    <n v="1428944015"/>
    <b v="0"/>
    <n v="12"/>
    <b v="0"/>
    <s v="film &amp; video/animation"/>
    <n v="64"/>
    <n v="40"/>
    <x v="0"/>
    <x v="5"/>
    <m/>
    <m/>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m/>
    <m/>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m/>
    <m/>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m/>
    <m/>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m/>
    <m/>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m/>
    <m/>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m/>
    <m/>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m/>
    <m/>
  </r>
  <r>
    <n v="460"/>
    <s v="Darwin's Kiss"/>
    <s v="An animated web series about biological evolution gone haywire."/>
    <n v="8500"/>
    <n v="25"/>
    <x v="2"/>
    <x v="0"/>
    <s v="USD"/>
    <n v="1401595200"/>
    <n v="1398862875"/>
    <b v="0"/>
    <n v="2"/>
    <b v="0"/>
    <s v="film &amp; video/animation"/>
    <n v="0.29411764705882354"/>
    <n v="12.5"/>
    <x v="0"/>
    <x v="5"/>
    <m/>
    <m/>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m/>
    <m/>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m/>
    <m/>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m/>
    <m/>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m/>
    <m/>
  </r>
  <r>
    <n v="465"/>
    <s v="&quot;Amp&quot; A Story About a Robot"/>
    <s v="&quot;Amp&quot; is a short film about a robot with needs."/>
    <n v="512"/>
    <n v="138"/>
    <x v="2"/>
    <x v="0"/>
    <s v="USD"/>
    <n v="1403837574"/>
    <n v="1402455174"/>
    <b v="0"/>
    <n v="8"/>
    <b v="0"/>
    <s v="film &amp; video/animation"/>
    <n v="26.953125"/>
    <n v="17.25"/>
    <x v="0"/>
    <x v="5"/>
    <m/>
    <m/>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m/>
    <m/>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m/>
    <m/>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m/>
    <m/>
  </r>
  <r>
    <n v="469"/>
    <s v="Dreamland PERSONALISED Animated Shorts Film"/>
    <s v="Create a personalised animation film using your child's name and photo."/>
    <n v="6000"/>
    <n v="0"/>
    <x v="2"/>
    <x v="1"/>
    <s v="GBP"/>
    <n v="1409960724"/>
    <n v="1404776724"/>
    <b v="0"/>
    <n v="0"/>
    <b v="0"/>
    <s v="film &amp; video/animation"/>
    <n v="0"/>
    <n v="0"/>
    <x v="0"/>
    <x v="5"/>
    <m/>
    <m/>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m/>
    <m/>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m/>
    <m/>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m/>
    <m/>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m/>
    <m/>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m/>
    <m/>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m/>
    <m/>
  </r>
  <r>
    <n v="476"/>
    <s v="Sight Word Music Videos"/>
    <s v="Animated Music Videos that teach kids how to read."/>
    <n v="220000"/>
    <n v="4906.59"/>
    <x v="2"/>
    <x v="0"/>
    <s v="USD"/>
    <n v="1401767940"/>
    <n v="1398727441"/>
    <b v="0"/>
    <n v="124"/>
    <b v="0"/>
    <s v="film &amp; video/animation"/>
    <n v="2.230268181818182"/>
    <n v="39.569274193548388"/>
    <x v="0"/>
    <x v="5"/>
    <m/>
    <m/>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m/>
    <m/>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m/>
    <m/>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m/>
    <m/>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m/>
    <m/>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m/>
    <m/>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m/>
    <m/>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m/>
    <m/>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m/>
    <m/>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m/>
    <m/>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m/>
    <m/>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m/>
    <m/>
  </r>
  <r>
    <n v="488"/>
    <s v="City Animals independent cartoon series"/>
    <s v="When humans left the earth, the animals took over the city. What could go wrong? Well...everything!"/>
    <n v="12000"/>
    <n v="0"/>
    <x v="2"/>
    <x v="0"/>
    <s v="USD"/>
    <n v="1483924700"/>
    <n v="1481332700"/>
    <b v="0"/>
    <n v="0"/>
    <b v="0"/>
    <s v="film &amp; video/animation"/>
    <n v="0"/>
    <n v="0"/>
    <x v="0"/>
    <x v="5"/>
    <m/>
    <m/>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m/>
    <m/>
  </r>
  <r>
    <n v="490"/>
    <s v="PROJECT IS CANCELLED"/>
    <s v="Cancelled"/>
    <n v="1000"/>
    <n v="0"/>
    <x v="2"/>
    <x v="0"/>
    <s v="USD"/>
    <n v="1345677285"/>
    <n v="1343085285"/>
    <b v="0"/>
    <n v="0"/>
    <b v="0"/>
    <s v="film &amp; video/animation"/>
    <n v="0"/>
    <n v="0"/>
    <x v="0"/>
    <x v="5"/>
    <m/>
    <m/>
  </r>
  <r>
    <n v="491"/>
    <s v="Guess What? Gus"/>
    <s v="&quot;Guess What? Gus&quot; is a magical animated comedy that follow a new kid who playful antics for attention make the news."/>
    <n v="10000"/>
    <n v="0"/>
    <x v="2"/>
    <x v="0"/>
    <s v="USD"/>
    <n v="1453937699"/>
    <n v="1451345699"/>
    <b v="0"/>
    <n v="0"/>
    <b v="0"/>
    <s v="film &amp; video/animation"/>
    <n v="0"/>
    <n v="0"/>
    <x v="0"/>
    <x v="5"/>
    <m/>
    <m/>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m/>
    <m/>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m/>
    <m/>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m/>
    <m/>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m/>
    <m/>
  </r>
  <r>
    <n v="496"/>
    <s v="Airships and Anatasia: The Movie"/>
    <s v="The movie is about the adventures of Ethan, Danna, The mysterious inventor and more."/>
    <n v="60000"/>
    <n v="1"/>
    <x v="2"/>
    <x v="0"/>
    <s v="USD"/>
    <n v="1392070874"/>
    <n v="1386886874"/>
    <b v="0"/>
    <n v="1"/>
    <b v="0"/>
    <s v="film &amp; video/animation"/>
    <n v="1.6666666666666668E-3"/>
    <n v="1"/>
    <x v="0"/>
    <x v="5"/>
    <m/>
    <m/>
  </r>
  <r>
    <n v="497"/>
    <s v="Galaxy Probe Kids"/>
    <s v="live-action/animated series pilot."/>
    <n v="4480"/>
    <n v="30"/>
    <x v="2"/>
    <x v="0"/>
    <s v="USD"/>
    <n v="1419483600"/>
    <n v="1414889665"/>
    <b v="0"/>
    <n v="3"/>
    <b v="0"/>
    <s v="film &amp; video/animation"/>
    <n v="0.6696428571428571"/>
    <n v="10"/>
    <x v="0"/>
    <x v="5"/>
    <m/>
    <m/>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m/>
    <m/>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9.5500000000000007"/>
    <n v="73.461538461538467"/>
    <x v="0"/>
    <x v="5"/>
    <m/>
    <m/>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m/>
    <m/>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m/>
    <m/>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m/>
    <m/>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m/>
    <m/>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m/>
    <m/>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m/>
    <m/>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m/>
    <m/>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m/>
    <m/>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m/>
    <m/>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m/>
    <m/>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m/>
    <m/>
  </r>
  <r>
    <n v="511"/>
    <s v="Stuck On An Eyeland"/>
    <s v="A project that incorporates animation and comic art into a relevant story. 4 boys, 1 eyeland, and a whole lot of drama!!!"/>
    <n v="5000"/>
    <n v="150"/>
    <x v="2"/>
    <x v="0"/>
    <s v="USD"/>
    <n v="1365228982"/>
    <n v="1362640582"/>
    <b v="0"/>
    <n v="5"/>
    <b v="0"/>
    <s v="film &amp; video/animation"/>
    <n v="3"/>
    <n v="30"/>
    <x v="0"/>
    <x v="5"/>
    <m/>
    <m/>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m/>
    <m/>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m/>
    <m/>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m/>
    <m/>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m/>
    <m/>
  </r>
  <r>
    <n v="516"/>
    <s v="Shipmates"/>
    <s v="A big brother style comedy animation series starring famous seafarers"/>
    <n v="5000"/>
    <n v="0"/>
    <x v="2"/>
    <x v="1"/>
    <s v="GBP"/>
    <n v="1432752080"/>
    <n v="1427568080"/>
    <b v="0"/>
    <n v="0"/>
    <b v="0"/>
    <s v="film &amp; video/animation"/>
    <n v="0"/>
    <n v="0"/>
    <x v="0"/>
    <x v="5"/>
    <m/>
    <m/>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m/>
    <m/>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m/>
    <m/>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m/>
    <m/>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m/>
    <m/>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m/>
    <m/>
  </r>
  <r>
    <n v="522"/>
    <s v="COMPASS PLAYERS"/>
    <s v="*** TO MAKE DONATIONS IN THE FUTURE                                   GO TO OUR WEBSITE: www.compassplayers.com ***"/>
    <n v="3000"/>
    <n v="3440"/>
    <x v="0"/>
    <x v="0"/>
    <s v="USD"/>
    <n v="1458518325"/>
    <n v="1456793925"/>
    <b v="0"/>
    <n v="31"/>
    <b v="1"/>
    <s v="theater/plays"/>
    <n v="114.66666666666667"/>
    <n v="110.96774193548387"/>
    <x v="1"/>
    <x v="6"/>
    <m/>
    <m/>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m/>
    <m/>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m/>
    <m/>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m/>
    <m/>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m/>
    <m/>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m/>
    <m/>
  </r>
  <r>
    <n v="528"/>
    <s v="Devastated No Matter What"/>
    <s v="A Festival Backed Production of a Full-Length Play."/>
    <n v="1150"/>
    <n v="1330"/>
    <x v="0"/>
    <x v="0"/>
    <s v="USD"/>
    <n v="1434921600"/>
    <n v="1433109907"/>
    <b v="0"/>
    <n v="30"/>
    <b v="1"/>
    <s v="theater/plays"/>
    <n v="115.65217391304347"/>
    <n v="44.333333333333336"/>
    <x v="1"/>
    <x v="6"/>
    <m/>
    <m/>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m/>
    <m/>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m/>
    <m/>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m/>
    <m/>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m/>
    <m/>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m/>
    <m/>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m/>
    <m/>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m/>
    <m/>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m/>
    <m/>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m/>
    <m/>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m/>
    <m/>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m/>
    <m/>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m/>
    <m/>
  </r>
  <r>
    <n v="541"/>
    <s v="Deviations"/>
    <s v="A website dedicated to local Kink Communities; to find others with matching interests and bring them together."/>
    <n v="4500"/>
    <n v="25"/>
    <x v="2"/>
    <x v="0"/>
    <s v="USD"/>
    <n v="1446080834"/>
    <n v="1443488834"/>
    <b v="0"/>
    <n v="1"/>
    <b v="0"/>
    <s v="technology/web"/>
    <n v="0.55555555555555558"/>
    <n v="25"/>
    <x v="2"/>
    <x v="7"/>
    <m/>
    <m/>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m/>
    <m/>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m/>
    <m/>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m/>
    <m/>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m/>
    <m/>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m/>
    <m/>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m/>
    <m/>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m/>
    <m/>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m/>
    <m/>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m/>
    <m/>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m/>
    <m/>
  </r>
  <r>
    <n v="552"/>
    <s v="Spinnable Social Media"/>
    <s v="Axoral is a 3d interactive social media interface, with the potential to be so much more, but we need your help!"/>
    <n v="45000"/>
    <n v="0"/>
    <x v="2"/>
    <x v="5"/>
    <s v="CAD"/>
    <n v="1452350896"/>
    <n v="1447166896"/>
    <b v="0"/>
    <n v="0"/>
    <b v="0"/>
    <s v="technology/web"/>
    <n v="0"/>
    <n v="0"/>
    <x v="2"/>
    <x v="7"/>
    <m/>
    <m/>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m/>
    <m/>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m/>
    <m/>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m/>
    <m/>
  </r>
  <r>
    <n v="556"/>
    <s v="Braille Academy"/>
    <s v="An educational platform for learning Unified English Braille Code"/>
    <n v="8000"/>
    <n v="200"/>
    <x v="2"/>
    <x v="0"/>
    <s v="USD"/>
    <n v="1452112717"/>
    <n v="1449520717"/>
    <b v="0"/>
    <n v="1"/>
    <b v="0"/>
    <s v="technology/web"/>
    <n v="2.5"/>
    <n v="200"/>
    <x v="2"/>
    <x v="7"/>
    <m/>
    <m/>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m/>
    <m/>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m/>
    <m/>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m/>
    <m/>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m/>
    <m/>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m/>
    <m/>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m/>
    <m/>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m/>
    <m/>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m/>
    <m/>
  </r>
  <r>
    <n v="565"/>
    <s v="EasyLearnings"/>
    <s v="Our objective is to provide a platform which helps teachers to provide courses to leaners in wide range of locations including Africa."/>
    <n v="25000"/>
    <n v="0"/>
    <x v="2"/>
    <x v="1"/>
    <s v="GBP"/>
    <n v="1436554249"/>
    <n v="1433962249"/>
    <b v="0"/>
    <n v="0"/>
    <b v="0"/>
    <s v="technology/web"/>
    <n v="0"/>
    <n v="0"/>
    <x v="2"/>
    <x v="7"/>
    <m/>
    <m/>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m/>
    <m/>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m/>
    <m/>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m/>
    <m/>
  </r>
  <r>
    <n v="569"/>
    <s v="Mioti"/>
    <s v="Mioti is an indie game marketplace that doubles as a community for developers to join networks and discuss projects."/>
    <n v="2500"/>
    <n v="20"/>
    <x v="2"/>
    <x v="5"/>
    <s v="CAD"/>
    <n v="1451679612"/>
    <n v="1449087612"/>
    <b v="0"/>
    <n v="1"/>
    <b v="0"/>
    <s v="technology/web"/>
    <n v="0.8"/>
    <n v="20"/>
    <x v="2"/>
    <x v="7"/>
    <m/>
    <m/>
  </r>
  <r>
    <n v="570"/>
    <s v="Relaunching in May"/>
    <s v="Humans have AM/FM/Satellite radio, kids have radio Disney, pets have DogCatRadio."/>
    <n v="85000"/>
    <n v="142"/>
    <x v="2"/>
    <x v="0"/>
    <s v="USD"/>
    <n v="1455822569"/>
    <n v="1453230569"/>
    <b v="0"/>
    <n v="1"/>
    <b v="0"/>
    <s v="technology/web"/>
    <n v="0.16705882352941176"/>
    <n v="142"/>
    <x v="2"/>
    <x v="7"/>
    <m/>
    <m/>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m/>
    <m/>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m/>
    <m/>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m/>
    <m/>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m/>
    <m/>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m/>
    <m/>
  </r>
  <r>
    <n v="576"/>
    <s v="Uthtopia"/>
    <s v="UthTopia Is a social media organization that believes in positive online usage, youth mentorship, and youth empowerment."/>
    <n v="80000"/>
    <n v="1"/>
    <x v="2"/>
    <x v="0"/>
    <s v="USD"/>
    <n v="1427537952"/>
    <n v="1422357552"/>
    <b v="0"/>
    <n v="1"/>
    <b v="0"/>
    <s v="technology/web"/>
    <n v="1.25E-3"/>
    <n v="1"/>
    <x v="2"/>
    <x v="7"/>
    <m/>
    <m/>
  </r>
  <r>
    <n v="577"/>
    <s v="everydayrelay"/>
    <s v="Emails are one of pervasively used mode of communication today. However, emails can be personal and sometimes discretion is needed."/>
    <n v="5000"/>
    <n v="10"/>
    <x v="2"/>
    <x v="0"/>
    <s v="USD"/>
    <n v="1463753302"/>
    <n v="1458569302"/>
    <b v="0"/>
    <n v="1"/>
    <b v="0"/>
    <s v="technology/web"/>
    <n v="0.2"/>
    <n v="10"/>
    <x v="2"/>
    <x v="7"/>
    <m/>
    <m/>
  </r>
  <r>
    <n v="578"/>
    <s v="weBuy Crowdsourced Shopping"/>
    <s v="weBuy trade built on technology and Crowd Sourced Power"/>
    <n v="125000"/>
    <n v="14"/>
    <x v="2"/>
    <x v="1"/>
    <s v="GBP"/>
    <n v="1441633993"/>
    <n v="1439560393"/>
    <b v="0"/>
    <n v="7"/>
    <b v="0"/>
    <s v="technology/web"/>
    <n v="1.12E-2"/>
    <n v="2"/>
    <x v="2"/>
    <x v="7"/>
    <m/>
    <m/>
  </r>
  <r>
    <n v="579"/>
    <s v="Course: Learn Cryptography"/>
    <s v="Learn classic and public key cryptography with a full proof-of-concept system in JavaScript."/>
    <n v="12000"/>
    <n v="175"/>
    <x v="2"/>
    <x v="0"/>
    <s v="USD"/>
    <n v="1419539223"/>
    <n v="1416947223"/>
    <b v="0"/>
    <n v="5"/>
    <b v="0"/>
    <s v="technology/web"/>
    <n v="1.4583333333333333"/>
    <n v="35"/>
    <x v="2"/>
    <x v="7"/>
    <m/>
    <m/>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m/>
    <m/>
  </r>
  <r>
    <n v="581"/>
    <s v="A Poets Domain"/>
    <s v="Help me raise funds so that I can be able to give passionate young poets a chance to earn money weekly for their writing &amp; spoken word."/>
    <n v="400"/>
    <n v="0"/>
    <x v="2"/>
    <x v="0"/>
    <s v="USD"/>
    <n v="1438474704"/>
    <n v="1435882704"/>
    <b v="0"/>
    <n v="0"/>
    <b v="0"/>
    <s v="technology/web"/>
    <n v="0"/>
    <n v="0"/>
    <x v="2"/>
    <x v="7"/>
    <m/>
    <m/>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m/>
    <m/>
  </r>
  <r>
    <n v="583"/>
    <s v="HackersArchive.com"/>
    <s v="HackersArchive.com will help rid the web of viruses and scams found everywhere else you look!"/>
    <n v="9000"/>
    <n v="1"/>
    <x v="2"/>
    <x v="0"/>
    <s v="USD"/>
    <n v="1426800687"/>
    <n v="1424212287"/>
    <b v="0"/>
    <n v="1"/>
    <b v="0"/>
    <s v="technology/web"/>
    <n v="1.1111111111111112E-2"/>
    <n v="1"/>
    <x v="2"/>
    <x v="7"/>
    <m/>
    <m/>
  </r>
  <r>
    <n v="584"/>
    <s v="scriptCall - The Personal Presentation Platform"/>
    <s v="Script Call takes your presentation from the wall to your audience; from your device to theirs."/>
    <n v="1000"/>
    <n v="10"/>
    <x v="2"/>
    <x v="0"/>
    <s v="USD"/>
    <n v="1426522316"/>
    <n v="1423933916"/>
    <b v="0"/>
    <n v="2"/>
    <b v="0"/>
    <s v="technology/web"/>
    <n v="1"/>
    <n v="5"/>
    <x v="2"/>
    <x v="7"/>
    <m/>
    <m/>
  </r>
  <r>
    <n v="585"/>
    <s v="Link Card"/>
    <s v="SAVE UP TO 40% WHEN YOU SPEND!_x000a__x000a_PRE-ORDER YOUR LINK CARD TODAY"/>
    <n v="9000"/>
    <n v="0"/>
    <x v="2"/>
    <x v="1"/>
    <s v="GBP"/>
    <n v="1448928000"/>
    <n v="1444123377"/>
    <b v="0"/>
    <n v="0"/>
    <b v="0"/>
    <s v="technology/web"/>
    <n v="0"/>
    <n v="0"/>
    <x v="2"/>
    <x v="7"/>
    <m/>
    <m/>
  </r>
  <r>
    <n v="586"/>
    <s v="Employ College 2K"/>
    <s v="Employ College is a movement for companies to hire college graduates from their respected institutions."/>
    <n v="10000"/>
    <n v="56"/>
    <x v="2"/>
    <x v="0"/>
    <s v="USD"/>
    <n v="1424032207"/>
    <n v="1421440207"/>
    <b v="0"/>
    <n v="4"/>
    <b v="0"/>
    <s v="technology/web"/>
    <n v="0.55999999999999994"/>
    <n v="14"/>
    <x v="2"/>
    <x v="7"/>
    <m/>
    <m/>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m/>
    <m/>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m/>
    <m/>
  </r>
  <r>
    <n v="589"/>
    <s v="Get Neighborly"/>
    <s v="Services closer than you think..."/>
    <n v="7500"/>
    <n v="1"/>
    <x v="2"/>
    <x v="0"/>
    <s v="USD"/>
    <n v="1436366699"/>
    <n v="1435070699"/>
    <b v="0"/>
    <n v="1"/>
    <b v="0"/>
    <s v="technology/web"/>
    <n v="1.3333333333333334E-2"/>
    <n v="1"/>
    <x v="2"/>
    <x v="7"/>
    <m/>
    <m/>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m/>
    <m/>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m/>
    <m/>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m/>
    <m/>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m/>
    <m/>
  </r>
  <r>
    <n v="594"/>
    <s v="Unleashed Fitness"/>
    <s v="Creating a fitness site that will change the fitness game forever!"/>
    <n v="25000"/>
    <n v="26"/>
    <x v="2"/>
    <x v="0"/>
    <s v="USD"/>
    <n v="1460832206"/>
    <n v="1458240206"/>
    <b v="0"/>
    <n v="2"/>
    <b v="0"/>
    <s v="technology/web"/>
    <n v="0.104"/>
    <n v="13"/>
    <x v="2"/>
    <x v="7"/>
    <m/>
    <m/>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m/>
    <m/>
  </r>
  <r>
    <n v="596"/>
    <s v="DigitaliBook free library"/>
    <s v="We present digitaibook,com site which can become a free electronic library with your help,"/>
    <n v="20000"/>
    <n v="6"/>
    <x v="2"/>
    <x v="0"/>
    <s v="USD"/>
    <n v="1478122292"/>
    <n v="1475530292"/>
    <b v="0"/>
    <n v="2"/>
    <b v="0"/>
    <s v="technology/web"/>
    <n v="0.03"/>
    <n v="3"/>
    <x v="2"/>
    <x v="7"/>
    <m/>
    <m/>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m/>
    <m/>
  </r>
  <r>
    <n v="598"/>
    <s v="Goals not creeds"/>
    <s v="This is a project to create a crowd-funding site for Urantia Book readers worldwide."/>
    <n v="2500"/>
    <n v="850"/>
    <x v="2"/>
    <x v="0"/>
    <s v="USD"/>
    <n v="1417737781"/>
    <n v="1415145781"/>
    <b v="0"/>
    <n v="7"/>
    <b v="0"/>
    <s v="technology/web"/>
    <n v="34"/>
    <n v="121.42857142857143"/>
    <x v="2"/>
    <x v="7"/>
    <m/>
    <m/>
  </r>
  <r>
    <n v="599"/>
    <s v="Mail 4 Jail"/>
    <s v="We send care packages to incarcerated individuals throughout the country that include specific items hand picked by the sender."/>
    <n v="50000"/>
    <n v="31"/>
    <x v="2"/>
    <x v="0"/>
    <s v="USD"/>
    <n v="1425827760"/>
    <n v="1423769402"/>
    <b v="0"/>
    <n v="2"/>
    <b v="0"/>
    <s v="technology/web"/>
    <n v="6.2E-2"/>
    <n v="15.5"/>
    <x v="2"/>
    <x v="7"/>
    <m/>
    <m/>
  </r>
  <r>
    <n v="600"/>
    <s v="Anaheim California here we come but we need your help."/>
    <s v="Science Technology Engineering and Math + youth = a brighter tomorrow."/>
    <n v="5000"/>
    <n v="100"/>
    <x v="1"/>
    <x v="0"/>
    <s v="USD"/>
    <n v="1431198562"/>
    <n v="1426014562"/>
    <b v="0"/>
    <n v="1"/>
    <b v="0"/>
    <s v="technology/web"/>
    <n v="2"/>
    <n v="100"/>
    <x v="2"/>
    <x v="7"/>
    <m/>
    <m/>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m/>
    <m/>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m/>
    <m/>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m/>
    <m/>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m/>
    <m/>
  </r>
  <r>
    <n v="605"/>
    <s v="Teach Your Parents iPad (Canceled)"/>
    <s v="An iPad support care package for your parents / seniors."/>
    <n v="5000"/>
    <n v="131"/>
    <x v="1"/>
    <x v="0"/>
    <s v="USD"/>
    <n v="1440318908"/>
    <n v="1436430908"/>
    <b v="0"/>
    <n v="8"/>
    <b v="0"/>
    <s v="technology/web"/>
    <n v="2.62"/>
    <n v="16.375"/>
    <x v="2"/>
    <x v="7"/>
    <m/>
    <m/>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m/>
    <m/>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m/>
    <m/>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m/>
    <m/>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m/>
    <m/>
  </r>
  <r>
    <n v="610"/>
    <s v="UniteChrist (Canceled)"/>
    <s v="We are creating a Christian social network to empower, educate, and connect Christians all over the world."/>
    <n v="13803"/>
    <n v="0"/>
    <x v="1"/>
    <x v="0"/>
    <s v="USD"/>
    <n v="1429732586"/>
    <n v="1427140586"/>
    <b v="0"/>
    <n v="0"/>
    <b v="0"/>
    <s v="technology/web"/>
    <n v="0"/>
    <n v="0"/>
    <x v="2"/>
    <x v="7"/>
    <m/>
    <m/>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m/>
    <m/>
  </r>
  <r>
    <n v="612"/>
    <s v="Web Streaming 2.0 (Canceled)"/>
    <s v="A Fast and Reliable new Web platform to stream videos from Internet"/>
    <n v="10000"/>
    <n v="0"/>
    <x v="1"/>
    <x v="13"/>
    <s v="EUR"/>
    <n v="1472777146"/>
    <n v="1470185146"/>
    <b v="0"/>
    <n v="0"/>
    <b v="0"/>
    <s v="technology/web"/>
    <n v="0"/>
    <n v="0"/>
    <x v="2"/>
    <x v="7"/>
    <m/>
    <m/>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m/>
    <m/>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m/>
    <m/>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m/>
    <m/>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m/>
    <m/>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m/>
    <m/>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m/>
    <m/>
  </r>
  <r>
    <n v="619"/>
    <s v="Big Data (Canceled)"/>
    <s v="Big Data Sets for researchers interested in improving the quality of life."/>
    <n v="2500000"/>
    <n v="1"/>
    <x v="1"/>
    <x v="0"/>
    <s v="USD"/>
    <n v="1416933390"/>
    <n v="1411745790"/>
    <b v="0"/>
    <n v="1"/>
    <b v="0"/>
    <s v="technology/web"/>
    <n v="3.9999999999999996E-5"/>
    <n v="1"/>
    <x v="2"/>
    <x v="7"/>
    <m/>
    <m/>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m/>
    <m/>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m/>
    <m/>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m/>
    <m/>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m/>
    <m/>
  </r>
  <r>
    <n v="624"/>
    <s v="NeedSomeLoven.com (Canceled)"/>
    <s v="I am designing a fun, high tech dating website, with over 25 cool features. It is innovate as well as user friendly."/>
    <n v="5000"/>
    <n v="0"/>
    <x v="1"/>
    <x v="0"/>
    <s v="USD"/>
    <n v="1431647041"/>
    <n v="1429055041"/>
    <b v="0"/>
    <n v="0"/>
    <b v="0"/>
    <s v="technology/web"/>
    <n v="0"/>
    <n v="0"/>
    <x v="2"/>
    <x v="7"/>
    <m/>
    <m/>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m/>
    <m/>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m/>
    <m/>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m/>
    <m/>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m/>
    <m/>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m/>
    <m/>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m/>
    <m/>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m/>
    <m/>
  </r>
  <r>
    <n v="632"/>
    <s v="UniWherse.com - Bring students future (Canceled)"/>
    <s v="Our goal is to create a system, students can find universities that best match their interests."/>
    <n v="20000"/>
    <n v="0"/>
    <x v="1"/>
    <x v="9"/>
    <s v="EUR"/>
    <n v="1448470165"/>
    <n v="1445874565"/>
    <b v="0"/>
    <n v="0"/>
    <b v="0"/>
    <s v="technology/web"/>
    <n v="0"/>
    <n v="0"/>
    <x v="2"/>
    <x v="7"/>
    <m/>
    <m/>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m/>
    <m/>
  </r>
  <r>
    <n v="634"/>
    <s v="pitchtograndma (Canceled)"/>
    <s v="We help companies to explain what they do in simple, grandma-would-understand terms."/>
    <n v="5000"/>
    <n v="1"/>
    <x v="1"/>
    <x v="0"/>
    <s v="USD"/>
    <n v="1424989029"/>
    <n v="1422397029"/>
    <b v="0"/>
    <n v="1"/>
    <b v="0"/>
    <s v="technology/web"/>
    <n v="0.02"/>
    <n v="1"/>
    <x v="2"/>
    <x v="7"/>
    <m/>
    <m/>
  </r>
  <r>
    <n v="635"/>
    <s v="Pleero, A Technology Team Building Website (Canceled)"/>
    <s v="Network used for building technology development teams."/>
    <n v="25000"/>
    <n v="2"/>
    <x v="1"/>
    <x v="0"/>
    <s v="USD"/>
    <n v="1428804762"/>
    <n v="1426212762"/>
    <b v="0"/>
    <n v="1"/>
    <b v="0"/>
    <s v="technology/web"/>
    <n v="8.0000000000000002E-3"/>
    <n v="2"/>
    <x v="2"/>
    <x v="7"/>
    <m/>
    <m/>
  </r>
  <r>
    <n v="636"/>
    <s v="Keto Advice (Canceled)"/>
    <s v="With no central location for keto knowledge, keto advice will be a community run knowledge base."/>
    <n v="2000"/>
    <n v="4"/>
    <x v="1"/>
    <x v="1"/>
    <s v="GBP"/>
    <n v="1433587620"/>
    <n v="1430996150"/>
    <b v="0"/>
    <n v="1"/>
    <b v="0"/>
    <s v="technology/web"/>
    <n v="0.2"/>
    <n v="4"/>
    <x v="2"/>
    <x v="7"/>
    <m/>
    <m/>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m/>
    <m/>
  </r>
  <r>
    <n v="638"/>
    <s v="W (Canceled)"/>
    <s v="O0"/>
    <n v="200000"/>
    <n v="18"/>
    <x v="1"/>
    <x v="12"/>
    <s v="EUR"/>
    <n v="1490447662"/>
    <n v="1485267262"/>
    <b v="0"/>
    <n v="6"/>
    <b v="0"/>
    <s v="technology/web"/>
    <n v="9.0000000000000011E-3"/>
    <n v="3"/>
    <x v="2"/>
    <x v="7"/>
    <m/>
    <m/>
  </r>
  <r>
    <n v="639"/>
    <s v="Kids Educational Social Media Site (Canceled)"/>
    <s v="Development of a Safe and Educational Social Media site for kids."/>
    <n v="1000000"/>
    <n v="1"/>
    <x v="1"/>
    <x v="0"/>
    <s v="USD"/>
    <n v="1413208795"/>
    <n v="1408024795"/>
    <b v="0"/>
    <n v="1"/>
    <b v="0"/>
    <s v="technology/web"/>
    <n v="9.9999999999999991E-5"/>
    <n v="1"/>
    <x v="2"/>
    <x v="7"/>
    <m/>
    <m/>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m/>
    <m/>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m/>
    <m/>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m/>
    <m/>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m/>
    <m/>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m/>
    <m/>
  </r>
  <r>
    <n v="645"/>
    <s v="Carbon Fiber Collar Stays"/>
    <s v="Ever wanted to own something made out of carbon fiber? Now you can!"/>
    <n v="2000"/>
    <n v="5574"/>
    <x v="0"/>
    <x v="0"/>
    <s v="USD"/>
    <n v="1470962274"/>
    <n v="1468370274"/>
    <b v="0"/>
    <n v="237"/>
    <b v="1"/>
    <s v="technology/wearables"/>
    <n v="278.7"/>
    <n v="23.518987341772153"/>
    <x v="2"/>
    <x v="8"/>
    <m/>
    <m/>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m/>
    <m/>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m/>
    <m/>
  </r>
  <r>
    <n v="648"/>
    <s v="Audio Jacket"/>
    <s v="Get ready for the next product that you canâ€™t live without"/>
    <n v="35000"/>
    <n v="44388"/>
    <x v="0"/>
    <x v="0"/>
    <s v="USD"/>
    <n v="1413304708"/>
    <n v="1410280708"/>
    <b v="0"/>
    <n v="27"/>
    <b v="1"/>
    <s v="technology/wearables"/>
    <n v="126.82285714285715"/>
    <n v="1644"/>
    <x v="2"/>
    <x v="8"/>
    <m/>
    <m/>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m/>
    <m/>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m/>
    <m/>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m/>
    <m/>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m/>
    <m/>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m/>
    <m/>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m/>
    <m/>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m/>
    <m/>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m/>
    <m/>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m/>
    <m/>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m/>
    <m/>
  </r>
  <r>
    <n v="659"/>
    <s v="Lulu Watch Designs - Apple Watch"/>
    <s v="Sync up your lifestyle"/>
    <n v="3000"/>
    <n v="3017"/>
    <x v="0"/>
    <x v="0"/>
    <s v="USD"/>
    <n v="1440339295"/>
    <n v="1437747295"/>
    <b v="0"/>
    <n v="21"/>
    <b v="1"/>
    <s v="technology/wearables"/>
    <n v="100.56666666666668"/>
    <n v="143.66666666666666"/>
    <x v="2"/>
    <x v="8"/>
    <m/>
    <m/>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m/>
    <m/>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m/>
    <m/>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m/>
    <m/>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m/>
    <m/>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m/>
    <m/>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m/>
    <m/>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m/>
    <m/>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m/>
    <m/>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m/>
    <m/>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m/>
    <m/>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m/>
    <m/>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m/>
    <m/>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m/>
    <m/>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m/>
    <m/>
  </r>
  <r>
    <n v="674"/>
    <s v="Something To Wear For Hearing Sounds By Feeling Vibrations"/>
    <s v="Listen to sounds by feeling an array of vibrational patterns against your body."/>
    <n v="50000"/>
    <n v="15"/>
    <x v="2"/>
    <x v="0"/>
    <s v="USD"/>
    <n v="1407811627"/>
    <n v="1402627627"/>
    <b v="0"/>
    <n v="2"/>
    <b v="0"/>
    <s v="technology/wearables"/>
    <n v="0.03"/>
    <n v="7.5"/>
    <x v="2"/>
    <x v="8"/>
    <m/>
    <m/>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m/>
    <m/>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m/>
    <m/>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m/>
    <m/>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m/>
    <m/>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m/>
    <m/>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m/>
    <m/>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m/>
    <m/>
  </r>
  <r>
    <n v="682"/>
    <s v="Deception Belt"/>
    <s v="The Deception Belt is an innovative belt with app capability, designed to assist any user gain control over their appetite."/>
    <n v="50000"/>
    <n v="53"/>
    <x v="2"/>
    <x v="0"/>
    <s v="USD"/>
    <n v="1489512122"/>
    <n v="1486923722"/>
    <b v="0"/>
    <n v="4"/>
    <b v="0"/>
    <s v="technology/wearables"/>
    <n v="0.106"/>
    <n v="13.25"/>
    <x v="2"/>
    <x v="8"/>
    <m/>
    <m/>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m/>
    <m/>
  </r>
  <r>
    <n v="684"/>
    <s v="Arcus Motion Analyzer | The Versatile Smart Ring"/>
    <s v="Arcus gives your fingers super powers."/>
    <n v="320000"/>
    <n v="23948"/>
    <x v="2"/>
    <x v="0"/>
    <s v="USD"/>
    <n v="1406257200"/>
    <n v="1403176891"/>
    <b v="0"/>
    <n v="135"/>
    <b v="0"/>
    <s v="technology/wearables"/>
    <n v="7.4837500000000006"/>
    <n v="177.39259259259259"/>
    <x v="2"/>
    <x v="8"/>
    <m/>
    <m/>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m/>
    <m/>
  </r>
  <r>
    <n v="686"/>
    <s v="Vivi di Cuore - Heart Rate Watch"/>
    <s v="La tua giornata sportiva monitorata nel tuo polso??!!!_x000a_Rendiamolo possibile... VIVI DI CUORE --- All MADE in ITALY"/>
    <n v="500000"/>
    <n v="0"/>
    <x v="2"/>
    <x v="13"/>
    <s v="EUR"/>
    <n v="1438618170"/>
    <n v="1436026170"/>
    <b v="0"/>
    <n v="0"/>
    <b v="0"/>
    <s v="technology/wearables"/>
    <n v="0"/>
    <n v="0"/>
    <x v="2"/>
    <x v="8"/>
    <m/>
    <m/>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m/>
    <m/>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m/>
    <m/>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m/>
    <m/>
  </r>
  <r>
    <n v="690"/>
    <s v="BLOXSHIELD"/>
    <s v="A radiation shield for your fitness tracker, smartwatch or other wearable smart device"/>
    <n v="20000"/>
    <n v="2468"/>
    <x v="2"/>
    <x v="0"/>
    <s v="USD"/>
    <n v="1473400800"/>
    <n v="1469718841"/>
    <b v="0"/>
    <n v="34"/>
    <b v="0"/>
    <s v="technology/wearables"/>
    <n v="12.34"/>
    <n v="72.588235294117652"/>
    <x v="2"/>
    <x v="8"/>
    <m/>
    <m/>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m/>
    <m/>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m/>
    <m/>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m/>
    <m/>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m/>
    <m/>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m/>
    <m/>
  </r>
  <r>
    <n v="696"/>
    <s v="trustee"/>
    <s v="Show your fidelity by wearing the Trustee rings! Show where you are (at)!"/>
    <n v="175000"/>
    <n v="1"/>
    <x v="2"/>
    <x v="9"/>
    <s v="EUR"/>
    <n v="1406326502"/>
    <n v="1403734502"/>
    <b v="0"/>
    <n v="1"/>
    <b v="0"/>
    <s v="technology/wearables"/>
    <n v="5.7142857142857147E-4"/>
    <n v="1"/>
    <x v="2"/>
    <x v="8"/>
    <m/>
    <m/>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m/>
    <m/>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m/>
    <m/>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m/>
    <m/>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m/>
    <m/>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m/>
    <m/>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m/>
    <m/>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m/>
    <m/>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m/>
    <m/>
  </r>
  <r>
    <n v="705"/>
    <s v="SomnoScope"/>
    <s v="The closest thing ever to the Holy Grail of wearables technology"/>
    <n v="100000"/>
    <n v="977"/>
    <x v="2"/>
    <x v="9"/>
    <s v="EUR"/>
    <n v="1484999278"/>
    <n v="1482407278"/>
    <b v="0"/>
    <n v="5"/>
    <b v="0"/>
    <s v="technology/wearables"/>
    <n v="0.97699999999999987"/>
    <n v="195.4"/>
    <x v="2"/>
    <x v="8"/>
    <m/>
    <m/>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m/>
    <m/>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m/>
    <m/>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m/>
    <m/>
  </r>
  <r>
    <n v="709"/>
    <s v="lumiglove"/>
    <s v="A &quot;handheld&quot; light, which eases the way you illuminate objects and/or paths."/>
    <n v="15000"/>
    <n v="61"/>
    <x v="2"/>
    <x v="0"/>
    <s v="USD"/>
    <n v="1417741159"/>
    <n v="1415149159"/>
    <b v="0"/>
    <n v="2"/>
    <b v="0"/>
    <s v="technology/wearables"/>
    <n v="0.40666666666666662"/>
    <n v="30.5"/>
    <x v="2"/>
    <x v="8"/>
    <m/>
    <m/>
  </r>
  <r>
    <n v="710"/>
    <s v="Hate York Shirt 2.0"/>
    <s v="Shirts, so technologically advanced, they connect mentally to their audience upon sight."/>
    <n v="1200"/>
    <n v="0"/>
    <x v="2"/>
    <x v="5"/>
    <s v="CAD"/>
    <n v="1408495440"/>
    <n v="1405640302"/>
    <b v="0"/>
    <n v="0"/>
    <b v="0"/>
    <s v="technology/wearables"/>
    <n v="0"/>
    <n v="0"/>
    <x v="2"/>
    <x v="8"/>
    <m/>
    <m/>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m/>
    <m/>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m/>
    <m/>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m/>
    <m/>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m/>
    <m/>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m/>
    <m/>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m/>
    <m/>
  </r>
  <r>
    <n v="717"/>
    <s v="cool air belt"/>
    <s v="Cool air flowing under clothing keeps you cool."/>
    <n v="100000"/>
    <n v="305"/>
    <x v="2"/>
    <x v="0"/>
    <s v="USD"/>
    <n v="1409949002"/>
    <n v="1407357002"/>
    <b v="0"/>
    <n v="4"/>
    <b v="0"/>
    <s v="technology/wearables"/>
    <n v="0.30499999999999999"/>
    <n v="76.25"/>
    <x v="2"/>
    <x v="8"/>
    <m/>
    <m/>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m/>
    <m/>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m/>
    <m/>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m/>
    <m/>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m/>
    <m/>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m/>
    <m/>
  </r>
  <r>
    <n v="723"/>
    <s v="The 2015 Pro Football Beast Book"/>
    <s v="The Definitive (and Slightly Ridiculous) Guide to Enjoying the 2015 Pro Football Season"/>
    <n v="5000"/>
    <n v="5469"/>
    <x v="0"/>
    <x v="0"/>
    <s v="USD"/>
    <n v="1438228740"/>
    <n v="1435606549"/>
    <b v="0"/>
    <n v="100"/>
    <b v="1"/>
    <s v="publishing/nonfiction"/>
    <n v="109.38000000000001"/>
    <n v="54.69"/>
    <x v="3"/>
    <x v="9"/>
    <m/>
    <m/>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m/>
    <m/>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m/>
    <m/>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m/>
    <m/>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m/>
    <m/>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m/>
    <m/>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m/>
    <m/>
  </r>
  <r>
    <n v="730"/>
    <s v="Encyclopedia of Surfing"/>
    <s v="A Massive but Cheerful Online Digital Archive of Surfing"/>
    <n v="20000"/>
    <n v="26438"/>
    <x v="0"/>
    <x v="0"/>
    <s v="USD"/>
    <n v="1323280391"/>
    <n v="1320688391"/>
    <b v="0"/>
    <n v="265"/>
    <b v="1"/>
    <s v="publishing/nonfiction"/>
    <n v="132.19"/>
    <n v="99.766037735849054"/>
    <x v="3"/>
    <x v="9"/>
    <m/>
    <m/>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m/>
    <m/>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m/>
    <m/>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m/>
    <m/>
  </r>
  <r>
    <n v="734"/>
    <s v="Sideswiped"/>
    <s v="Sideswiped is my story of growing in and trusting God through the mess and mysteries of life."/>
    <n v="8500"/>
    <n v="10670"/>
    <x v="0"/>
    <x v="5"/>
    <s v="CAD"/>
    <n v="1431147600"/>
    <n v="1428465420"/>
    <b v="0"/>
    <n v="57"/>
    <b v="1"/>
    <s v="publishing/nonfiction"/>
    <n v="125.52941176470588"/>
    <n v="187.19298245614036"/>
    <x v="3"/>
    <x v="9"/>
    <m/>
    <m/>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m/>
    <m/>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m/>
    <m/>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m/>
    <m/>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m/>
    <m/>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m/>
    <m/>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m/>
    <m/>
  </r>
  <r>
    <n v="741"/>
    <s v="reVILNA: the vilna ghetto project"/>
    <s v="A revolutionary digital mapping project of the Vilna Ghetto"/>
    <n v="13000"/>
    <n v="13293.8"/>
    <x v="0"/>
    <x v="0"/>
    <s v="USD"/>
    <n v="1370964806"/>
    <n v="1367940806"/>
    <b v="0"/>
    <n v="94"/>
    <b v="1"/>
    <s v="publishing/nonfiction"/>
    <n v="102.25999999999999"/>
    <n v="141.42340425531913"/>
    <x v="3"/>
    <x v="9"/>
    <m/>
    <m/>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m/>
    <m/>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m/>
    <m/>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m/>
    <m/>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m/>
    <m/>
  </r>
  <r>
    <n v="746"/>
    <s v="Attention: People With Body Parts"/>
    <s v="This is a book of letters. Letters to our body parts."/>
    <n v="2987"/>
    <n v="3318"/>
    <x v="0"/>
    <x v="0"/>
    <s v="USD"/>
    <n v="1348372740"/>
    <n v="1346806909"/>
    <b v="0"/>
    <n v="97"/>
    <b v="1"/>
    <s v="publishing/nonfiction"/>
    <n v="111.08135252761969"/>
    <n v="34.206185567010309"/>
    <x v="3"/>
    <x v="9"/>
    <m/>
    <m/>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m/>
    <m/>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m/>
    <m/>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m/>
    <m/>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m/>
    <m/>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m/>
    <m/>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m/>
    <m/>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m/>
    <m/>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m/>
    <m/>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m/>
    <m/>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m/>
    <m/>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m/>
    <m/>
  </r>
  <r>
    <n v="758"/>
    <s v="Publish Waiting On Humanity"/>
    <s v="I am publishing my book, Waiting on Humanity and need some finishing funds to do so."/>
    <n v="2500"/>
    <n v="2550"/>
    <x v="0"/>
    <x v="0"/>
    <s v="USD"/>
    <n v="1286568268"/>
    <n v="1283976268"/>
    <b v="0"/>
    <n v="19"/>
    <b v="1"/>
    <s v="publishing/nonfiction"/>
    <n v="102"/>
    <n v="134.21052631578948"/>
    <x v="3"/>
    <x v="9"/>
    <m/>
    <m/>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m/>
    <m/>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m/>
    <m/>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m/>
    <m/>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m/>
    <m/>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m/>
    <m/>
  </r>
  <r>
    <n v="764"/>
    <s v="[JOE]KES"/>
    <s v="[JOE]KES is a book full of over 200 original, sometimes funny, pun-ish Joekes. If you hate the book, use it as a coster!"/>
    <n v="5000"/>
    <n v="0"/>
    <x v="2"/>
    <x v="0"/>
    <s v="USD"/>
    <n v="1441858161"/>
    <n v="1439266161"/>
    <b v="0"/>
    <n v="0"/>
    <b v="0"/>
    <s v="publishing/fiction"/>
    <n v="0"/>
    <n v="0"/>
    <x v="3"/>
    <x v="10"/>
    <m/>
    <m/>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m/>
    <m/>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m/>
    <m/>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m/>
    <m/>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m/>
    <m/>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m/>
    <m/>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m/>
    <m/>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m/>
    <m/>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m/>
    <m/>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m/>
    <m/>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m/>
    <m/>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m/>
    <m/>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m/>
    <m/>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m/>
    <m/>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m/>
    <m/>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m/>
    <m/>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m/>
    <m/>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m/>
    <m/>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m/>
    <m/>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m/>
    <m/>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m/>
    <m/>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m/>
    <m/>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m/>
    <m/>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m/>
    <m/>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m/>
    <m/>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m/>
    <m/>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m/>
    <m/>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m/>
    <m/>
  </r>
  <r>
    <n v="792"/>
    <s v="&quot;Believable Lies&quot; - The Album"/>
    <s v="Rock n' Roll about the intersection of lies and belief: the Believable Lie."/>
    <n v="2500"/>
    <n v="2511.11"/>
    <x v="0"/>
    <x v="0"/>
    <s v="USD"/>
    <n v="1383861483"/>
    <n v="1381265883"/>
    <b v="0"/>
    <n v="60"/>
    <b v="1"/>
    <s v="music/rock"/>
    <n v="100.44440000000002"/>
    <n v="41.851833333333339"/>
    <x v="4"/>
    <x v="11"/>
    <m/>
    <m/>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m/>
    <m/>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m/>
    <m/>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m/>
    <m/>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m/>
    <m/>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m/>
    <m/>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m/>
    <m/>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m/>
    <m/>
  </r>
  <r>
    <n v="800"/>
    <s v="LF4 WildFire"/>
    <s v="Scotland's premier classic rock and metal festival, 3 days, 3-4 stages, family friendly,  for people of all ages"/>
    <n v="1500"/>
    <n v="2282"/>
    <x v="0"/>
    <x v="1"/>
    <s v="GBP"/>
    <n v="1410431054"/>
    <n v="1407839054"/>
    <b v="0"/>
    <n v="56"/>
    <b v="1"/>
    <s v="music/rock"/>
    <n v="152.13333333333335"/>
    <n v="40.75"/>
    <x v="4"/>
    <x v="11"/>
    <m/>
    <m/>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m/>
    <m/>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m/>
    <m/>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m/>
    <m/>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m/>
    <m/>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m/>
    <m/>
  </r>
  <r>
    <n v="806"/>
    <s v="Golden Animals NEW Album!"/>
    <s v="Help Golden Animals finish their NEW Album!"/>
    <n v="8000"/>
    <n v="8355"/>
    <x v="0"/>
    <x v="0"/>
    <s v="USD"/>
    <n v="1315413339"/>
    <n v="1312821339"/>
    <b v="0"/>
    <n v="71"/>
    <b v="1"/>
    <s v="music/rock"/>
    <n v="104.4375"/>
    <n v="117.67605633802818"/>
    <x v="4"/>
    <x v="11"/>
    <m/>
    <m/>
  </r>
  <r>
    <n v="807"/>
    <s v="Sic Vita - New EP Release - 2017"/>
    <s v="Join the Sic Vita family and lend a hand as we create a new album!"/>
    <n v="4000"/>
    <n v="4205"/>
    <x v="0"/>
    <x v="0"/>
    <s v="USD"/>
    <n v="1488333600"/>
    <n v="1485270311"/>
    <b v="0"/>
    <n v="57"/>
    <b v="1"/>
    <s v="music/rock"/>
    <n v="105.125"/>
    <n v="73.771929824561397"/>
    <x v="4"/>
    <x v="11"/>
    <m/>
    <m/>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m/>
    <m/>
  </r>
  <r>
    <n v="809"/>
    <s v="Peter's New Album!!"/>
    <s v="Acknowledged songwriter looking to record album of new songs to secure a Publishing Contract"/>
    <n v="4000"/>
    <n v="4151"/>
    <x v="0"/>
    <x v="0"/>
    <s v="USD"/>
    <n v="1390161630"/>
    <n v="1387569630"/>
    <b v="0"/>
    <n v="52"/>
    <b v="1"/>
    <s v="music/rock"/>
    <n v="103.77499999999999"/>
    <n v="79.82692307692308"/>
    <x v="4"/>
    <x v="11"/>
    <m/>
    <m/>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m/>
    <m/>
  </r>
  <r>
    <n v="811"/>
    <s v="Love Water Tour"/>
    <s v="We need your financial support to cover the tour costs!  (Sound, lights, travel, stage design)"/>
    <n v="1000"/>
    <n v="1040"/>
    <x v="0"/>
    <x v="0"/>
    <s v="USD"/>
    <n v="1373475120"/>
    <n v="1371569202"/>
    <b v="0"/>
    <n v="12"/>
    <b v="1"/>
    <s v="music/rock"/>
    <n v="104"/>
    <n v="86.666666666666671"/>
    <x v="4"/>
    <x v="11"/>
    <m/>
    <m/>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m/>
    <m/>
  </r>
  <r>
    <n v="813"/>
    <s v="Rules of Civility and Decent Behavior"/>
    <s v="A pre order campaign to fund the pressing of our second full length vinyl LP"/>
    <n v="1500"/>
    <n v="2399.94"/>
    <x v="0"/>
    <x v="0"/>
    <s v="USD"/>
    <n v="1342825365"/>
    <n v="1340233365"/>
    <b v="0"/>
    <n v="96"/>
    <b v="1"/>
    <s v="music/rock"/>
    <n v="159.99600000000001"/>
    <n v="24.999375000000001"/>
    <x v="4"/>
    <x v="11"/>
    <m/>
    <m/>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m/>
    <m/>
  </r>
  <r>
    <n v="815"/>
    <s v="Some Late Help for The Early Reset"/>
    <s v="Be a part of helping The Early Reset finish their new 7 song EP."/>
    <n v="4000"/>
    <n v="4280"/>
    <x v="0"/>
    <x v="0"/>
    <s v="USD"/>
    <n v="1414879303"/>
    <n v="1412287303"/>
    <b v="0"/>
    <n v="43"/>
    <b v="1"/>
    <s v="music/rock"/>
    <n v="107"/>
    <n v="99.534883720930239"/>
    <x v="4"/>
    <x v="11"/>
    <m/>
    <m/>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m/>
    <m/>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m/>
    <m/>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m/>
    <m/>
  </r>
  <r>
    <n v="819"/>
    <s v="Winter Tour"/>
    <s v="We are touring the Southeast in support of our new EP"/>
    <n v="400"/>
    <n v="435"/>
    <x v="0"/>
    <x v="0"/>
    <s v="USD"/>
    <n v="1387601040"/>
    <n v="1386806254"/>
    <b v="0"/>
    <n v="14"/>
    <b v="1"/>
    <s v="music/rock"/>
    <n v="108.74999999999999"/>
    <n v="31.071428571428573"/>
    <x v="4"/>
    <x v="11"/>
    <m/>
    <m/>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m/>
    <m/>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m/>
    <m/>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m/>
    <m/>
  </r>
  <r>
    <n v="823"/>
    <s v="Debut Album"/>
    <s v="Eyes For Fire is finally ready to release their Debut Album but we need YOU to help us put the final touches on it."/>
    <n v="800"/>
    <n v="1436"/>
    <x v="0"/>
    <x v="0"/>
    <s v="USD"/>
    <n v="1427062852"/>
    <n v="1424474452"/>
    <b v="0"/>
    <n v="33"/>
    <b v="1"/>
    <s v="music/rock"/>
    <n v="179.5"/>
    <n v="43.515151515151516"/>
    <x v="4"/>
    <x v="11"/>
    <m/>
    <m/>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m/>
    <m/>
  </r>
  <r>
    <n v="825"/>
    <s v="KILL FREEMAN"/>
    <s v="Kickstarting Kill Freeman independently. Help fund the New Record, Video and Live Shows."/>
    <n v="12500"/>
    <n v="12554"/>
    <x v="0"/>
    <x v="0"/>
    <s v="USD"/>
    <n v="1351495284"/>
    <n v="1349335284"/>
    <b v="0"/>
    <n v="99"/>
    <b v="1"/>
    <s v="music/rock"/>
    <n v="100.43200000000002"/>
    <n v="126.8080808080808"/>
    <x v="4"/>
    <x v="11"/>
    <m/>
    <m/>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m/>
    <m/>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m/>
    <m/>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m/>
    <m/>
  </r>
  <r>
    <n v="829"/>
    <s v="Monk"/>
    <s v="We are a band from South East London- each member is19 years OA. We have been together for two years. Taking pride in making good music"/>
    <n v="500"/>
    <n v="520"/>
    <x v="0"/>
    <x v="1"/>
    <s v="GBP"/>
    <n v="1468437240"/>
    <n v="1463253240"/>
    <b v="0"/>
    <n v="16"/>
    <b v="1"/>
    <s v="music/rock"/>
    <n v="104"/>
    <n v="32.5"/>
    <x v="4"/>
    <x v="11"/>
    <m/>
    <m/>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m/>
    <m/>
  </r>
  <r>
    <n v="831"/>
    <s v="Let The 7Horse Run!"/>
    <s v="7Horse is a new band with a self-funded album and a show they want to rock in your town!"/>
    <n v="1500"/>
    <n v="3500"/>
    <x v="0"/>
    <x v="0"/>
    <s v="USD"/>
    <n v="1335540694"/>
    <n v="1332948694"/>
    <b v="0"/>
    <n v="20"/>
    <b v="1"/>
    <s v="music/rock"/>
    <n v="233.33333333333334"/>
    <n v="175"/>
    <x v="4"/>
    <x v="11"/>
    <m/>
    <m/>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m/>
    <m/>
  </r>
  <r>
    <n v="833"/>
    <s v="Ragman Rolls"/>
    <s v="This is an American rock album."/>
    <n v="6000"/>
    <n v="6100"/>
    <x v="0"/>
    <x v="0"/>
    <s v="USD"/>
    <n v="1397941475"/>
    <n v="1395349475"/>
    <b v="0"/>
    <n v="41"/>
    <b v="1"/>
    <s v="music/rock"/>
    <n v="101.66666666666666"/>
    <n v="148.78048780487805"/>
    <x v="4"/>
    <x v="11"/>
    <m/>
    <m/>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m/>
    <m/>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m/>
    <m/>
  </r>
  <r>
    <n v="836"/>
    <s v="DESMADRE Full Album + Press Kit"/>
    <s v="An album you can bring home to mom."/>
    <n v="5000"/>
    <n v="5046.5200000000004"/>
    <x v="0"/>
    <x v="0"/>
    <s v="USD"/>
    <n v="1381108918"/>
    <n v="1378516918"/>
    <b v="0"/>
    <n v="46"/>
    <b v="1"/>
    <s v="music/rock"/>
    <n v="100.93039999999999"/>
    <n v="109.70695652173914"/>
    <x v="4"/>
    <x v="11"/>
    <m/>
    <m/>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m/>
    <m/>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m/>
    <m/>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m/>
    <m/>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m/>
    <m/>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m/>
    <m/>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m/>
    <m/>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m/>
    <m/>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m/>
    <m/>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m/>
    <m/>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m/>
    <m/>
  </r>
  <r>
    <n v="847"/>
    <s v="CENTROPYMUSIC"/>
    <s v="MUSIC WITH MEANING!  MUSIC THAT MATTERS!!!"/>
    <n v="10"/>
    <n v="10"/>
    <x v="0"/>
    <x v="0"/>
    <s v="USD"/>
    <n v="1436555376"/>
    <n v="1433963376"/>
    <b v="0"/>
    <n v="1"/>
    <b v="1"/>
    <s v="music/metal"/>
    <n v="100"/>
    <n v="10"/>
    <x v="4"/>
    <x v="12"/>
    <m/>
    <m/>
  </r>
  <r>
    <n v="848"/>
    <s v="God Am"/>
    <s v="God Am, a Grunge/Doom metal band, who have been trying to fund the production of our EP to bring you a unique aural assault."/>
    <n v="300"/>
    <n v="300"/>
    <x v="0"/>
    <x v="0"/>
    <s v="USD"/>
    <n v="1429038033"/>
    <n v="1426446033"/>
    <b v="0"/>
    <n v="16"/>
    <b v="1"/>
    <s v="music/metal"/>
    <n v="100"/>
    <n v="18.75"/>
    <x v="4"/>
    <x v="12"/>
    <m/>
    <m/>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m/>
    <m/>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m/>
    <m/>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m/>
    <m/>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m/>
    <m/>
  </r>
  <r>
    <n v="853"/>
    <s v="sloggoth"/>
    <s v="Help release a CD of sloggoth's first album &quot;sloggoth&quot;.  All contributors of $5 or more get a CD when the goal is met!"/>
    <n v="300"/>
    <n v="300"/>
    <x v="0"/>
    <x v="0"/>
    <s v="USD"/>
    <n v="1424116709"/>
    <n v="1421524709"/>
    <b v="0"/>
    <n v="10"/>
    <b v="1"/>
    <s v="music/metal"/>
    <n v="100"/>
    <n v="30"/>
    <x v="4"/>
    <x v="12"/>
    <m/>
    <m/>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m/>
    <m/>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m/>
    <m/>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m/>
    <m/>
  </r>
  <r>
    <n v="857"/>
    <s v="A Reason To Breathe - DEBUT ALBUM"/>
    <s v="Modern Post-Hardcore/Electro music (Hardstyle, EDM, Trap, Dubstep, Dembow, House)."/>
    <n v="1200"/>
    <n v="1200"/>
    <x v="0"/>
    <x v="3"/>
    <s v="EUR"/>
    <n v="1448463431"/>
    <n v="1444831031"/>
    <b v="0"/>
    <n v="24"/>
    <b v="1"/>
    <s v="music/metal"/>
    <n v="100"/>
    <n v="50"/>
    <x v="4"/>
    <x v="12"/>
    <m/>
    <m/>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m/>
    <m/>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m/>
    <m/>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m/>
    <m/>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m/>
    <m/>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m/>
    <m/>
  </r>
  <r>
    <n v="863"/>
    <s v="Help Fund Jason's Debut Jazz CD &quot;Exodus&quot;"/>
    <s v="I'm making the move from a side man in local groups to the leader with this debut jazz CD project."/>
    <n v="2000"/>
    <n v="90"/>
    <x v="2"/>
    <x v="0"/>
    <s v="USD"/>
    <n v="1329014966"/>
    <n v="1326422966"/>
    <b v="0"/>
    <n v="5"/>
    <b v="0"/>
    <s v="music/jazz"/>
    <n v="4.5"/>
    <n v="18"/>
    <x v="4"/>
    <x v="13"/>
    <m/>
    <m/>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m/>
    <m/>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m/>
    <m/>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m/>
    <m/>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m/>
    <m/>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m/>
    <m/>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m/>
    <m/>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m/>
    <m/>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m/>
    <m/>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m/>
    <m/>
  </r>
  <r>
    <n v="873"/>
    <s v="The Dreamer-An Original Jazz CD"/>
    <s v="Fall in love with &quot;The Dreamer&quot;, new original music from trumpeter Freddie Dunn!"/>
    <n v="3500"/>
    <n v="45"/>
    <x v="2"/>
    <x v="0"/>
    <s v="USD"/>
    <n v="1352610040"/>
    <n v="1349150440"/>
    <b v="0"/>
    <n v="5"/>
    <b v="0"/>
    <s v="music/jazz"/>
    <n v="1.2857142857142856"/>
    <n v="9"/>
    <x v="4"/>
    <x v="13"/>
    <m/>
    <m/>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m/>
    <m/>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m/>
    <m/>
  </r>
  <r>
    <n v="876"/>
    <s v="Sound Of Dobells"/>
    <s v="What was the greatest record shop ever?  DOBELLS!"/>
    <n v="3152"/>
    <n v="1286"/>
    <x v="2"/>
    <x v="1"/>
    <s v="GBP"/>
    <n v="1359978927"/>
    <n v="1357127727"/>
    <b v="0"/>
    <n v="45"/>
    <b v="0"/>
    <s v="music/jazz"/>
    <n v="40.799492385786799"/>
    <n v="28.577777777777779"/>
    <x v="4"/>
    <x v="13"/>
    <m/>
    <m/>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m/>
    <m/>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m/>
    <m/>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m/>
    <m/>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m/>
    <m/>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m/>
    <m/>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m/>
    <m/>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m/>
    <m/>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m/>
    <m/>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m/>
    <m/>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m/>
    <m/>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m/>
    <m/>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m/>
    <m/>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m/>
    <m/>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m/>
    <m/>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m/>
    <m/>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m/>
    <m/>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m/>
    <m/>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m/>
    <m/>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m/>
    <m/>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m/>
    <m/>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m/>
    <m/>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m/>
    <m/>
  </r>
  <r>
    <n v="899"/>
    <s v="Lets get 48/14 pressed!!!"/>
    <s v="Lets get 48/14 pressed and in your cd players,ipods,blogs, and facebook status'. Lets get it everywhere!"/>
    <n v="750"/>
    <n v="280"/>
    <x v="2"/>
    <x v="0"/>
    <s v="USD"/>
    <n v="1306549362"/>
    <n v="1302661362"/>
    <b v="0"/>
    <n v="8"/>
    <b v="0"/>
    <s v="music/indie rock"/>
    <n v="37.333333333333336"/>
    <n v="35"/>
    <x v="4"/>
    <x v="14"/>
    <m/>
    <m/>
  </r>
  <r>
    <n v="900"/>
    <s v="Project Revive: Protecting the Creative Impulse"/>
    <s v="With Project Revive, I aim to protect and nurture the creative impulse through music."/>
    <n v="5000"/>
    <n v="21"/>
    <x v="2"/>
    <x v="0"/>
    <s v="USD"/>
    <n v="1459365802"/>
    <n v="1456777402"/>
    <b v="0"/>
    <n v="2"/>
    <b v="0"/>
    <s v="music/jazz"/>
    <n v="0.42"/>
    <n v="10.5"/>
    <x v="4"/>
    <x v="13"/>
    <m/>
    <m/>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m/>
    <m/>
  </r>
  <r>
    <n v="902"/>
    <s v="MISTER BROWN"/>
    <s v="I'VE STARTED A BRAND NEW ALBUM THAT WILL FEATURE ACID JAZZ, FUNK, ROCK, AND DANCE WITH THE PROMISE OF TOURING NEXT YEAR IN THE USA"/>
    <n v="30000"/>
    <n v="90"/>
    <x v="2"/>
    <x v="0"/>
    <s v="USD"/>
    <n v="1409412600"/>
    <n v="1404947422"/>
    <b v="0"/>
    <n v="3"/>
    <b v="0"/>
    <s v="music/jazz"/>
    <n v="0.3"/>
    <n v="30"/>
    <x v="4"/>
    <x v="13"/>
    <m/>
    <m/>
  </r>
  <r>
    <n v="903"/>
    <s v="U City Jazz Festival, St. Louis, MO"/>
    <s v="The U City Jazz Festival is offered for free to the community and features the best jazz talent from the midwest."/>
    <n v="5000"/>
    <n v="160"/>
    <x v="2"/>
    <x v="0"/>
    <s v="USD"/>
    <n v="1348367100"/>
    <n v="1346180780"/>
    <b v="0"/>
    <n v="4"/>
    <b v="0"/>
    <s v="music/jazz"/>
    <n v="3.2"/>
    <n v="40"/>
    <x v="4"/>
    <x v="13"/>
    <m/>
    <m/>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m/>
    <m/>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m/>
    <m/>
  </r>
  <r>
    <n v="906"/>
    <s v="24th Music Presents Channeling Motown (Live)"/>
    <s v="The DMV's most respected saxophonist pay tribute to Motown."/>
    <n v="15000"/>
    <n v="0"/>
    <x v="2"/>
    <x v="0"/>
    <s v="USD"/>
    <n v="1394681590"/>
    <n v="1392093190"/>
    <b v="0"/>
    <n v="0"/>
    <b v="0"/>
    <s v="music/jazz"/>
    <n v="0"/>
    <n v="0"/>
    <x v="4"/>
    <x v="13"/>
    <m/>
    <m/>
  </r>
  <r>
    <n v="907"/>
    <s v="Greg Chambers Saxophone CD"/>
    <s v="Greg Chambers' self-titled CD needs support for post production, replication, and promotion."/>
    <n v="2900"/>
    <n v="0"/>
    <x v="2"/>
    <x v="0"/>
    <s v="USD"/>
    <n v="1315715823"/>
    <n v="1313123823"/>
    <b v="0"/>
    <n v="0"/>
    <b v="0"/>
    <s v="music/jazz"/>
    <n v="0"/>
    <n v="0"/>
    <x v="4"/>
    <x v="13"/>
    <m/>
    <m/>
  </r>
  <r>
    <n v="908"/>
    <s v="Help Tony Copeland and get free cd's and mp3's"/>
    <s v="This project is designed to help protect the environment by using Eco-friendly product packaging."/>
    <n v="2500"/>
    <n v="0"/>
    <x v="2"/>
    <x v="0"/>
    <s v="USD"/>
    <n v="1280206740"/>
    <n v="1276283655"/>
    <b v="0"/>
    <n v="0"/>
    <b v="0"/>
    <s v="music/jazz"/>
    <n v="0"/>
    <n v="0"/>
    <x v="4"/>
    <x v="13"/>
    <m/>
    <m/>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m/>
    <m/>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m/>
    <m/>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m/>
    <m/>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m/>
    <m/>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m/>
    <m/>
  </r>
  <r>
    <n v="914"/>
    <s v="Soul Of Man Video Project"/>
    <s v="This project is for the making of a music video. All funds will go towards production costs for this event only."/>
    <n v="1500"/>
    <n v="0"/>
    <x v="2"/>
    <x v="0"/>
    <s v="USD"/>
    <n v="1345918747"/>
    <n v="1343326747"/>
    <b v="0"/>
    <n v="0"/>
    <b v="0"/>
    <s v="music/jazz"/>
    <n v="0"/>
    <n v="0"/>
    <x v="4"/>
    <x v="13"/>
    <m/>
    <m/>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m/>
    <m/>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m/>
    <m/>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m/>
    <m/>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m/>
    <m/>
  </r>
  <r>
    <n v="919"/>
    <s v="Jazz CD:  Out of The Blue"/>
    <s v="Cool jazz with a New Orleans flavor."/>
    <n v="20000"/>
    <n v="100"/>
    <x v="2"/>
    <x v="0"/>
    <s v="USD"/>
    <n v="1355930645"/>
    <n v="1352906645"/>
    <b v="0"/>
    <n v="1"/>
    <b v="0"/>
    <s v="music/jazz"/>
    <n v="0.5"/>
    <n v="100"/>
    <x v="4"/>
    <x v="13"/>
    <m/>
    <m/>
  </r>
  <r>
    <n v="920"/>
    <s v="MIAMI JAZZ PROJECT: TEST OF TIME RECORDING"/>
    <s v="Miami club band records powerhouse fusion album. You don't have to be a musician to understand the sound of jazz."/>
    <n v="5500"/>
    <n v="0"/>
    <x v="2"/>
    <x v="0"/>
    <s v="USD"/>
    <n v="1384448822"/>
    <n v="1381853222"/>
    <b v="0"/>
    <n v="0"/>
    <b v="0"/>
    <s v="music/jazz"/>
    <n v="0"/>
    <n v="0"/>
    <x v="4"/>
    <x v="13"/>
    <m/>
    <m/>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m/>
    <m/>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m/>
    <m/>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m/>
    <m/>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m/>
    <m/>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m/>
    <m/>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m/>
    <m/>
  </r>
  <r>
    <n v="927"/>
    <s v="JETRO DA SILVA FUNK PROJECT"/>
    <s v="Studio CD/DVD Solo project of Pianist &amp; Keyboardist Jetro da Silva"/>
    <n v="20000"/>
    <n v="0"/>
    <x v="2"/>
    <x v="0"/>
    <s v="USD"/>
    <n v="1337024695"/>
    <n v="1334432695"/>
    <b v="0"/>
    <n v="0"/>
    <b v="0"/>
    <s v="music/jazz"/>
    <n v="0"/>
    <n v="0"/>
    <x v="4"/>
    <x v="13"/>
    <m/>
    <m/>
  </r>
  <r>
    <n v="928"/>
    <s v="In a Jazzy Motown"/>
    <s v="A real Motown Backup singer on 22 gold and platinum albums headlines her own Jazz CD of Motown songs."/>
    <n v="14500"/>
    <n v="1575"/>
    <x v="2"/>
    <x v="0"/>
    <s v="USD"/>
    <n v="1353196800"/>
    <n v="1348864913"/>
    <b v="0"/>
    <n v="28"/>
    <b v="0"/>
    <s v="music/jazz"/>
    <n v="10.86206896551724"/>
    <n v="56.25"/>
    <x v="4"/>
    <x v="13"/>
    <m/>
    <m/>
  </r>
  <r>
    <n v="929"/>
    <s v="EXPERIMENTAL JAZZ STUDIO RECORDING"/>
    <s v="I am searching for monetary funding to go into a good recording studio and record experimental intuitive improv jazz."/>
    <n v="500"/>
    <n v="0"/>
    <x v="2"/>
    <x v="0"/>
    <s v="USD"/>
    <n v="1333946569"/>
    <n v="1331358169"/>
    <b v="0"/>
    <n v="0"/>
    <b v="0"/>
    <s v="music/jazz"/>
    <n v="0"/>
    <n v="0"/>
    <x v="4"/>
    <x v="13"/>
    <m/>
    <m/>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m/>
    <m/>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m/>
    <m/>
  </r>
  <r>
    <n v="932"/>
    <s v="Mandy Harvey Christmas Album"/>
    <s v="Help me to create my 3rd album, a Christmas CD with 16 Holiday/Original favorites!"/>
    <n v="9500"/>
    <n v="1381"/>
    <x v="2"/>
    <x v="0"/>
    <s v="USD"/>
    <n v="1363990545"/>
    <n v="1360106145"/>
    <b v="0"/>
    <n v="30"/>
    <b v="0"/>
    <s v="music/jazz"/>
    <n v="14.536842105263158"/>
    <n v="46.033333333333331"/>
    <x v="4"/>
    <x v="13"/>
    <m/>
    <m/>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m/>
    <m/>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m/>
    <m/>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m/>
    <m/>
  </r>
  <r>
    <n v="936"/>
    <s v="Jazz Singer, Marti Mendenhall Live Concert Recording"/>
    <s v="A CD of a live Jazz concert featuring Marti Mendenhall, George Mitchell, Scott Steed and Todd Strait."/>
    <n v="1400"/>
    <n v="0"/>
    <x v="2"/>
    <x v="0"/>
    <s v="USD"/>
    <n v="1326916800"/>
    <n v="1323131689"/>
    <b v="0"/>
    <n v="0"/>
    <b v="0"/>
    <s v="music/jazz"/>
    <n v="0"/>
    <n v="0"/>
    <x v="4"/>
    <x v="13"/>
    <m/>
    <m/>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m/>
    <m/>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m/>
    <m/>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m/>
    <m/>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m/>
    <m/>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m/>
    <m/>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m/>
    <m/>
  </r>
  <r>
    <n v="943"/>
    <s v="SleepMode"/>
    <s v="A mask for home or travel that will give you the best, undisturbed sleep of your life."/>
    <n v="3000"/>
    <n v="289"/>
    <x v="2"/>
    <x v="0"/>
    <s v="USD"/>
    <n v="1480438905"/>
    <n v="1477843305"/>
    <b v="0"/>
    <n v="12"/>
    <b v="0"/>
    <s v="technology/wearables"/>
    <n v="9.6333333333333346"/>
    <n v="24.083333333333332"/>
    <x v="2"/>
    <x v="8"/>
    <m/>
    <m/>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m/>
    <m/>
  </r>
  <r>
    <n v="945"/>
    <s v="CT BAND"/>
    <s v="Make your watch Smart ! CT Band is an ultra-thin, high-tech smart watch-strap awarded twice at CES 2017 las vegas"/>
    <n v="100000"/>
    <n v="2484"/>
    <x v="2"/>
    <x v="6"/>
    <s v="EUR"/>
    <n v="1487462340"/>
    <n v="1482958626"/>
    <b v="0"/>
    <n v="16"/>
    <b v="0"/>
    <s v="technology/wearables"/>
    <n v="2.484"/>
    <n v="155.25"/>
    <x v="2"/>
    <x v="8"/>
    <m/>
    <m/>
  </r>
  <r>
    <n v="946"/>
    <s v="OmniTrade Apron"/>
    <s v="Soft edged-Hard working. The perfect wearable organization for the home and professional shop."/>
    <n v="15000"/>
    <n v="286"/>
    <x v="2"/>
    <x v="0"/>
    <s v="USD"/>
    <n v="1473444048"/>
    <n v="1470852048"/>
    <b v="0"/>
    <n v="5"/>
    <b v="0"/>
    <s v="technology/wearables"/>
    <n v="1.9066666666666665"/>
    <n v="57.2"/>
    <x v="2"/>
    <x v="8"/>
    <m/>
    <m/>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m/>
    <m/>
  </r>
  <r>
    <n v="948"/>
    <s v="Led Shirt - WiFi Controlled"/>
    <s v="T-Shirt with Led panel controlled by Android app over WiFi. _x000a_Multiple shirts, games, text, video effects support,"/>
    <n v="4000"/>
    <n v="480"/>
    <x v="2"/>
    <x v="9"/>
    <s v="EUR"/>
    <n v="1457812364"/>
    <n v="1455220364"/>
    <b v="0"/>
    <n v="8"/>
    <b v="0"/>
    <s v="technology/wearables"/>
    <n v="12"/>
    <n v="60"/>
    <x v="2"/>
    <x v="8"/>
    <m/>
    <m/>
  </r>
  <r>
    <n v="949"/>
    <s v="INBED"/>
    <s v="Der INBED ist ein innovatives Multisensor-Wearable fÃ¼r die SturzprÃ¤vention motorisch eingeschrÃ¤nkter Personen."/>
    <n v="20000"/>
    <n v="273"/>
    <x v="2"/>
    <x v="12"/>
    <s v="EUR"/>
    <n v="1456016576"/>
    <n v="1450832576"/>
    <b v="0"/>
    <n v="7"/>
    <b v="0"/>
    <s v="technology/wearables"/>
    <n v="1.365"/>
    <n v="39"/>
    <x v="2"/>
    <x v="8"/>
    <m/>
    <m/>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m/>
    <m/>
  </r>
  <r>
    <n v="951"/>
    <s v="Smart Harness"/>
    <s v="Revolutionizing the way we walk our dogs!"/>
    <n v="50000"/>
    <n v="19195"/>
    <x v="2"/>
    <x v="0"/>
    <s v="USD"/>
    <n v="1465054872"/>
    <n v="1461166872"/>
    <b v="0"/>
    <n v="121"/>
    <b v="0"/>
    <s v="technology/wearables"/>
    <n v="38.39"/>
    <n v="158.63636363636363"/>
    <x v="2"/>
    <x v="8"/>
    <m/>
    <m/>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m/>
    <m/>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m/>
    <m/>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m/>
    <m/>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m/>
    <m/>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m/>
    <m/>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m/>
    <m/>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m/>
    <m/>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m/>
    <m/>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m/>
    <m/>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m/>
    <m/>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m/>
    <m/>
  </r>
  <r>
    <n v="963"/>
    <s v="The Ultimate Learning Center"/>
    <s v="WE are molding an educated, motivated, non violent GENERATION!"/>
    <n v="35000"/>
    <n v="377"/>
    <x v="2"/>
    <x v="0"/>
    <s v="USD"/>
    <n v="1476717319"/>
    <n v="1473693319"/>
    <b v="0"/>
    <n v="9"/>
    <b v="0"/>
    <s v="technology/wearables"/>
    <n v="1.077142857142857"/>
    <n v="41.888888888888886"/>
    <x v="2"/>
    <x v="8"/>
    <m/>
    <m/>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m/>
    <m/>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m/>
    <m/>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m/>
    <m/>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m/>
    <m/>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m/>
    <m/>
  </r>
  <r>
    <n v="969"/>
    <s v="Make 100 | Geek &amp; Chic: Smart Safety Jewelry."/>
    <s v="Geek &amp; Chic Smart Jewelry Collection, Wearables Meet Style!"/>
    <n v="30000"/>
    <n v="14000"/>
    <x v="2"/>
    <x v="14"/>
    <s v="MXN"/>
    <n v="1486624607"/>
    <n v="1483773407"/>
    <b v="0"/>
    <n v="11"/>
    <b v="0"/>
    <s v="technology/wearables"/>
    <n v="46.666666666666664"/>
    <n v="1272.7272727272727"/>
    <x v="2"/>
    <x v="8"/>
    <m/>
    <m/>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m/>
    <m/>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m/>
    <m/>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m/>
    <m/>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m/>
    <m/>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m/>
    <m/>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m/>
    <m/>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m/>
    <m/>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m/>
    <m/>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m/>
    <m/>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m/>
    <m/>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m/>
    <m/>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m/>
    <m/>
  </r>
  <r>
    <n v="982"/>
    <s v="Smart 2-in-1 I-PHONE HANDLE/WALLETtm"/>
    <s v="revolutonary ultra-slim 2-in-1 Smart  2-in-1 I-PHONE handle/WALLETtm with 360 rotatiion"/>
    <n v="17500"/>
    <n v="3"/>
    <x v="2"/>
    <x v="0"/>
    <s v="USD"/>
    <n v="1475431486"/>
    <n v="1472839486"/>
    <b v="0"/>
    <n v="3"/>
    <b v="0"/>
    <s v="technology/wearables"/>
    <n v="1.7142857142857144E-2"/>
    <n v="1"/>
    <x v="2"/>
    <x v="8"/>
    <m/>
    <m/>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m/>
    <m/>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m/>
    <m/>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m/>
    <m/>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m/>
    <m/>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m/>
    <m/>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m/>
    <m/>
  </r>
  <r>
    <n v="989"/>
    <s v="Power Rope"/>
    <s v="The most useful phone charger you will ever buy"/>
    <n v="10000"/>
    <n v="1677"/>
    <x v="2"/>
    <x v="0"/>
    <s v="USD"/>
    <n v="1475101495"/>
    <n v="1472509495"/>
    <b v="0"/>
    <n v="32"/>
    <b v="0"/>
    <s v="technology/wearables"/>
    <n v="16.77"/>
    <n v="52.40625"/>
    <x v="2"/>
    <x v="8"/>
    <m/>
    <m/>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m/>
    <m/>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m/>
    <m/>
  </r>
  <r>
    <n v="992"/>
    <s v="WairConditioning"/>
    <s v="The HOTTEST and COOLEST thing yet! WairConditioning... an entirely new level of comfortability!"/>
    <n v="100000"/>
    <n v="467"/>
    <x v="2"/>
    <x v="0"/>
    <s v="USD"/>
    <n v="1462655519"/>
    <n v="1457475119"/>
    <b v="0"/>
    <n v="4"/>
    <b v="0"/>
    <s v="technology/wearables"/>
    <n v="0.46699999999999997"/>
    <n v="116.75"/>
    <x v="2"/>
    <x v="8"/>
    <m/>
    <m/>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m/>
    <m/>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m/>
    <m/>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m/>
    <m/>
  </r>
  <r>
    <n v="996"/>
    <s v="Social behavior in technical communities"/>
    <s v="Study the behaviour of technical communities by tracking their movement  through wearables"/>
    <n v="4000"/>
    <n v="65"/>
    <x v="2"/>
    <x v="0"/>
    <s v="USD"/>
    <n v="1406474820"/>
    <n v="1403902060"/>
    <b v="0"/>
    <n v="5"/>
    <b v="0"/>
    <s v="technology/wearables"/>
    <n v="1.625"/>
    <n v="13"/>
    <x v="2"/>
    <x v="8"/>
    <m/>
    <m/>
  </r>
  <r>
    <n v="997"/>
    <s v="iPhanny"/>
    <s v="The iPhanny keeps your iPhone 6 safe from bending in those dangerous pants pockets."/>
    <n v="5000"/>
    <n v="65"/>
    <x v="2"/>
    <x v="0"/>
    <s v="USD"/>
    <n v="1417145297"/>
    <n v="1414549697"/>
    <b v="0"/>
    <n v="8"/>
    <b v="0"/>
    <s v="technology/wearables"/>
    <n v="1.3"/>
    <n v="8.125"/>
    <x v="2"/>
    <x v="8"/>
    <m/>
    <m/>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m/>
    <m/>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m/>
    <m/>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m/>
    <m/>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m/>
    <m/>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m/>
    <m/>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m/>
    <m/>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m/>
    <m/>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m/>
    <m/>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m/>
    <m/>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m/>
    <m/>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m/>
    <m/>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m/>
    <m/>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m/>
    <m/>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m/>
    <m/>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m/>
    <m/>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m/>
    <m/>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m/>
    <m/>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m/>
    <m/>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m/>
    <m/>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m/>
    <m/>
  </r>
  <r>
    <n v="1018"/>
    <s v="Owl (Canceled)"/>
    <s v="Owl is a fitness tracker along with an accompanying iOS app, that is both fun and interactive for children."/>
    <n v="20000"/>
    <n v="621"/>
    <x v="1"/>
    <x v="0"/>
    <s v="USD"/>
    <n v="1468496933"/>
    <n v="1465904933"/>
    <b v="0"/>
    <n v="7"/>
    <b v="0"/>
    <s v="technology/wearables"/>
    <n v="3.105"/>
    <n v="88.714285714285708"/>
    <x v="2"/>
    <x v="8"/>
    <m/>
    <m/>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m/>
    <m/>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m/>
    <m/>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m/>
    <m/>
  </r>
  <r>
    <n v="1022"/>
    <s v="Sammy Bananas - Bootlegs Vol. 2!!"/>
    <s v="Help get four new bootlegs onto vinyl in the second installment of my series!"/>
    <n v="2000"/>
    <n v="2298"/>
    <x v="0"/>
    <x v="0"/>
    <s v="USD"/>
    <n v="1431876677"/>
    <n v="1429284677"/>
    <b v="1"/>
    <n v="74"/>
    <b v="1"/>
    <s v="music/electronic music"/>
    <n v="114.9"/>
    <n v="31.054054054054053"/>
    <x v="4"/>
    <x v="15"/>
    <m/>
    <m/>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m/>
    <m/>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m/>
    <m/>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m/>
    <m/>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m/>
    <m/>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m/>
    <m/>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m/>
    <m/>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m/>
    <m/>
  </r>
  <r>
    <n v="1030"/>
    <s v="The Gothsicles - I FEEL SICLE"/>
    <s v="Help fund the latest Gothsicles mega-album, I FEEL SICLE!"/>
    <n v="2000"/>
    <n v="6842"/>
    <x v="0"/>
    <x v="0"/>
    <s v="USD"/>
    <n v="1473680149"/>
    <n v="1472470549"/>
    <b v="0"/>
    <n v="159"/>
    <b v="1"/>
    <s v="music/electronic music"/>
    <n v="342.09999999999997"/>
    <n v="43.031446540880502"/>
    <x v="4"/>
    <x v="15"/>
    <m/>
    <m/>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m/>
    <m/>
  </r>
  <r>
    <n v="1032"/>
    <s v="Phantom Ship / Coastal (Album Preorder)"/>
    <s v="Ideal for living rooms and open spaces."/>
    <n v="5400"/>
    <n v="5858.84"/>
    <x v="0"/>
    <x v="0"/>
    <s v="USD"/>
    <n v="1466697625"/>
    <n v="1464105625"/>
    <b v="0"/>
    <n v="96"/>
    <b v="1"/>
    <s v="music/electronic music"/>
    <n v="108.49703703703703"/>
    <n v="61.029583333333335"/>
    <x v="4"/>
    <x v="15"/>
    <m/>
    <m/>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m/>
    <m/>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m/>
    <m/>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m/>
    <m/>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m/>
    <m/>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m/>
    <m/>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m/>
    <m/>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m/>
    <m/>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m/>
    <m/>
  </r>
  <r>
    <n v="1041"/>
    <s v="Industry Success Project (Canceled)"/>
    <s v="I am trying to document what it is like to plunge head first into the music/audio industry as an intern."/>
    <n v="50"/>
    <n v="0"/>
    <x v="1"/>
    <x v="0"/>
    <s v="USD"/>
    <n v="1406769992"/>
    <n v="1405041992"/>
    <b v="0"/>
    <n v="0"/>
    <b v="0"/>
    <s v="journalism/audio"/>
    <n v="0"/>
    <n v="0"/>
    <x v="5"/>
    <x v="16"/>
    <m/>
    <m/>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m/>
    <m/>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m/>
    <m/>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m/>
    <m/>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m/>
    <m/>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m/>
    <m/>
  </r>
  <r>
    <n v="1047"/>
    <s v="Start a New Podcast (Canceled)"/>
    <s v="I wish to start a new podcast called Voices of Texas, and I want to interview interesting people of Texas each week."/>
    <n v="2000"/>
    <n v="1"/>
    <x v="1"/>
    <x v="0"/>
    <s v="USD"/>
    <n v="1415219915"/>
    <n v="1412624315"/>
    <b v="0"/>
    <n v="1"/>
    <b v="0"/>
    <s v="journalism/audio"/>
    <n v="0.05"/>
    <n v="1"/>
    <x v="5"/>
    <x v="16"/>
    <m/>
    <m/>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m/>
    <m/>
  </r>
  <r>
    <n v="1049"/>
    <s v="J1 (Canceled)"/>
    <s v="------"/>
    <n v="12000"/>
    <n v="0"/>
    <x v="1"/>
    <x v="0"/>
    <s v="USD"/>
    <n v="1455272445"/>
    <n v="1452680445"/>
    <b v="0"/>
    <n v="0"/>
    <b v="0"/>
    <s v="journalism/audio"/>
    <n v="0"/>
    <n v="0"/>
    <x v="5"/>
    <x v="16"/>
    <m/>
    <m/>
  </r>
  <r>
    <n v="1050"/>
    <s v="The (Secular) Barbershop Podcast (Canceled)"/>
    <s v="Secularism is on the rise and I hear you.Talk to me."/>
    <n v="2500"/>
    <n v="0"/>
    <x v="1"/>
    <x v="0"/>
    <s v="USD"/>
    <n v="1442257677"/>
    <n v="1439665677"/>
    <b v="0"/>
    <n v="0"/>
    <b v="0"/>
    <s v="journalism/audio"/>
    <n v="0"/>
    <n v="0"/>
    <x v="5"/>
    <x v="16"/>
    <m/>
    <m/>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m/>
    <m/>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m/>
    <m/>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m/>
    <m/>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m/>
    <m/>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m/>
    <m/>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m/>
    <m/>
  </r>
  <r>
    <n v="1057"/>
    <s v="Support Independent Media (Canceled)"/>
    <s v="Sayin it Plain is a Independent Radio Show created to inform the public and empower the community."/>
    <n v="10000"/>
    <n v="0"/>
    <x v="1"/>
    <x v="0"/>
    <s v="USD"/>
    <n v="1480888483"/>
    <n v="1478292883"/>
    <b v="0"/>
    <n v="0"/>
    <b v="0"/>
    <s v="journalism/audio"/>
    <n v="0"/>
    <n v="0"/>
    <x v="5"/>
    <x v="16"/>
    <m/>
    <m/>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m/>
    <m/>
  </r>
  <r>
    <n v="1059"/>
    <s v="Voice Over Artist (Canceled)"/>
    <s v="Turning myself into a vocal artist."/>
    <n v="1100"/>
    <n v="0"/>
    <x v="1"/>
    <x v="0"/>
    <s v="USD"/>
    <n v="1426269456"/>
    <n v="1423681056"/>
    <b v="0"/>
    <n v="0"/>
    <b v="0"/>
    <s v="journalism/audio"/>
    <n v="0"/>
    <n v="0"/>
    <x v="5"/>
    <x v="16"/>
    <m/>
    <m/>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m/>
    <m/>
  </r>
  <r>
    <n v="1061"/>
    <s v="Chat Box 23 (Canceled)"/>
    <s v="T.O., Adi &amp; Mercedes discuss their point of views, women's issues &amp; Hollywood Hotties."/>
    <n v="4000"/>
    <n v="0"/>
    <x v="1"/>
    <x v="0"/>
    <s v="USD"/>
    <n v="1462150800"/>
    <n v="1456987108"/>
    <b v="0"/>
    <n v="0"/>
    <b v="0"/>
    <s v="journalism/audio"/>
    <n v="0"/>
    <n v="0"/>
    <x v="5"/>
    <x v="16"/>
    <m/>
    <m/>
  </r>
  <r>
    <n v="1062"/>
    <s v="RETURNING AT A LATER DATE"/>
    <s v="SEE US ON PATREON www.badgirlartwork.com"/>
    <n v="199"/>
    <n v="190"/>
    <x v="1"/>
    <x v="0"/>
    <s v="USD"/>
    <n v="1468351341"/>
    <n v="1467746541"/>
    <b v="0"/>
    <n v="4"/>
    <b v="0"/>
    <s v="journalism/audio"/>
    <n v="95.477386934673376"/>
    <n v="47.5"/>
    <x v="5"/>
    <x v="16"/>
    <m/>
    <m/>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m/>
    <m/>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m/>
    <m/>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m/>
    <m/>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m/>
    <m/>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m/>
    <m/>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m/>
    <m/>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m/>
    <m/>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m/>
    <m/>
  </r>
  <r>
    <n v="1071"/>
    <s v="DJ's Bane"/>
    <s v="I'm making a game where you choose how you want to kill the DJ, so you yourself can decide what music will be played at the party."/>
    <n v="100"/>
    <n v="0"/>
    <x v="2"/>
    <x v="10"/>
    <s v="NOK"/>
    <n v="1447787093"/>
    <n v="1445191493"/>
    <b v="0"/>
    <n v="0"/>
    <b v="0"/>
    <s v="games/video games"/>
    <n v="0"/>
    <n v="0"/>
    <x v="6"/>
    <x v="17"/>
    <m/>
    <m/>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m/>
    <m/>
  </r>
  <r>
    <n v="1073"/>
    <s v="Rainbow Ball to the Iphone"/>
    <s v="We want to bring our Game Rainbow Ball to the iphone and to do that we need a little help"/>
    <n v="750"/>
    <n v="10"/>
    <x v="2"/>
    <x v="0"/>
    <s v="USD"/>
    <n v="1318806541"/>
    <n v="1316214541"/>
    <b v="0"/>
    <n v="1"/>
    <b v="0"/>
    <s v="games/video games"/>
    <n v="1.3333333333333335"/>
    <n v="10"/>
    <x v="6"/>
    <x v="17"/>
    <m/>
    <m/>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m/>
    <m/>
  </r>
  <r>
    <n v="1075"/>
    <s v="Towers Of The Apocalypse"/>
    <s v="Fully 3D, post Apocalyptic themed tower defense video game. New take on the genre."/>
    <n v="1000"/>
    <n v="45"/>
    <x v="2"/>
    <x v="0"/>
    <s v="USD"/>
    <n v="1336340516"/>
    <n v="1333748516"/>
    <b v="0"/>
    <n v="3"/>
    <b v="0"/>
    <s v="games/video games"/>
    <n v="4.5"/>
    <n v="15"/>
    <x v="6"/>
    <x v="17"/>
    <m/>
    <m/>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m/>
    <m/>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m/>
    <m/>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m/>
    <m/>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m/>
    <m/>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m/>
    <m/>
  </r>
  <r>
    <n v="1081"/>
    <s v="The Creature"/>
    <s v="Finishing your last job before you retire until a disaster strikes the cargo ship can you survive The Creature?"/>
    <n v="68000"/>
    <n v="12"/>
    <x v="2"/>
    <x v="0"/>
    <s v="USD"/>
    <n v="1422483292"/>
    <n v="1419891292"/>
    <b v="0"/>
    <n v="4"/>
    <b v="0"/>
    <s v="games/video games"/>
    <n v="1.7647058823529412E-2"/>
    <n v="3"/>
    <x v="6"/>
    <x v="17"/>
    <m/>
    <m/>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m/>
    <m/>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m/>
    <m/>
  </r>
  <r>
    <n v="1084"/>
    <s v="My own channel"/>
    <s v="I want to start my own channel for gaming"/>
    <n v="550"/>
    <n v="0"/>
    <x v="2"/>
    <x v="0"/>
    <s v="USD"/>
    <n v="1407534804"/>
    <n v="1404942804"/>
    <b v="0"/>
    <n v="0"/>
    <b v="0"/>
    <s v="games/video games"/>
    <n v="0"/>
    <n v="0"/>
    <x v="6"/>
    <x v="17"/>
    <m/>
    <m/>
  </r>
  <r>
    <n v="1085"/>
    <s v="Sun Dryd Studios"/>
    <s v="The new kid on the block. Re-imagining old games and creating new ones. Ship, Lazer, Rock is first."/>
    <n v="30000"/>
    <n v="1026"/>
    <x v="2"/>
    <x v="5"/>
    <s v="CAD"/>
    <n v="1457967975"/>
    <n v="1455379575"/>
    <b v="0"/>
    <n v="9"/>
    <b v="0"/>
    <s v="games/video games"/>
    <n v="3.42"/>
    <n v="114"/>
    <x v="6"/>
    <x v="17"/>
    <m/>
    <m/>
  </r>
  <r>
    <n v="1086"/>
    <s v="Cyber Universe Online"/>
    <s v="Humanity's future in the Galaxy"/>
    <n v="18000"/>
    <n v="15"/>
    <x v="2"/>
    <x v="0"/>
    <s v="USD"/>
    <n v="1408913291"/>
    <n v="1406321291"/>
    <b v="0"/>
    <n v="2"/>
    <b v="0"/>
    <s v="games/video games"/>
    <n v="8.3333333333333343E-2"/>
    <n v="7.5"/>
    <x v="6"/>
    <x v="17"/>
    <m/>
    <m/>
  </r>
  <r>
    <n v="1087"/>
    <s v="Idle Gamers"/>
    <s v="Idle gamers are the group of gamers worth watching play video games. We have a back log of video ideas and want to entertain you."/>
    <n v="1100"/>
    <n v="0"/>
    <x v="2"/>
    <x v="0"/>
    <s v="USD"/>
    <n v="1402852087"/>
    <n v="1400260087"/>
    <b v="0"/>
    <n v="0"/>
    <b v="0"/>
    <s v="games/video games"/>
    <n v="0"/>
    <n v="0"/>
    <x v="6"/>
    <x v="17"/>
    <m/>
    <m/>
  </r>
  <r>
    <n v="1088"/>
    <s v="Still Alive"/>
    <s v="A fresh twist on survival games. Intense, high-stakes 30 minute rounds for up to 10 players."/>
    <n v="45000"/>
    <n v="6382.34"/>
    <x v="2"/>
    <x v="0"/>
    <s v="USD"/>
    <n v="1398366667"/>
    <n v="1395774667"/>
    <b v="0"/>
    <n v="147"/>
    <b v="0"/>
    <s v="games/video games"/>
    <n v="14.182977777777777"/>
    <n v="43.41727891156463"/>
    <x v="6"/>
    <x v="17"/>
    <m/>
    <m/>
  </r>
  <r>
    <n v="1089"/>
    <s v="Farabel"/>
    <s v="Farabel is a single player turn-based fantasy strategy game for Mac/PC/Linux"/>
    <n v="15000"/>
    <n v="1174"/>
    <x v="2"/>
    <x v="6"/>
    <s v="EUR"/>
    <n v="1435293175"/>
    <n v="1432701175"/>
    <b v="0"/>
    <n v="49"/>
    <b v="0"/>
    <s v="games/video games"/>
    <n v="7.8266666666666662"/>
    <n v="23.959183673469386"/>
    <x v="6"/>
    <x v="17"/>
    <m/>
    <m/>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m/>
    <m/>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m/>
    <m/>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m/>
    <m/>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m/>
    <m/>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m/>
    <m/>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m/>
    <m/>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m/>
    <m/>
  </r>
  <r>
    <n v="1097"/>
    <s v="Rabbly"/>
    <s v="Rabbly is action-adventure game. Is about a scientist going on an adventure, to find rare materials in another galaxy."/>
    <n v="100000"/>
    <n v="47"/>
    <x v="2"/>
    <x v="0"/>
    <s v="USD"/>
    <n v="1393786877"/>
    <n v="1390330877"/>
    <b v="0"/>
    <n v="7"/>
    <b v="0"/>
    <s v="games/video games"/>
    <n v="4.7E-2"/>
    <n v="6.7142857142857144"/>
    <x v="6"/>
    <x v="17"/>
    <m/>
    <m/>
  </r>
  <r>
    <n v="1098"/>
    <s v="Kick, Punch... Fireball"/>
    <s v="Kick, Punch... Fireball is an FPS type arena game set inside the fantasy world."/>
    <n v="25000"/>
    <n v="1803"/>
    <x v="2"/>
    <x v="0"/>
    <s v="USD"/>
    <n v="1397413095"/>
    <n v="1394821095"/>
    <b v="0"/>
    <n v="22"/>
    <b v="0"/>
    <s v="games/video games"/>
    <n v="7.2120000000000006"/>
    <n v="81.954545454545453"/>
    <x v="6"/>
    <x v="17"/>
    <m/>
    <m/>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m/>
    <m/>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m/>
    <m/>
  </r>
  <r>
    <n v="1101"/>
    <s v="Strain Wars"/>
    <s v="Different strains of marijuana leafs battling to the death to see which one is the top strain."/>
    <n v="100000"/>
    <n v="41"/>
    <x v="2"/>
    <x v="0"/>
    <s v="USD"/>
    <n v="1468519920"/>
    <n v="1466188338"/>
    <b v="0"/>
    <n v="6"/>
    <b v="0"/>
    <s v="games/video games"/>
    <n v="4.1000000000000002E-2"/>
    <n v="6.833333333333333"/>
    <x v="6"/>
    <x v="17"/>
    <m/>
    <m/>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m/>
    <m/>
  </r>
  <r>
    <n v="1103"/>
    <s v="The Morgue"/>
    <s v="&quot;I go to work... I classify the bodies and store them accordingly... Sometimes I here noises... Other times is see her..."/>
    <n v="15000"/>
    <n v="243"/>
    <x v="2"/>
    <x v="0"/>
    <s v="USD"/>
    <n v="1466227190"/>
    <n v="1461043190"/>
    <b v="0"/>
    <n v="15"/>
    <b v="0"/>
    <s v="games/video games"/>
    <n v="1.6199999999999999"/>
    <n v="16.2"/>
    <x v="6"/>
    <x v="17"/>
    <m/>
    <m/>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m/>
    <m/>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m/>
    <m/>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m/>
    <m/>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m/>
    <m/>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m/>
    <m/>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m/>
    <m/>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m/>
    <m/>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m/>
    <m/>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m/>
    <m/>
  </r>
  <r>
    <n v="1113"/>
    <s v="A YouTube Gaming Channel"/>
    <s v="A start up YouTube PC Gaming channel named ''Jeansie''. Comprised of witty banter and slightly above average  gaming skills :)"/>
    <n v="1000"/>
    <n v="5"/>
    <x v="2"/>
    <x v="1"/>
    <s v="GBP"/>
    <n v="1408058820"/>
    <n v="1405466820"/>
    <b v="0"/>
    <n v="1"/>
    <b v="0"/>
    <s v="games/video games"/>
    <n v="0.5"/>
    <n v="5"/>
    <x v="6"/>
    <x v="17"/>
    <m/>
    <m/>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m/>
    <m/>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m/>
    <m/>
  </r>
  <r>
    <n v="1116"/>
    <s v="Quest Remnants of Chaos"/>
    <s v="A medieval, post apocolyptic, Online, MMORPG. Class morphing, character customization game."/>
    <n v="500000"/>
    <n v="178.52"/>
    <x v="2"/>
    <x v="0"/>
    <s v="USD"/>
    <n v="1339273208"/>
    <n v="1334089208"/>
    <b v="0"/>
    <n v="10"/>
    <b v="0"/>
    <s v="games/video games"/>
    <n v="3.5704000000000007E-2"/>
    <n v="17.852"/>
    <x v="6"/>
    <x v="17"/>
    <m/>
    <m/>
  </r>
  <r>
    <n v="1117"/>
    <s v="Medieval Village"/>
    <s v="Experience the Medieval in your own village. Increase your village into a city and walk through the streets."/>
    <n v="1000"/>
    <n v="83"/>
    <x v="2"/>
    <x v="12"/>
    <s v="EUR"/>
    <n v="1451053313"/>
    <n v="1448461313"/>
    <b v="0"/>
    <n v="8"/>
    <b v="0"/>
    <s v="games/video games"/>
    <n v="8.3000000000000007"/>
    <n v="10.375"/>
    <x v="6"/>
    <x v="17"/>
    <m/>
    <m/>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m/>
    <m/>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m/>
    <m/>
  </r>
  <r>
    <n v="1120"/>
    <s v="PlanEt Ninjahwah"/>
    <s v="Planet Ninjahwah is a highly anticipated futuristic action adventure game that will blow your mind!!"/>
    <n v="25000"/>
    <n v="0"/>
    <x v="2"/>
    <x v="0"/>
    <s v="USD"/>
    <n v="1319835400"/>
    <n v="1315947400"/>
    <b v="0"/>
    <n v="0"/>
    <b v="0"/>
    <s v="games/video games"/>
    <n v="0"/>
    <n v="0"/>
    <x v="6"/>
    <x v="17"/>
    <m/>
    <m/>
  </r>
  <r>
    <n v="1121"/>
    <s v="Pwincess"/>
    <s v="An action packed, side scrolling, platform jumping, laser shooting ADVENTURE that will be fun for everyone."/>
    <n v="250000"/>
    <n v="29"/>
    <x v="2"/>
    <x v="0"/>
    <s v="USD"/>
    <n v="1457904316"/>
    <n v="1455315916"/>
    <b v="0"/>
    <n v="5"/>
    <b v="0"/>
    <s v="games/video games"/>
    <n v="1.1599999999999999E-2"/>
    <n v="5.8"/>
    <x v="6"/>
    <x v="17"/>
    <m/>
    <m/>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m/>
    <m/>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m/>
    <m/>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m/>
    <m/>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m/>
    <m/>
  </r>
  <r>
    <n v="1126"/>
    <s v="GAMING TO LEARN"/>
    <s v="Imagine a science class where the teacher walks in a says &quot;Take out your cell phone and play a game.&quot;"/>
    <n v="2000"/>
    <n v="10"/>
    <x v="2"/>
    <x v="0"/>
    <s v="USD"/>
    <n v="1468482694"/>
    <n v="1465890694"/>
    <b v="0"/>
    <n v="2"/>
    <b v="0"/>
    <s v="games/mobile games"/>
    <n v="0.5"/>
    <n v="5"/>
    <x v="6"/>
    <x v="18"/>
    <m/>
    <m/>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m/>
    <m/>
  </r>
  <r>
    <n v="1128"/>
    <s v="Flying Turds"/>
    <s v="#havingfunFTW"/>
    <n v="1000"/>
    <n v="1"/>
    <x v="2"/>
    <x v="1"/>
    <s v="GBP"/>
    <n v="1407425717"/>
    <n v="1404833717"/>
    <b v="0"/>
    <n v="1"/>
    <b v="0"/>
    <s v="games/mobile games"/>
    <n v="0.1"/>
    <n v="1"/>
    <x v="6"/>
    <x v="18"/>
    <m/>
    <m/>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m/>
    <m/>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m/>
    <m/>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m/>
    <m/>
  </r>
  <r>
    <n v="1132"/>
    <s v="One"/>
    <s v="One is a simple mobile game about exploring the connections between all living things. Featuring hand-painted art."/>
    <n v="10000"/>
    <n v="1438"/>
    <x v="2"/>
    <x v="5"/>
    <s v="CAD"/>
    <n v="1483238771"/>
    <n v="1480646771"/>
    <b v="0"/>
    <n v="13"/>
    <b v="0"/>
    <s v="games/mobile games"/>
    <n v="14.38"/>
    <n v="110.61538461538461"/>
    <x v="6"/>
    <x v="18"/>
    <m/>
    <m/>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m/>
    <m/>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m/>
    <m/>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m/>
    <m/>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m/>
    <m/>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m/>
    <m/>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m/>
    <m/>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m/>
    <m/>
  </r>
  <r>
    <n v="1140"/>
    <s v="Medieval Empire by Bear Games"/>
    <s v="We are creating the next epic Massive Multiplayer Online-Real Time Strategy game and we want you to be a part of it!"/>
    <n v="5000"/>
    <n v="0"/>
    <x v="2"/>
    <x v="1"/>
    <s v="GBP"/>
    <n v="1438859121"/>
    <n v="1436267121"/>
    <b v="0"/>
    <n v="0"/>
    <b v="0"/>
    <s v="games/mobile games"/>
    <n v="0"/>
    <n v="0"/>
    <x v="6"/>
    <x v="18"/>
    <m/>
    <m/>
  </r>
  <r>
    <n v="1141"/>
    <s v="Arena Z - Zombie Survival"/>
    <s v="I think this will be a great game!"/>
    <n v="500"/>
    <n v="0"/>
    <x v="2"/>
    <x v="12"/>
    <s v="EUR"/>
    <n v="1436460450"/>
    <n v="1433868450"/>
    <b v="0"/>
    <n v="0"/>
    <b v="0"/>
    <s v="games/mobile games"/>
    <n v="0"/>
    <n v="0"/>
    <x v="6"/>
    <x v="18"/>
    <m/>
    <m/>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m/>
    <m/>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m/>
    <m/>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m/>
    <m/>
  </r>
  <r>
    <n v="1145"/>
    <s v="A FORK IN THE ROAD food truck"/>
    <s v="Emphasizing locally and responsibly raised ingredients, serving delicious food! I need your help."/>
    <n v="80000"/>
    <n v="100"/>
    <x v="2"/>
    <x v="0"/>
    <s v="USD"/>
    <n v="1412272592"/>
    <n v="1407088592"/>
    <b v="0"/>
    <n v="1"/>
    <b v="0"/>
    <s v="food/food trucks"/>
    <n v="0.125"/>
    <n v="100"/>
    <x v="7"/>
    <x v="19"/>
    <m/>
    <m/>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m/>
    <m/>
  </r>
  <r>
    <n v="1147"/>
    <s v="baked pugtato"/>
    <s v="amazing gourmet baked potato truck with variable options for everyone, its always been my dream, help me make it come true :)."/>
    <n v="25000"/>
    <n v="0"/>
    <x v="2"/>
    <x v="5"/>
    <s v="CAD"/>
    <n v="1413760783"/>
    <n v="1408576783"/>
    <b v="0"/>
    <n v="0"/>
    <b v="0"/>
    <s v="food/food trucks"/>
    <n v="0"/>
    <n v="0"/>
    <x v="7"/>
    <x v="19"/>
    <m/>
    <m/>
  </r>
  <r>
    <n v="1148"/>
    <s v="Warren's / Adilyn's Rollin' Bistro"/>
    <s v="New local (Louisville, KY.) food truck with a refreshing spin on rolling kitchens."/>
    <n v="15000"/>
    <n v="73"/>
    <x v="2"/>
    <x v="0"/>
    <s v="USD"/>
    <n v="1480568781"/>
    <n v="1477973181"/>
    <b v="0"/>
    <n v="3"/>
    <b v="0"/>
    <s v="food/food trucks"/>
    <n v="0.48666666666666669"/>
    <n v="24.333333333333332"/>
    <x v="7"/>
    <x v="19"/>
    <m/>
    <m/>
  </r>
  <r>
    <n v="1149"/>
    <s v="The Floridian Food Truck"/>
    <s v="Bringing culturally diverse Floridian cuisine to the people!"/>
    <n v="50000"/>
    <n v="75"/>
    <x v="2"/>
    <x v="0"/>
    <s v="USD"/>
    <n v="1466096566"/>
    <n v="1463504566"/>
    <b v="0"/>
    <n v="2"/>
    <b v="0"/>
    <s v="food/food trucks"/>
    <n v="0.15"/>
    <n v="37.5"/>
    <x v="7"/>
    <x v="19"/>
    <m/>
    <m/>
  </r>
  <r>
    <n v="1150"/>
    <s v="Chef Po's Food Truck"/>
    <s v="Bringing delicious authentic and fusion Taiwanese Food to the West Coast."/>
    <n v="2500"/>
    <n v="252"/>
    <x v="2"/>
    <x v="0"/>
    <s v="USD"/>
    <n v="1452293675"/>
    <n v="1447109675"/>
    <b v="0"/>
    <n v="6"/>
    <b v="0"/>
    <s v="food/food trucks"/>
    <n v="10.08"/>
    <n v="42"/>
    <x v="7"/>
    <x v="19"/>
    <m/>
    <m/>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m/>
    <m/>
  </r>
  <r>
    <n v="1152"/>
    <s v="Peruvian King Food Truck"/>
    <s v="Peruvian food truck with an LA twist."/>
    <n v="16000"/>
    <n v="911"/>
    <x v="2"/>
    <x v="0"/>
    <s v="USD"/>
    <n v="1431709312"/>
    <n v="1429117312"/>
    <b v="0"/>
    <n v="15"/>
    <b v="0"/>
    <s v="food/food trucks"/>
    <n v="5.6937500000000005"/>
    <n v="60.733333333333334"/>
    <x v="7"/>
    <x v="19"/>
    <m/>
    <m/>
  </r>
  <r>
    <n v="1153"/>
    <s v="The Cold Spot Mobile Trailer"/>
    <s v="A mobile concession trailer for snow cones, ice cream, smoothies and more"/>
    <n v="8000"/>
    <n v="50"/>
    <x v="2"/>
    <x v="0"/>
    <s v="USD"/>
    <n v="1434647305"/>
    <n v="1432055305"/>
    <b v="0"/>
    <n v="1"/>
    <b v="0"/>
    <s v="food/food trucks"/>
    <n v="0.625"/>
    <n v="50"/>
    <x v="7"/>
    <x v="19"/>
    <m/>
    <m/>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m/>
    <m/>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m/>
    <m/>
  </r>
  <r>
    <n v="1156"/>
    <s v="Harley Hawg Dogs, Inc"/>
    <s v="A Food Truck featuring Deep Fried Natural Casing Beef/Pork mix Hot Dogs, New York Style Rippers. Also serving Fresh Cut Fries."/>
    <n v="6500"/>
    <n v="0"/>
    <x v="2"/>
    <x v="0"/>
    <s v="USD"/>
    <n v="1424742162"/>
    <n v="1422150162"/>
    <b v="0"/>
    <n v="0"/>
    <b v="0"/>
    <s v="food/food trucks"/>
    <n v="0"/>
    <n v="0"/>
    <x v="7"/>
    <x v="19"/>
    <m/>
    <m/>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m/>
    <m/>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m/>
    <m/>
  </r>
  <r>
    <n v="1159"/>
    <s v="Skewed Up Food Truck"/>
    <s v="Skewed Up food truck is my dream and need help getting it started, presenting some to the bank for my loan, spice up logo, etc."/>
    <n v="6750"/>
    <n v="0"/>
    <x v="2"/>
    <x v="0"/>
    <s v="USD"/>
    <n v="1435679100"/>
    <n v="1433006765"/>
    <b v="0"/>
    <n v="0"/>
    <b v="0"/>
    <s v="food/food trucks"/>
    <n v="0"/>
    <n v="0"/>
    <x v="7"/>
    <x v="19"/>
    <m/>
    <m/>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m/>
    <m/>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m/>
    <m/>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m/>
    <m/>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m/>
    <m/>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m/>
    <m/>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m/>
    <m/>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m/>
    <m/>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m/>
    <m/>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m/>
    <m/>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m/>
    <m/>
  </r>
  <r>
    <n v="1170"/>
    <s v="Its A Rib Thing"/>
    <s v="They are sweet, sticky and incredibly addictive. People are left with a huge smile and a full stomach but still ask for more!!!"/>
    <n v="25000"/>
    <n v="100"/>
    <x v="2"/>
    <x v="1"/>
    <s v="GBP"/>
    <n v="1433021171"/>
    <n v="1430429171"/>
    <b v="0"/>
    <n v="2"/>
    <b v="0"/>
    <s v="food/food trucks"/>
    <n v="0.4"/>
    <n v="50"/>
    <x v="7"/>
    <x v="19"/>
    <m/>
    <m/>
  </r>
  <r>
    <n v="1171"/>
    <s v="The Mean Green Purple Machine"/>
    <s v="Tulsa's first true biodiesel, alternative energy powered food truck! Oh yeah, and delicious food!"/>
    <n v="25000"/>
    <n v="25"/>
    <x v="2"/>
    <x v="0"/>
    <s v="USD"/>
    <n v="1415909927"/>
    <n v="1414351127"/>
    <b v="0"/>
    <n v="1"/>
    <b v="0"/>
    <s v="food/food trucks"/>
    <n v="0.1"/>
    <n v="25"/>
    <x v="7"/>
    <x v="19"/>
    <m/>
    <m/>
  </r>
  <r>
    <n v="1172"/>
    <s v="let your dayz take you to the dogs."/>
    <s v="Bringing YOUR favorite dog recipes to the streets."/>
    <n v="9000"/>
    <n v="0"/>
    <x v="2"/>
    <x v="0"/>
    <s v="USD"/>
    <n v="1408551752"/>
    <n v="1405959752"/>
    <b v="0"/>
    <n v="0"/>
    <b v="0"/>
    <s v="food/food trucks"/>
    <n v="0"/>
    <n v="0"/>
    <x v="7"/>
    <x v="19"/>
    <m/>
    <m/>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m/>
    <m/>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m/>
    <m/>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m/>
    <m/>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m/>
    <m/>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m/>
    <m/>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m/>
    <m/>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m/>
    <m/>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m/>
    <m/>
  </r>
  <r>
    <n v="1181"/>
    <s v="Gringo Loco Tacos Food Truck"/>
    <s v="Bringing the best tacos to the streets of Chicago!"/>
    <n v="50000"/>
    <n v="4"/>
    <x v="2"/>
    <x v="0"/>
    <s v="USD"/>
    <n v="1425197321"/>
    <n v="1422605321"/>
    <b v="0"/>
    <n v="3"/>
    <b v="0"/>
    <s v="food/food trucks"/>
    <n v="8.0000000000000002E-3"/>
    <n v="1.3333333333333333"/>
    <x v="7"/>
    <x v="19"/>
    <m/>
    <m/>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m/>
    <m/>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m/>
    <m/>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m/>
    <m/>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m/>
    <m/>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m/>
    <m/>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m/>
    <m/>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m/>
    <m/>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m/>
    <m/>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m/>
    <m/>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m/>
    <m/>
  </r>
  <r>
    <n v="1192"/>
    <s v="Other Worlds - A Make 100 Project"/>
    <s v="A macro landscape photography art book &amp; limited edition prints. A Make 100 project."/>
    <n v="100"/>
    <n v="290"/>
    <x v="0"/>
    <x v="1"/>
    <s v="GBP"/>
    <n v="1486814978"/>
    <n v="1484222978"/>
    <b v="0"/>
    <n v="15"/>
    <b v="1"/>
    <s v="photography/photobooks"/>
    <n v="290"/>
    <n v="19.333333333333332"/>
    <x v="8"/>
    <x v="20"/>
    <m/>
    <m/>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m/>
    <m/>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m/>
    <m/>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m/>
    <m/>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m/>
    <m/>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m/>
    <m/>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m/>
    <m/>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m/>
    <m/>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m/>
    <m/>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m/>
    <m/>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m/>
    <m/>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m/>
    <m/>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m/>
    <m/>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m/>
    <m/>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m/>
    <m/>
  </r>
  <r>
    <n v="1207"/>
    <s v="ITALIANA"/>
    <s v="A humanistic photo book about ancestral &amp; post-modern Italy."/>
    <n v="16700"/>
    <n v="17396"/>
    <x v="0"/>
    <x v="13"/>
    <s v="EUR"/>
    <n v="1459418400"/>
    <n v="1456827573"/>
    <b v="0"/>
    <n v="141"/>
    <b v="1"/>
    <s v="photography/photobooks"/>
    <n v="104.16766467065868"/>
    <n v="123.37588652482269"/>
    <x v="8"/>
    <x v="20"/>
    <m/>
    <m/>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m/>
    <m/>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m/>
    <m/>
  </r>
  <r>
    <n v="1210"/>
    <s v="Det Andra GÃ¶teborg"/>
    <s v="En fotobok om livet i det enda andra GÃ¶teborg i vÃ¤rlden"/>
    <n v="20000"/>
    <n v="50863"/>
    <x v="0"/>
    <x v="11"/>
    <s v="SEK"/>
    <n v="1433106000"/>
    <n v="1431124572"/>
    <b v="0"/>
    <n v="103"/>
    <b v="1"/>
    <s v="photography/photobooks"/>
    <n v="254.31499999999997"/>
    <n v="493.81553398058253"/>
    <x v="8"/>
    <x v="20"/>
    <m/>
    <m/>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m/>
    <m/>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m/>
    <m/>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m/>
    <m/>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m/>
    <m/>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m/>
    <m/>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m/>
    <m/>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m/>
    <m/>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m/>
    <m/>
  </r>
  <r>
    <n v="1219"/>
    <s v="The Box"/>
    <s v="The Box is a fine art book of Ron Amato's innovative and seductive photography project."/>
    <n v="16350"/>
    <n v="26024"/>
    <x v="0"/>
    <x v="0"/>
    <s v="USD"/>
    <n v="1476961513"/>
    <n v="1474369513"/>
    <b v="0"/>
    <n v="253"/>
    <b v="1"/>
    <s v="photography/photobooks"/>
    <n v="159.16819571865443"/>
    <n v="102.86166007905139"/>
    <x v="8"/>
    <x v="20"/>
    <m/>
    <m/>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m/>
    <m/>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m/>
    <m/>
  </r>
  <r>
    <n v="1222"/>
    <s v="Project Pilgrim"/>
    <s v="Project Pilgrim is my effort to work towards normalizing mental health."/>
    <n v="4000"/>
    <n v="11215"/>
    <x v="0"/>
    <x v="5"/>
    <s v="CAD"/>
    <n v="1459483200"/>
    <n v="1456852647"/>
    <b v="0"/>
    <n v="138"/>
    <b v="1"/>
    <s v="photography/photobooks"/>
    <n v="280.375"/>
    <n v="81.268115942028984"/>
    <x v="8"/>
    <x v="20"/>
    <m/>
    <m/>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m/>
    <m/>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m/>
    <m/>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m/>
    <m/>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m/>
    <m/>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m/>
    <m/>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m/>
    <m/>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m/>
    <m/>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m/>
    <m/>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m/>
    <m/>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m/>
    <m/>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m/>
    <m/>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m/>
    <m/>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m/>
    <m/>
  </r>
  <r>
    <n v="1236"/>
    <s v="&quot;Volando&quot; CD Release (Canceled)"/>
    <s v="Raising money to give the musicians their due."/>
    <n v="2500"/>
    <n v="0"/>
    <x v="1"/>
    <x v="0"/>
    <s v="USD"/>
    <n v="1343491200"/>
    <n v="1342801164"/>
    <b v="0"/>
    <n v="0"/>
    <b v="0"/>
    <s v="music/world music"/>
    <n v="0"/>
    <n v="0"/>
    <x v="4"/>
    <x v="21"/>
    <m/>
    <m/>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m/>
    <m/>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m/>
    <m/>
  </r>
  <r>
    <n v="1239"/>
    <s v="Help Calmenco! finance new CD and Tour (Canceled)"/>
    <s v="Please consider helping us with our new CD and Riverdance Tour"/>
    <n v="2500"/>
    <n v="0"/>
    <x v="1"/>
    <x v="0"/>
    <s v="USD"/>
    <n v="1325804767"/>
    <n v="1323212767"/>
    <b v="0"/>
    <n v="0"/>
    <b v="0"/>
    <s v="music/world music"/>
    <n v="0"/>
    <n v="0"/>
    <x v="4"/>
    <x v="21"/>
    <m/>
    <m/>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m/>
    <m/>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m/>
    <m/>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m/>
    <m/>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m/>
    <m/>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m/>
    <m/>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m/>
    <m/>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m/>
    <m/>
  </r>
  <r>
    <n v="1247"/>
    <s v="BRAIN DEAD to record debut EP with SLAYER producer!"/>
    <s v="BRAIN DEAD is going to record their debut EP and they need your help, Bozos!"/>
    <n v="3500"/>
    <n v="4275"/>
    <x v="0"/>
    <x v="0"/>
    <s v="USD"/>
    <n v="1367823655"/>
    <n v="1365231655"/>
    <b v="1"/>
    <n v="50"/>
    <b v="1"/>
    <s v="music/rock"/>
    <n v="122.14285714285715"/>
    <n v="85.5"/>
    <x v="4"/>
    <x v="11"/>
    <m/>
    <m/>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m/>
    <m/>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m/>
    <m/>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m/>
    <m/>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m/>
    <m/>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m/>
    <m/>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m/>
    <m/>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m/>
    <m/>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m/>
    <m/>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m/>
    <m/>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m/>
    <m/>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m/>
    <m/>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m/>
    <m/>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m/>
    <m/>
  </r>
  <r>
    <n v="1261"/>
    <s v="The Puget EP's Vinyl Release"/>
    <s v="We just recorded a stellar EP and we're trying to put it out on vinyl.  Can you help these punx out?"/>
    <n v="2000"/>
    <n v="2025"/>
    <x v="0"/>
    <x v="0"/>
    <s v="USD"/>
    <n v="1390983227"/>
    <n v="1388391227"/>
    <b v="1"/>
    <n v="52"/>
    <b v="1"/>
    <s v="music/rock"/>
    <n v="101.25"/>
    <n v="38.942307692307693"/>
    <x v="4"/>
    <x v="11"/>
    <m/>
    <m/>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m/>
    <m/>
  </r>
  <r>
    <n v="1263"/>
    <s v="New Tropic Bombs EP ~ &quot;Return to Bomber Bay&quot;"/>
    <s v="A fresh batch of chaos from Toledo, Ohio's reggae-rockers, Tropic Bombs!"/>
    <n v="1500"/>
    <n v="1785"/>
    <x v="0"/>
    <x v="0"/>
    <s v="USD"/>
    <n v="1396054800"/>
    <n v="1393034470"/>
    <b v="1"/>
    <n v="41"/>
    <b v="1"/>
    <s v="music/rock"/>
    <n v="119"/>
    <n v="43.536585365853661"/>
    <x v="4"/>
    <x v="11"/>
    <m/>
    <m/>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m/>
    <m/>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m/>
    <m/>
  </r>
  <r>
    <n v="1266"/>
    <s v="Sensory Station's First EP"/>
    <s v="We are looking to record our first EP produced by Aaron Harris (ISIS/Palms) at Studio West."/>
    <n v="9500"/>
    <n v="9545"/>
    <x v="0"/>
    <x v="0"/>
    <s v="USD"/>
    <n v="1389474145"/>
    <n v="1386882145"/>
    <b v="1"/>
    <n v="50"/>
    <b v="1"/>
    <s v="music/rock"/>
    <n v="100.47368421052632"/>
    <n v="190.9"/>
    <x v="4"/>
    <x v="11"/>
    <m/>
    <m/>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m/>
    <m/>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m/>
    <m/>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m/>
    <m/>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m/>
    <m/>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m/>
    <m/>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m/>
    <m/>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m/>
    <m/>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m/>
    <m/>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m/>
    <m/>
  </r>
  <r>
    <n v="1276"/>
    <s v="MR. DREAM GOES TO JAIL"/>
    <s v="Sponsor this Brooklyn punk band's debut seven-inch, MR. DREAM GOES TO JAIL."/>
    <n v="3000"/>
    <n v="3132.63"/>
    <x v="0"/>
    <x v="0"/>
    <s v="USD"/>
    <n v="1251777600"/>
    <n v="1247504047"/>
    <b v="1"/>
    <n v="68"/>
    <b v="1"/>
    <s v="music/rock"/>
    <n v="104.42100000000001"/>
    <n v="46.06808823529412"/>
    <x v="4"/>
    <x v="11"/>
    <m/>
    <m/>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m/>
    <m/>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m/>
    <m/>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m/>
    <m/>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m/>
    <m/>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m/>
    <m/>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m/>
    <m/>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m/>
    <m/>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m/>
    <m/>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m/>
    <m/>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m/>
    <m/>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m/>
    <m/>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m/>
    <m/>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m/>
    <m/>
  </r>
  <r>
    <n v="1290"/>
    <s v="I Died... I Came Back, ... Whatever"/>
    <s v="Sometimes your Heart has to STOP for your Life to START."/>
    <n v="3500"/>
    <n v="3800"/>
    <x v="0"/>
    <x v="0"/>
    <s v="USD"/>
    <n v="1429772340"/>
    <n v="1427121931"/>
    <b v="0"/>
    <n v="86"/>
    <b v="1"/>
    <s v="theater/plays"/>
    <n v="108.57142857142857"/>
    <n v="44.186046511627907"/>
    <x v="1"/>
    <x v="6"/>
    <m/>
    <m/>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m/>
    <m/>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m/>
    <m/>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m/>
    <m/>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m/>
    <m/>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m/>
    <m/>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m/>
    <m/>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m/>
    <m/>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m/>
    <m/>
  </r>
  <r>
    <n v="1299"/>
    <s v="The (out)Siders Project"/>
    <s v="A new work inspired by the classic novel and created by Dallas teens under the direction of professional artists."/>
    <n v="3500"/>
    <n v="4340"/>
    <x v="0"/>
    <x v="0"/>
    <s v="USD"/>
    <n v="1436902359"/>
    <n v="1434310359"/>
    <b v="0"/>
    <n v="32"/>
    <b v="1"/>
    <s v="theater/plays"/>
    <n v="124"/>
    <n v="135.625"/>
    <x v="1"/>
    <x v="6"/>
    <m/>
    <m/>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m/>
    <m/>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m/>
    <m/>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m/>
    <m/>
  </r>
  <r>
    <n v="1303"/>
    <s v="Forward Arena Theatre Company: Summer Season"/>
    <s v="Groundbreaking queer theatre."/>
    <n v="3500"/>
    <n v="4559.13"/>
    <x v="0"/>
    <x v="1"/>
    <s v="GBP"/>
    <n v="1469962800"/>
    <n v="1468578920"/>
    <b v="0"/>
    <n v="108"/>
    <b v="1"/>
    <s v="theater/plays"/>
    <n v="130.26085714285716"/>
    <n v="42.214166666666671"/>
    <x v="1"/>
    <x v="6"/>
    <m/>
    <m/>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m/>
    <m/>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m/>
    <m/>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m/>
    <m/>
  </r>
  <r>
    <n v="1307"/>
    <s v="VR Card - Customized Virtual Reality Viewer (Canceled)"/>
    <s v="Get VR to Everyone with Mailable, Ready to Use Viewers"/>
    <n v="50000"/>
    <n v="5757"/>
    <x v="1"/>
    <x v="0"/>
    <s v="USD"/>
    <n v="1455710679"/>
    <n v="1453118679"/>
    <b v="0"/>
    <n v="45"/>
    <b v="0"/>
    <s v="technology/wearables"/>
    <n v="11.514000000000001"/>
    <n v="127.93333333333334"/>
    <x v="2"/>
    <x v="8"/>
    <m/>
    <m/>
  </r>
  <r>
    <n v="1308"/>
    <s v="Boost Band: Wristband Phone Charger (Canceled)"/>
    <s v="Boost Band, a wristband that charges any device"/>
    <n v="10000"/>
    <n v="1136"/>
    <x v="1"/>
    <x v="0"/>
    <s v="USD"/>
    <n v="1475937812"/>
    <n v="1472481812"/>
    <b v="0"/>
    <n v="38"/>
    <b v="0"/>
    <s v="technology/wearables"/>
    <n v="11.360000000000001"/>
    <n v="29.894736842105264"/>
    <x v="2"/>
    <x v="8"/>
    <m/>
    <m/>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m/>
    <m/>
  </r>
  <r>
    <n v="1310"/>
    <s v="k5-jkt.by kiger (Canceled)"/>
    <s v="An essential hoodie that holds all sized smart phones and keep your headphone wires tangle free."/>
    <n v="20000"/>
    <n v="3100"/>
    <x v="1"/>
    <x v="0"/>
    <s v="USD"/>
    <n v="1471622450"/>
    <n v="1467734450"/>
    <b v="0"/>
    <n v="24"/>
    <b v="0"/>
    <s v="technology/wearables"/>
    <n v="15.5"/>
    <n v="129.16666666666666"/>
    <x v="2"/>
    <x v="8"/>
    <m/>
    <m/>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m/>
    <m/>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m/>
    <m/>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m/>
    <m/>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m/>
    <m/>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m/>
    <m/>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m/>
    <m/>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m/>
    <m/>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m/>
    <m/>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m/>
    <m/>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m/>
    <m/>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m/>
    <m/>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m/>
    <m/>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m/>
    <m/>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m/>
    <m/>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m/>
    <m/>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m/>
    <m/>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m/>
    <m/>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m/>
    <m/>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m/>
    <m/>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m/>
    <m/>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m/>
    <m/>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m/>
    <m/>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m/>
    <m/>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m/>
    <m/>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m/>
    <m/>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m/>
    <m/>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m/>
    <m/>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m/>
    <m/>
  </r>
  <r>
    <n v="1339"/>
    <s v="Linkoo (Canceled)"/>
    <s v="World's Smallest customizable Phone &amp; GPS Watch for kids !"/>
    <n v="50000"/>
    <n v="3317"/>
    <x v="1"/>
    <x v="0"/>
    <s v="USD"/>
    <n v="1418056315"/>
    <n v="1414164715"/>
    <b v="0"/>
    <n v="37"/>
    <b v="0"/>
    <s v="technology/wearables"/>
    <n v="6.6339999999999995"/>
    <n v="89.648648648648646"/>
    <x v="2"/>
    <x v="8"/>
    <m/>
    <m/>
  </r>
  <r>
    <n v="1340"/>
    <s v="Glass Designs (Canceled)"/>
    <s v="I would like to make nicer, more stylish looking frames for the Google Glass using 3D printing technology."/>
    <n v="1680"/>
    <n v="0"/>
    <x v="1"/>
    <x v="0"/>
    <s v="USD"/>
    <n v="1408112253"/>
    <n v="1405520253"/>
    <b v="0"/>
    <n v="0"/>
    <b v="0"/>
    <s v="technology/wearables"/>
    <n v="0"/>
    <n v="0"/>
    <x v="2"/>
    <x v="8"/>
    <m/>
    <m/>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m/>
    <m/>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m/>
    <m/>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m/>
    <m/>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m/>
    <m/>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m/>
    <m/>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m/>
    <m/>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m/>
    <m/>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m/>
    <m/>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m/>
    <m/>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m/>
    <m/>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m/>
    <m/>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m/>
    <m/>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m/>
    <m/>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m/>
    <m/>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m/>
    <m/>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m/>
    <m/>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m/>
    <m/>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m/>
    <m/>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m/>
    <m/>
  </r>
  <r>
    <n v="1360"/>
    <s v="So Bad, It's Good! - A Book of Bad Movies"/>
    <s v="So Bad, It's Good! is a guide to finding the best films for your bad movie night."/>
    <n v="1500"/>
    <n v="2598"/>
    <x v="0"/>
    <x v="0"/>
    <s v="USD"/>
    <n v="1343943420"/>
    <n v="1341524220"/>
    <b v="0"/>
    <n v="81"/>
    <b v="1"/>
    <s v="publishing/nonfiction"/>
    <n v="173.2"/>
    <n v="32.074074074074076"/>
    <x v="3"/>
    <x v="9"/>
    <m/>
    <m/>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m/>
    <m/>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m/>
    <m/>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m/>
    <m/>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m/>
    <m/>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m/>
    <m/>
  </r>
  <r>
    <n v="1366"/>
    <s v="Kick It! A Tribute to the A.K.s"/>
    <s v="A musical memorial for Alexi Petersen."/>
    <n v="7500"/>
    <n v="9486.69"/>
    <x v="0"/>
    <x v="0"/>
    <s v="USD"/>
    <n v="1417049663"/>
    <n v="1413158063"/>
    <b v="0"/>
    <n v="147"/>
    <b v="1"/>
    <s v="music/rock"/>
    <n v="126.48920000000001"/>
    <n v="64.535306122448986"/>
    <x v="4"/>
    <x v="11"/>
    <m/>
    <m/>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m/>
    <m/>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m/>
    <m/>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m/>
    <m/>
  </r>
  <r>
    <n v="1370"/>
    <s v="Food On You presents Baby's First Parental Advisory"/>
    <s v="Songs about the first year of parenthood, often inappropriate for children"/>
    <n v="1500"/>
    <n v="1555"/>
    <x v="0"/>
    <x v="0"/>
    <s v="USD"/>
    <n v="1381881890"/>
    <n v="1380585890"/>
    <b v="0"/>
    <n v="20"/>
    <b v="1"/>
    <s v="music/rock"/>
    <n v="103.66666666666666"/>
    <n v="77.75"/>
    <x v="4"/>
    <x v="11"/>
    <m/>
    <m/>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m/>
    <m/>
  </r>
  <r>
    <n v="1372"/>
    <s v="Ted Lukas &amp; the Misled new CD - &quot;FEED&quot;"/>
    <s v="Please help us raise funds to press our new CD!"/>
    <n v="500"/>
    <n v="620"/>
    <x v="0"/>
    <x v="0"/>
    <s v="USD"/>
    <n v="1342115132"/>
    <n v="1339523132"/>
    <b v="0"/>
    <n v="16"/>
    <b v="1"/>
    <s v="music/rock"/>
    <n v="124"/>
    <n v="38.75"/>
    <x v="4"/>
    <x v="11"/>
    <m/>
    <m/>
  </r>
  <r>
    <n v="1373"/>
    <s v="Broccoli Samurai: Tour Van or Bust!"/>
    <s v="Help Broccoli Samurai raise money to get a new van and continue bringing you the jams!"/>
    <n v="10000"/>
    <n v="10501"/>
    <x v="0"/>
    <x v="0"/>
    <s v="USD"/>
    <n v="1483138233"/>
    <n v="1480546233"/>
    <b v="0"/>
    <n v="52"/>
    <b v="1"/>
    <s v="music/rock"/>
    <n v="105.01"/>
    <n v="201.94230769230768"/>
    <x v="4"/>
    <x v="11"/>
    <m/>
    <m/>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m/>
    <m/>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m/>
    <m/>
  </r>
  <r>
    <n v="1376"/>
    <s v="Dead Pirates / HIGHMARE LP 2nd pressing"/>
    <s v="Dead Pirates are planning a second pressing of HIGHMARE LP, who wants one ?"/>
    <n v="3700"/>
    <n v="9342"/>
    <x v="0"/>
    <x v="1"/>
    <s v="GBP"/>
    <n v="1480784606"/>
    <n v="1478189006"/>
    <b v="0"/>
    <n v="168"/>
    <b v="1"/>
    <s v="music/rock"/>
    <n v="252.48648648648651"/>
    <n v="55.607142857142854"/>
    <x v="4"/>
    <x v="11"/>
    <m/>
    <m/>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m/>
    <m/>
  </r>
  <r>
    <n v="1378"/>
    <s v="SIX BY SEVEN"/>
    <s v="A psychedelic post rock masterpiece!"/>
    <n v="2000"/>
    <n v="4067"/>
    <x v="0"/>
    <x v="1"/>
    <s v="GBP"/>
    <n v="1470075210"/>
    <n v="1468779210"/>
    <b v="0"/>
    <n v="133"/>
    <b v="1"/>
    <s v="music/rock"/>
    <n v="203.35000000000002"/>
    <n v="30.578947368421051"/>
    <x v="4"/>
    <x v="11"/>
    <m/>
    <m/>
  </r>
  <r>
    <n v="1379"/>
    <s v="J. Walter Makes a Record"/>
    <s v="---------The long-awaited debut full-length from Justin Ruddy--------"/>
    <n v="10000"/>
    <n v="11160"/>
    <x v="0"/>
    <x v="0"/>
    <s v="USD"/>
    <n v="1433504876"/>
    <n v="1430912876"/>
    <b v="0"/>
    <n v="151"/>
    <b v="1"/>
    <s v="music/rock"/>
    <n v="111.60000000000001"/>
    <n v="73.907284768211923"/>
    <x v="4"/>
    <x v="11"/>
    <m/>
    <m/>
  </r>
  <r>
    <n v="1380"/>
    <s v="BARNFEST 2015"/>
    <s v="A DIY MUSIC FESTIVAL FROM ST. LOUIS MO! Bands make their own festival, help make it legit!"/>
    <n v="25"/>
    <n v="106"/>
    <x v="0"/>
    <x v="0"/>
    <s v="USD"/>
    <n v="1433815200"/>
    <n v="1431886706"/>
    <b v="0"/>
    <n v="5"/>
    <b v="1"/>
    <s v="music/rock"/>
    <n v="424"/>
    <n v="21.2"/>
    <x v="4"/>
    <x v="11"/>
    <m/>
    <m/>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m/>
    <m/>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m/>
    <m/>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m/>
    <m/>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m/>
    <m/>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m/>
    <m/>
  </r>
  <r>
    <n v="1386"/>
    <s v="MALTESE CROSS: The First Album"/>
    <s v="We are a classic hard rock/heavy metal band just trying to keep rock alive!"/>
    <n v="400"/>
    <n v="875"/>
    <x v="0"/>
    <x v="0"/>
    <s v="USD"/>
    <n v="1438183889"/>
    <n v="1435591889"/>
    <b v="0"/>
    <n v="14"/>
    <b v="1"/>
    <s v="music/rock"/>
    <n v="218.75"/>
    <n v="62.5"/>
    <x v="4"/>
    <x v="11"/>
    <m/>
    <m/>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m/>
    <m/>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m/>
    <m/>
  </r>
  <r>
    <n v="1389"/>
    <s v="Pre-order DANCEHALL's first record!!!"/>
    <s v="Help fund the pressing of DANCEHALL's first record by pre-ordering it in advance!!!"/>
    <n v="500"/>
    <n v="727"/>
    <x v="0"/>
    <x v="1"/>
    <s v="GBP"/>
    <n v="1471087957"/>
    <n v="1468495957"/>
    <b v="0"/>
    <n v="34"/>
    <b v="1"/>
    <s v="music/rock"/>
    <n v="145.4"/>
    <n v="21.382352941176471"/>
    <x v="4"/>
    <x v="11"/>
    <m/>
    <m/>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m/>
    <m/>
  </r>
  <r>
    <n v="1391"/>
    <s v="Rules and Regulations"/>
    <s v="With the money donated through this project we intend on investing in sound equipment for live shows"/>
    <n v="500"/>
    <n v="551"/>
    <x v="0"/>
    <x v="0"/>
    <s v="USD"/>
    <n v="1440219540"/>
    <n v="1436369818"/>
    <b v="0"/>
    <n v="13"/>
    <b v="1"/>
    <s v="music/rock"/>
    <n v="110.2"/>
    <n v="42.384615384615387"/>
    <x v="4"/>
    <x v="11"/>
    <m/>
    <m/>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m/>
    <m/>
  </r>
  <r>
    <n v="1393"/>
    <s v="WolfHunt | Social Commentary Rock Project"/>
    <s v="Rock n' Roll tales of our times"/>
    <n v="10000"/>
    <n v="10235"/>
    <x v="0"/>
    <x v="0"/>
    <s v="USD"/>
    <n v="1470068523"/>
    <n v="1467476523"/>
    <b v="0"/>
    <n v="52"/>
    <b v="1"/>
    <s v="music/rock"/>
    <n v="102.35000000000001"/>
    <n v="196.82692307692307"/>
    <x v="4"/>
    <x v="11"/>
    <m/>
    <m/>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m/>
    <m/>
  </r>
  <r>
    <n v="1395"/>
    <s v="Quiet Oaks Full Length Album"/>
    <s v="Help Quiet Oaks record their debut album!!!"/>
    <n v="3500"/>
    <n v="3916"/>
    <x v="0"/>
    <x v="0"/>
    <s v="USD"/>
    <n v="1484430481"/>
    <n v="1481838481"/>
    <b v="0"/>
    <n v="82"/>
    <b v="1"/>
    <s v="music/rock"/>
    <n v="111.88571428571427"/>
    <n v="47.756097560975611"/>
    <x v="4"/>
    <x v="11"/>
    <m/>
    <m/>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m/>
    <m/>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m/>
    <m/>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m/>
    <m/>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m/>
    <m/>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m/>
    <m/>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m/>
    <m/>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m/>
    <m/>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m/>
    <m/>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m/>
    <m/>
  </r>
  <r>
    <n v="1405"/>
    <s v="The Bible translated into Emoticons"/>
    <s v="Will more people read the Bible if it were translated into Emoticons?"/>
    <n v="25000"/>
    <n v="105"/>
    <x v="2"/>
    <x v="0"/>
    <s v="USD"/>
    <n v="1417195201"/>
    <n v="1414599601"/>
    <b v="1"/>
    <n v="17"/>
    <b v="0"/>
    <s v="publishing/translations"/>
    <n v="0.42"/>
    <n v="6.1764705882352944"/>
    <x v="3"/>
    <x v="22"/>
    <m/>
    <m/>
  </r>
  <r>
    <n v="1406"/>
    <s v="Man Down! Translation project"/>
    <s v="The White coat and the battle dress uniform"/>
    <n v="12000"/>
    <n v="15"/>
    <x v="2"/>
    <x v="13"/>
    <s v="EUR"/>
    <n v="1449914400"/>
    <n v="1445336607"/>
    <b v="0"/>
    <n v="3"/>
    <b v="0"/>
    <s v="publishing/translations"/>
    <n v="0.125"/>
    <n v="5"/>
    <x v="3"/>
    <x v="22"/>
    <m/>
    <m/>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m/>
    <m/>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m/>
    <m/>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m/>
    <m/>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m/>
    <m/>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m/>
    <m/>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m/>
    <m/>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m/>
    <m/>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m/>
    <m/>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m/>
    <m/>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m/>
    <m/>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m/>
    <m/>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m/>
    <m/>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m/>
    <m/>
  </r>
  <r>
    <n v="1420"/>
    <s v="Shakespeare in the Hood - Romeo and Juliet"/>
    <s v="Help me butcher Shakespeare in a satirical fashion."/>
    <n v="110"/>
    <n v="3"/>
    <x v="2"/>
    <x v="0"/>
    <s v="USD"/>
    <n v="1467129686"/>
    <n v="1464969686"/>
    <b v="0"/>
    <n v="3"/>
    <b v="0"/>
    <s v="publishing/translations"/>
    <n v="2.7272727272727271"/>
    <n v="1"/>
    <x v="3"/>
    <x v="22"/>
    <m/>
    <m/>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m/>
    <m/>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m/>
    <m/>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m/>
    <m/>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m/>
    <m/>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m/>
    <m/>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m/>
    <m/>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m/>
    <m/>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m/>
    <m/>
  </r>
  <r>
    <n v="1429"/>
    <s v="10 P.M."/>
    <s v="A guy in his 30's tries to live his &quot;American Dream&quot;, but quickly it turns into a nightmare. (A Novel)"/>
    <n v="10000"/>
    <n v="0"/>
    <x v="2"/>
    <x v="0"/>
    <s v="USD"/>
    <n v="1428629242"/>
    <n v="1426037242"/>
    <b v="0"/>
    <n v="0"/>
    <b v="0"/>
    <s v="publishing/translations"/>
    <n v="0"/>
    <n v="0"/>
    <x v="3"/>
    <x v="22"/>
    <m/>
    <m/>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m/>
    <m/>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m/>
    <m/>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m/>
    <m/>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m/>
    <m/>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m/>
    <m/>
  </r>
  <r>
    <n v="1435"/>
    <s v="Trilogy of Crystals, book 1, translation"/>
    <s v="English translation of the first book from a sword and sorcery Fantasy trilogy, by Paolo Parente"/>
    <n v="15000"/>
    <n v="15"/>
    <x v="2"/>
    <x v="13"/>
    <s v="EUR"/>
    <n v="1444589020"/>
    <n v="1441997020"/>
    <b v="0"/>
    <n v="2"/>
    <b v="0"/>
    <s v="publishing/translations"/>
    <n v="0.1"/>
    <n v="7.5"/>
    <x v="3"/>
    <x v="22"/>
    <m/>
    <m/>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m/>
    <m/>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m/>
    <m/>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m/>
    <m/>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m/>
    <m/>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m/>
    <m/>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m/>
    <m/>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m/>
    <m/>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m/>
    <m/>
  </r>
  <r>
    <n v="1444"/>
    <s v="Expand the MillionairesLetter in the US Market!"/>
    <s v="We as a successfull german stock market newsletter publisher want expand in the US market!"/>
    <n v="4950"/>
    <n v="0"/>
    <x v="2"/>
    <x v="12"/>
    <s v="EUR"/>
    <n v="1442091462"/>
    <n v="1436907462"/>
    <b v="0"/>
    <n v="0"/>
    <b v="0"/>
    <s v="publishing/translations"/>
    <n v="0"/>
    <n v="0"/>
    <x v="3"/>
    <x v="22"/>
    <m/>
    <m/>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m/>
    <m/>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m/>
    <m/>
  </r>
  <r>
    <n v="1447"/>
    <s v="Indian Language Dictionary"/>
    <s v="I'm creating a dictionary of multiple Indian languages."/>
    <n v="500000"/>
    <n v="75"/>
    <x v="2"/>
    <x v="0"/>
    <s v="USD"/>
    <n v="1467999134"/>
    <n v="1465407134"/>
    <b v="0"/>
    <n v="3"/>
    <b v="0"/>
    <s v="publishing/translations"/>
    <n v="1.4999999999999999E-2"/>
    <n v="25"/>
    <x v="3"/>
    <x v="22"/>
    <m/>
    <m/>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m/>
    <m/>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m/>
    <m/>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m/>
    <m/>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m/>
    <m/>
  </r>
  <r>
    <n v="1452"/>
    <s v="The Judo Preservation Project (Canceled)"/>
    <s v="I am gathering rare, out-of-print Judo books for preservation, translation and sharing."/>
    <n v="14000"/>
    <n v="0"/>
    <x v="1"/>
    <x v="0"/>
    <s v="USD"/>
    <n v="1406566363"/>
    <n v="1403974363"/>
    <b v="0"/>
    <n v="0"/>
    <b v="0"/>
    <s v="publishing/translations"/>
    <n v="0"/>
    <n v="0"/>
    <x v="3"/>
    <x v="22"/>
    <m/>
    <m/>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m/>
    <m/>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m/>
    <m/>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m/>
    <m/>
  </r>
  <r>
    <n v="1456"/>
    <s v="Sometimes you don't need love (Canceled)"/>
    <s v="English Version of my auto-published novel"/>
    <n v="5000"/>
    <n v="145"/>
    <x v="1"/>
    <x v="13"/>
    <s v="EUR"/>
    <n v="1483459365"/>
    <n v="1480867365"/>
    <b v="0"/>
    <n v="3"/>
    <b v="0"/>
    <s v="publishing/translations"/>
    <n v="2.9000000000000004"/>
    <n v="48.333333333333336"/>
    <x v="3"/>
    <x v="22"/>
    <m/>
    <m/>
  </r>
  <r>
    <n v="1457"/>
    <s v="Hey! I&quot;m not invisable, I am Just Old (Canceled)"/>
    <s v="Age is more than just a number, I hope your younger than you feel."/>
    <n v="6000"/>
    <n v="0"/>
    <x v="1"/>
    <x v="0"/>
    <s v="USD"/>
    <n v="1447281044"/>
    <n v="1444685444"/>
    <b v="0"/>
    <n v="0"/>
    <b v="0"/>
    <s v="publishing/translations"/>
    <n v="0"/>
    <n v="0"/>
    <x v="3"/>
    <x v="22"/>
    <m/>
    <m/>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m/>
    <m/>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m/>
    <m/>
  </r>
  <r>
    <n v="1460"/>
    <s v="KJV2015 (Canceled)"/>
    <s v="KJV2015 Easier to understand for our kids and family not leaving out one verse or changing a meaning one bit."/>
    <n v="25000000"/>
    <n v="0"/>
    <x v="1"/>
    <x v="0"/>
    <s v="USD"/>
    <n v="1417391100"/>
    <n v="1412371898"/>
    <b v="0"/>
    <n v="0"/>
    <b v="0"/>
    <s v="publishing/translations"/>
    <n v="0"/>
    <n v="0"/>
    <x v="3"/>
    <x v="22"/>
    <m/>
    <m/>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m/>
    <m/>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m/>
    <m/>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m/>
    <m/>
  </r>
  <r>
    <n v="1464"/>
    <s v="Science Studio"/>
    <s v="The Best Science Media on the Web"/>
    <n v="5000"/>
    <n v="8160"/>
    <x v="0"/>
    <x v="0"/>
    <s v="USD"/>
    <n v="1361029958"/>
    <n v="1358437958"/>
    <b v="1"/>
    <n v="234"/>
    <b v="1"/>
    <s v="publishing/radio &amp; podcasts"/>
    <n v="163.19999999999999"/>
    <n v="34.871794871794869"/>
    <x v="3"/>
    <x v="23"/>
    <m/>
    <m/>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m/>
    <m/>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m/>
    <m/>
  </r>
  <r>
    <n v="1467"/>
    <s v="Radio Ambulante"/>
    <s v="We are a new Spanish language podcast telling uniquely Latin American stories."/>
    <n v="40000"/>
    <n v="46032"/>
    <x v="0"/>
    <x v="0"/>
    <s v="USD"/>
    <n v="1332699285"/>
    <n v="1327518885"/>
    <b v="1"/>
    <n v="600"/>
    <b v="1"/>
    <s v="publishing/radio &amp; podcasts"/>
    <n v="115.08"/>
    <n v="76.72"/>
    <x v="3"/>
    <x v="23"/>
    <m/>
    <m/>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m/>
    <m/>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m/>
    <m/>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m/>
    <m/>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m/>
    <m/>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m/>
    <m/>
  </r>
  <r>
    <n v="1473"/>
    <s v="ONE LOVES ONLY FORM"/>
    <s v="Public Radio Project"/>
    <n v="1500"/>
    <n v="1807.74"/>
    <x v="0"/>
    <x v="0"/>
    <s v="USD"/>
    <n v="1330644639"/>
    <n v="1328052639"/>
    <b v="1"/>
    <n v="47"/>
    <b v="1"/>
    <s v="publishing/radio &amp; podcasts"/>
    <n v="120.51600000000001"/>
    <n v="38.462553191489363"/>
    <x v="3"/>
    <x v="23"/>
    <m/>
    <m/>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m/>
    <m/>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m/>
    <m/>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m/>
    <m/>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m/>
    <m/>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m/>
    <m/>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m/>
    <m/>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m/>
    <m/>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m/>
    <m/>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m/>
    <m/>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m/>
    <m/>
  </r>
  <r>
    <n v="1484"/>
    <s v="a book called filtered down thru the stars"/>
    <s v="The mussings of an old wizard"/>
    <n v="2000"/>
    <n v="0"/>
    <x v="2"/>
    <x v="0"/>
    <s v="USD"/>
    <n v="1342882260"/>
    <n v="1337834963"/>
    <b v="0"/>
    <n v="0"/>
    <b v="0"/>
    <s v="publishing/fiction"/>
    <n v="0"/>
    <n v="0"/>
    <x v="3"/>
    <x v="10"/>
    <m/>
    <m/>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m/>
    <m/>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m/>
    <m/>
  </r>
  <r>
    <n v="1487"/>
    <s v="You Killed Me First"/>
    <s v="A lover becomes an enemy when a line has been crossed. Torn between memories and reality, his mask of sanity is slipping."/>
    <n v="10000"/>
    <n v="0"/>
    <x v="2"/>
    <x v="0"/>
    <s v="USD"/>
    <n v="1470175271"/>
    <n v="1467583271"/>
    <b v="0"/>
    <n v="0"/>
    <b v="0"/>
    <s v="publishing/fiction"/>
    <n v="0"/>
    <n v="0"/>
    <x v="3"/>
    <x v="10"/>
    <m/>
    <m/>
  </r>
  <r>
    <n v="1488"/>
    <s v="Nanolution"/>
    <s v="A blockbuster sci-fi adventure. What would you do if one day your life changed to beyond the imaginable?"/>
    <n v="15000"/>
    <n v="360"/>
    <x v="2"/>
    <x v="2"/>
    <s v="AUD"/>
    <n v="1388928660"/>
    <n v="1386336660"/>
    <b v="0"/>
    <n v="6"/>
    <b v="0"/>
    <s v="publishing/fiction"/>
    <n v="2.4"/>
    <n v="60"/>
    <x v="3"/>
    <x v="10"/>
    <m/>
    <m/>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m/>
    <m/>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m/>
    <m/>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m/>
    <m/>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m/>
    <m/>
  </r>
  <r>
    <n v="1493"/>
    <s v="The Great Grand Zeppelin Chase"/>
    <s v="Help illustrate the sequel to the bestselling _x000a_The Transylvania Flying Squad of Detectives"/>
    <n v="2400"/>
    <n v="0"/>
    <x v="2"/>
    <x v="0"/>
    <s v="USD"/>
    <n v="1371415675"/>
    <n v="1368823675"/>
    <b v="0"/>
    <n v="0"/>
    <b v="0"/>
    <s v="publishing/fiction"/>
    <n v="0"/>
    <n v="0"/>
    <x v="3"/>
    <x v="10"/>
    <m/>
    <m/>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m/>
    <m/>
  </r>
  <r>
    <n v="1495"/>
    <s v="A Magical Bildungsroman with a Female Heroine"/>
    <s v="The Adventures of Penelope Hawthorne. Part One: The Spellbook of Dracone."/>
    <n v="2000"/>
    <n v="0"/>
    <x v="2"/>
    <x v="0"/>
    <s v="USD"/>
    <n v="1314471431"/>
    <n v="1311879431"/>
    <b v="0"/>
    <n v="0"/>
    <b v="0"/>
    <s v="publishing/fiction"/>
    <n v="0"/>
    <n v="0"/>
    <x v="3"/>
    <x v="10"/>
    <m/>
    <m/>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m/>
    <m/>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m/>
    <m/>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m/>
    <m/>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m/>
    <m/>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m/>
    <m/>
  </r>
  <r>
    <n v="1501"/>
    <s v="This is Nowhere"/>
    <s v="A hardcover book of surf, outdoor and nature photos from the British Columbia coast."/>
    <n v="52000"/>
    <n v="86492"/>
    <x v="0"/>
    <x v="5"/>
    <s v="CAD"/>
    <n v="1436364023"/>
    <n v="1433772023"/>
    <b v="1"/>
    <n v="885"/>
    <b v="1"/>
    <s v="photography/photobooks"/>
    <n v="166.33076923076925"/>
    <n v="97.731073446327684"/>
    <x v="8"/>
    <x v="20"/>
    <m/>
    <m/>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m/>
    <m/>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m/>
    <m/>
  </r>
  <r>
    <n v="1504"/>
    <s v="RYU X RIO"/>
    <s v="A football photography book like no other about the 2014 World Cup in Brazil, by Ryu Voelkel."/>
    <n v="6500"/>
    <n v="18066"/>
    <x v="0"/>
    <x v="1"/>
    <s v="GBP"/>
    <n v="1402389180"/>
    <n v="1399996024"/>
    <b v="1"/>
    <n v="269"/>
    <b v="1"/>
    <s v="photography/photobooks"/>
    <n v="277.93846153846158"/>
    <n v="67.159851301115239"/>
    <x v="8"/>
    <x v="20"/>
    <m/>
    <m/>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m/>
    <m/>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m/>
    <m/>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m/>
    <m/>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m/>
    <m/>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m/>
    <m/>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m/>
    <m/>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m/>
    <m/>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m/>
    <m/>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m/>
    <m/>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m/>
    <m/>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m/>
    <m/>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m/>
    <m/>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m/>
    <m/>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m/>
    <m/>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m/>
    <m/>
  </r>
  <r>
    <n v="1520"/>
    <s v="TULIPS"/>
    <s v="A self-published photography book by Andrew Miksys from his new series about Belarus"/>
    <n v="18000"/>
    <n v="18625"/>
    <x v="0"/>
    <x v="0"/>
    <s v="USD"/>
    <n v="1418961600"/>
    <n v="1415824513"/>
    <b v="1"/>
    <n v="167"/>
    <b v="1"/>
    <s v="photography/photobooks"/>
    <n v="103.47222222222223"/>
    <n v="111.52694610778443"/>
    <x v="8"/>
    <x v="20"/>
    <m/>
    <m/>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m/>
    <m/>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m/>
    <m/>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m/>
    <m/>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m/>
    <m/>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m/>
    <m/>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m/>
    <m/>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m/>
    <m/>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m/>
    <m/>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m/>
    <m/>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m/>
    <m/>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m/>
    <m/>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m/>
    <m/>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m/>
    <m/>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m/>
    <m/>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m/>
    <m/>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m/>
    <m/>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m/>
    <m/>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m/>
    <m/>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m/>
    <m/>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m/>
    <m/>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m/>
    <m/>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m/>
    <m/>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m/>
    <m/>
  </r>
  <r>
    <n v="1544"/>
    <s v="LaFee Photography"/>
    <s v="My name is Travis LaFee, I live in beautiful McCall, Idaho. I wish to display the beauty of valley county by taking pics outdoors."/>
    <n v="1000"/>
    <n v="0"/>
    <x v="2"/>
    <x v="0"/>
    <s v="USD"/>
    <n v="1427847480"/>
    <n v="1424222024"/>
    <b v="0"/>
    <n v="0"/>
    <b v="0"/>
    <s v="photography/nature"/>
    <n v="0"/>
    <n v="0"/>
    <x v="8"/>
    <x v="24"/>
    <m/>
    <m/>
  </r>
  <r>
    <n v="1545"/>
    <s v="Nevada County Hearts"/>
    <s v="&quot;He will not be a wise man who does not study human hearts!&quot;_x000a_Hope in natural art, creation!"/>
    <n v="3000"/>
    <n v="1"/>
    <x v="2"/>
    <x v="0"/>
    <s v="USD"/>
    <n v="1425330960"/>
    <n v="1422393234"/>
    <b v="0"/>
    <n v="1"/>
    <b v="0"/>
    <s v="photography/nature"/>
    <n v="3.3333333333333333E-2"/>
    <n v="1"/>
    <x v="8"/>
    <x v="24"/>
    <m/>
    <m/>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m/>
    <m/>
  </r>
  <r>
    <n v="1547"/>
    <s v="Sound Photography"/>
    <s v="I have produced a limited number (100) of five 8x10 prints of mixed photography I would like to share with you."/>
    <n v="20"/>
    <n v="0"/>
    <x v="2"/>
    <x v="0"/>
    <s v="USD"/>
    <n v="1487844882"/>
    <n v="1487240082"/>
    <b v="0"/>
    <n v="0"/>
    <b v="0"/>
    <s v="photography/nature"/>
    <n v="0"/>
    <n v="0"/>
    <x v="8"/>
    <x v="24"/>
    <m/>
    <m/>
  </r>
  <r>
    <n v="1548"/>
    <s v="Change the World through Color"/>
    <s v="Beauty is in the eye of the beholder and I want to inspire conservation through color."/>
    <n v="700"/>
    <n v="60"/>
    <x v="2"/>
    <x v="0"/>
    <s v="USD"/>
    <n v="1447020620"/>
    <n v="1444425020"/>
    <b v="0"/>
    <n v="1"/>
    <b v="0"/>
    <s v="photography/nature"/>
    <n v="8.5714285714285712"/>
    <n v="60"/>
    <x v="8"/>
    <x v="24"/>
    <m/>
    <m/>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m/>
    <m/>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m/>
    <m/>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m/>
    <m/>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m/>
    <m/>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m/>
    <m/>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m/>
    <m/>
  </r>
  <r>
    <n v="1555"/>
    <s v="Coffee Table Book of Maine"/>
    <s v="I am traveling the coastline of Maine and will be taking pictures of all the scenery and lighthouses in the area."/>
    <n v="750"/>
    <n v="0"/>
    <x v="2"/>
    <x v="0"/>
    <s v="USD"/>
    <n v="1442509200"/>
    <n v="1440513832"/>
    <b v="0"/>
    <n v="0"/>
    <b v="0"/>
    <s v="photography/nature"/>
    <n v="0"/>
    <n v="0"/>
    <x v="8"/>
    <x v="24"/>
    <m/>
    <m/>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m/>
    <m/>
  </r>
  <r>
    <n v="1557"/>
    <s v="Reflecting Light Photo"/>
    <s v="I have always been captivated by photography, Now I am trying to set up my own company and publish my pictures."/>
    <n v="2500"/>
    <n v="100"/>
    <x v="2"/>
    <x v="0"/>
    <s v="USD"/>
    <n v="1411227633"/>
    <n v="1408549233"/>
    <b v="0"/>
    <n v="1"/>
    <b v="0"/>
    <s v="photography/nature"/>
    <n v="4"/>
    <n v="100"/>
    <x v="8"/>
    <x v="24"/>
    <m/>
    <m/>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m/>
    <m/>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m/>
    <m/>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m/>
    <m/>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m/>
    <m/>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m/>
    <m/>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m/>
    <m/>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m/>
    <m/>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m/>
    <m/>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m/>
    <m/>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m/>
    <m/>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m/>
    <m/>
  </r>
  <r>
    <n v="1569"/>
    <s v="to be removed (Canceled)"/>
    <s v="to be removed"/>
    <n v="30000"/>
    <n v="0"/>
    <x v="1"/>
    <x v="0"/>
    <s v="USD"/>
    <n v="1369498714"/>
    <n v="1366906714"/>
    <b v="0"/>
    <n v="0"/>
    <b v="0"/>
    <s v="publishing/art books"/>
    <n v="0"/>
    <n v="0"/>
    <x v="3"/>
    <x v="25"/>
    <m/>
    <m/>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m/>
    <m/>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m/>
    <m/>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m/>
    <m/>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m/>
    <m/>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m/>
    <m/>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m/>
    <m/>
  </r>
  <r>
    <n v="1576"/>
    <s v="The Obsessive Line Collection (Canceled)"/>
    <s v="For the publication of my first 3 books: an Art book, a graphic novel, and a coloring book"/>
    <n v="5000"/>
    <n v="650"/>
    <x v="1"/>
    <x v="0"/>
    <s v="USD"/>
    <n v="1435698368"/>
    <n v="1431810368"/>
    <b v="0"/>
    <n v="10"/>
    <b v="0"/>
    <s v="publishing/art books"/>
    <n v="13"/>
    <n v="65"/>
    <x v="3"/>
    <x v="25"/>
    <m/>
    <m/>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m/>
    <m/>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m/>
    <m/>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m/>
    <m/>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m/>
    <m/>
  </r>
  <r>
    <n v="1581"/>
    <s v="The Sharper Image"/>
    <s v="Photographic canvas prints depicting different scenes from around the globe, including local images taken in Sussex England."/>
    <n v="1000"/>
    <n v="5"/>
    <x v="2"/>
    <x v="1"/>
    <s v="GBP"/>
    <n v="1450521990"/>
    <n v="1447757190"/>
    <b v="0"/>
    <n v="1"/>
    <b v="0"/>
    <s v="photography/places"/>
    <n v="0.5"/>
    <n v="5"/>
    <x v="8"/>
    <x v="26"/>
    <m/>
    <m/>
  </r>
  <r>
    <n v="1582"/>
    <s v="Scenes from New Orleans"/>
    <s v="I create canvas prints of images from in and around New Orleans"/>
    <n v="1000"/>
    <n v="93"/>
    <x v="2"/>
    <x v="0"/>
    <s v="USD"/>
    <n v="1445894400"/>
    <n v="1440961053"/>
    <b v="0"/>
    <n v="3"/>
    <b v="0"/>
    <s v="photography/places"/>
    <n v="9.3000000000000007"/>
    <n v="31"/>
    <x v="8"/>
    <x v="26"/>
    <m/>
    <m/>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m/>
    <m/>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m/>
    <m/>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m/>
    <m/>
  </r>
  <r>
    <n v="1586"/>
    <s v="Missouri In Pictures"/>
    <s v="Show the world the beauty that is in all of our back yards!"/>
    <n v="1500"/>
    <n v="0"/>
    <x v="2"/>
    <x v="0"/>
    <s v="USD"/>
    <n v="1428197422"/>
    <n v="1425609022"/>
    <b v="0"/>
    <n v="0"/>
    <b v="0"/>
    <s v="photography/places"/>
    <n v="0"/>
    <n v="0"/>
    <x v="8"/>
    <x v="26"/>
    <m/>
    <m/>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m/>
    <m/>
  </r>
  <r>
    <n v="1588"/>
    <s v="The Right Side of Texas"/>
    <s v="Southeast Texas as seen through the lens of a cell phone camera"/>
    <n v="516"/>
    <n v="0"/>
    <x v="2"/>
    <x v="0"/>
    <s v="USD"/>
    <n v="1422735120"/>
    <n v="1420091999"/>
    <b v="0"/>
    <n v="0"/>
    <b v="0"/>
    <s v="photography/places"/>
    <n v="0"/>
    <n v="0"/>
    <x v="8"/>
    <x v="26"/>
    <m/>
    <m/>
  </r>
  <r>
    <n v="1589"/>
    <s v="A Side Of The World In Canvas"/>
    <s v="I want to be able to have my own photography inside a canvas and have it be displayed everywhere."/>
    <n v="1200"/>
    <n v="0"/>
    <x v="2"/>
    <x v="0"/>
    <s v="USD"/>
    <n v="1444433886"/>
    <n v="1441841886"/>
    <b v="0"/>
    <n v="0"/>
    <b v="0"/>
    <s v="photography/places"/>
    <n v="0"/>
    <n v="0"/>
    <x v="8"/>
    <x v="26"/>
    <m/>
    <m/>
  </r>
  <r>
    <n v="1590"/>
    <s v="An Italian Adventure"/>
    <s v="Discover Italy through photography."/>
    <n v="60000"/>
    <n v="1020"/>
    <x v="2"/>
    <x v="13"/>
    <s v="EUR"/>
    <n v="1443040464"/>
    <n v="1440448464"/>
    <b v="0"/>
    <n v="2"/>
    <b v="0"/>
    <s v="photography/places"/>
    <n v="1.7000000000000002"/>
    <n v="510"/>
    <x v="8"/>
    <x v="26"/>
    <m/>
    <m/>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m/>
    <m/>
  </r>
  <r>
    <n v="1592"/>
    <s v="The Views of Pittsburgh"/>
    <s v="A portfolio collage of beautiful pictures of authentic Pittsburgh locations and scenery."/>
    <n v="25"/>
    <n v="0"/>
    <x v="2"/>
    <x v="0"/>
    <s v="USD"/>
    <n v="1427503485"/>
    <n v="1423619085"/>
    <b v="0"/>
    <n v="0"/>
    <b v="0"/>
    <s v="photography/places"/>
    <n v="0"/>
    <n v="0"/>
    <x v="8"/>
    <x v="26"/>
    <m/>
    <m/>
  </r>
  <r>
    <n v="1593"/>
    <s v="Picturing Italy"/>
    <s v="A trip to fulfill a dream of capturing the wonders and history of ancient Italy in person."/>
    <n v="22000"/>
    <n v="3"/>
    <x v="2"/>
    <x v="0"/>
    <s v="USD"/>
    <n v="1425154655"/>
    <n v="1422562655"/>
    <b v="0"/>
    <n v="3"/>
    <b v="0"/>
    <s v="photography/places"/>
    <n v="1.3636363636363637E-2"/>
    <n v="1"/>
    <x v="8"/>
    <x v="26"/>
    <m/>
    <m/>
  </r>
  <r>
    <n v="1594"/>
    <s v="Scenes and Things from New Orleans"/>
    <s v="I photograph my love of New Orleans, create canvases and share those memories with you."/>
    <n v="1000"/>
    <n v="205"/>
    <x v="2"/>
    <x v="0"/>
    <s v="USD"/>
    <n v="1463329260"/>
    <n v="1458147982"/>
    <b v="0"/>
    <n v="10"/>
    <b v="0"/>
    <s v="photography/places"/>
    <n v="20.5"/>
    <n v="20.5"/>
    <x v="8"/>
    <x v="26"/>
    <m/>
    <m/>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m/>
    <m/>
  </r>
  <r>
    <n v="1596"/>
    <s v="The Town We Live In"/>
    <s v="London is beautiful. I want to create a book of stunning images from in and around our great city"/>
    <n v="3250"/>
    <n v="75"/>
    <x v="2"/>
    <x v="1"/>
    <s v="GBP"/>
    <n v="1418469569"/>
    <n v="1414577969"/>
    <b v="0"/>
    <n v="3"/>
    <b v="0"/>
    <s v="photography/places"/>
    <n v="2.3076923076923079"/>
    <n v="25"/>
    <x v="8"/>
    <x v="26"/>
    <m/>
    <m/>
  </r>
  <r>
    <n v="1597"/>
    <s v="Vacation Days in Big Bear"/>
    <s v="We're starting up a new an improved way to do vacation rental management, but we need some funding to kick start it!"/>
    <n v="15000"/>
    <n v="0"/>
    <x v="2"/>
    <x v="0"/>
    <s v="USD"/>
    <n v="1474360197"/>
    <n v="1471768197"/>
    <b v="0"/>
    <n v="0"/>
    <b v="0"/>
    <s v="photography/places"/>
    <n v="0"/>
    <n v="0"/>
    <x v="8"/>
    <x v="26"/>
    <m/>
    <m/>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m/>
    <m/>
  </r>
  <r>
    <n v="1599"/>
    <s v="The Londoner: Prints &amp; Canvas"/>
    <s v="A London photographer trekking 5,895m up Africa's Mount Kilimanjaro to pursue and enrich a career."/>
    <n v="500"/>
    <n v="0"/>
    <x v="2"/>
    <x v="1"/>
    <s v="GBP"/>
    <n v="1460116576"/>
    <n v="1457528176"/>
    <b v="0"/>
    <n v="0"/>
    <b v="0"/>
    <s v="photography/places"/>
    <n v="0"/>
    <n v="0"/>
    <x v="8"/>
    <x v="26"/>
    <m/>
    <m/>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m/>
    <m/>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m/>
    <m/>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m/>
    <m/>
  </r>
  <r>
    <n v="1603"/>
    <s v="Max's First Solo Album!"/>
    <s v="An exercise in the wild and dangerous world of solo musicianship by Maxwell D Feinstein."/>
    <n v="2000"/>
    <n v="2000.66"/>
    <x v="0"/>
    <x v="0"/>
    <s v="USD"/>
    <n v="1327723459"/>
    <n v="1322539459"/>
    <b v="0"/>
    <n v="30"/>
    <b v="1"/>
    <s v="music/rock"/>
    <n v="100.03299999999999"/>
    <n v="66.688666666666663"/>
    <x v="4"/>
    <x v="11"/>
    <m/>
    <m/>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m/>
    <m/>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m/>
    <m/>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m/>
    <m/>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m/>
    <m/>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m/>
    <m/>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m/>
    <m/>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m/>
    <m/>
  </r>
  <r>
    <n v="1611"/>
    <s v="Skelton-Luns CD/7&quot;             No Big Deal."/>
    <s v="Skelton-Luns CD/7&quot; No Big Deal."/>
    <n v="800"/>
    <n v="1001"/>
    <x v="0"/>
    <x v="0"/>
    <s v="USD"/>
    <n v="1370390432"/>
    <n v="1368576032"/>
    <b v="0"/>
    <n v="27"/>
    <b v="1"/>
    <s v="music/rock"/>
    <n v="125.125"/>
    <n v="37.074074074074076"/>
    <x v="4"/>
    <x v="11"/>
    <m/>
    <m/>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m/>
    <m/>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m/>
    <m/>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m/>
    <m/>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m/>
    <m/>
  </r>
  <r>
    <n v="1616"/>
    <s v="Aly Jados: the New EP rOckNrOLLa"/>
    <s v="HELP! We don't have much time.....Join Aly Jados in making her new EP a reality before the world ends!!!!"/>
    <n v="10000"/>
    <n v="10420"/>
    <x v="0"/>
    <x v="0"/>
    <s v="USD"/>
    <n v="1353621600"/>
    <n v="1350061821"/>
    <b v="0"/>
    <n v="157"/>
    <b v="1"/>
    <s v="music/rock"/>
    <n v="104.2"/>
    <n v="66.369426751592357"/>
    <x v="4"/>
    <x v="11"/>
    <m/>
    <m/>
  </r>
  <r>
    <n v="1617"/>
    <s v="The Coffis Brothers 2nd Album!"/>
    <s v="The Coffis Brothers &amp;The Mountain Men are recording a brand new full length record."/>
    <n v="7000"/>
    <n v="10210"/>
    <x v="0"/>
    <x v="0"/>
    <s v="USD"/>
    <n v="1383332400"/>
    <n v="1380470188"/>
    <b v="0"/>
    <n v="158"/>
    <b v="1"/>
    <s v="music/rock"/>
    <n v="145.85714285714286"/>
    <n v="64.620253164556956"/>
    <x v="4"/>
    <x v="11"/>
    <m/>
    <m/>
  </r>
  <r>
    <n v="1618"/>
    <s v="Janus Word Album"/>
    <s v="Janus Word combines hard rock with melodic acoustic music for a unique and awesome sound."/>
    <n v="1500"/>
    <n v="1576"/>
    <x v="0"/>
    <x v="0"/>
    <s v="USD"/>
    <n v="1362757335"/>
    <n v="1359301335"/>
    <b v="0"/>
    <n v="27"/>
    <b v="1"/>
    <s v="music/rock"/>
    <n v="105.06666666666666"/>
    <n v="58.370370370370374"/>
    <x v="4"/>
    <x v="11"/>
    <m/>
    <m/>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m/>
    <m/>
  </r>
  <r>
    <n v="1620"/>
    <s v="Kickstart my music career with 300 CDs"/>
    <s v="Kickstarting my music career with 300 hard copy CDs of my first release."/>
    <n v="1000"/>
    <n v="1130"/>
    <x v="0"/>
    <x v="0"/>
    <s v="USD"/>
    <n v="1361606940"/>
    <n v="1361002140"/>
    <b v="0"/>
    <n v="17"/>
    <b v="1"/>
    <s v="music/rock"/>
    <n v="112.99999999999999"/>
    <n v="66.470588235294116"/>
    <x v="4"/>
    <x v="11"/>
    <m/>
    <m/>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m/>
    <m/>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m/>
    <m/>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m/>
    <m/>
  </r>
  <r>
    <n v="1624"/>
    <s v="Joey De Noble needs YOUR help!"/>
    <s v="Joey De Noble is raising money to help record his latest music, and he wants YOU to be a part of it!"/>
    <n v="1000"/>
    <n v="1180"/>
    <x v="0"/>
    <x v="0"/>
    <s v="USD"/>
    <n v="1357721335"/>
    <n v="1354265335"/>
    <b v="0"/>
    <n v="25"/>
    <b v="1"/>
    <s v="music/rock"/>
    <n v="118"/>
    <n v="47.2"/>
    <x v="4"/>
    <x v="11"/>
    <m/>
    <m/>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m/>
    <m/>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m/>
    <m/>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m/>
    <m/>
  </r>
  <r>
    <n v="1628"/>
    <s v="&quot;Songs for Tsippora&quot; Byronâ€™s DEBUT EP"/>
    <s v="Original Jewish rock music on human relationships and identity"/>
    <n v="4000"/>
    <n v="4037"/>
    <x v="0"/>
    <x v="0"/>
    <s v="USD"/>
    <n v="1403026882"/>
    <n v="1400175682"/>
    <b v="0"/>
    <n v="88"/>
    <b v="1"/>
    <s v="music/rock"/>
    <n v="100.925"/>
    <n v="45.875"/>
    <x v="4"/>
    <x v="11"/>
    <m/>
    <m/>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m/>
    <m/>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m/>
    <m/>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m/>
    <m/>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m/>
    <m/>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m/>
    <m/>
  </r>
  <r>
    <n v="1634"/>
    <s v="RUBEDO: Debut Full Length Album"/>
    <s v="Recording Debut  Album w/ Producer Ikey Owens from Free Moral Agents/ The Mars Volta"/>
    <n v="2000"/>
    <n v="2010"/>
    <x v="0"/>
    <x v="0"/>
    <s v="USD"/>
    <n v="1306994340"/>
    <n v="1303706001"/>
    <b v="0"/>
    <n v="32"/>
    <b v="1"/>
    <s v="music/rock"/>
    <n v="100.49999999999999"/>
    <n v="62.8125"/>
    <x v="4"/>
    <x v="11"/>
    <m/>
    <m/>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m/>
    <m/>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m/>
    <m/>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m/>
    <m/>
  </r>
  <r>
    <n v="1638"/>
    <s v="Avenues EP 2013"/>
    <s v="Avenues will be going in to the studio to record a new EP with Matt Allison!"/>
    <n v="1000"/>
    <n v="1050"/>
    <x v="0"/>
    <x v="0"/>
    <s v="USD"/>
    <n v="1362086700"/>
    <n v="1358180968"/>
    <b v="0"/>
    <n v="27"/>
    <b v="1"/>
    <s v="music/rock"/>
    <n v="105"/>
    <n v="38.888888888888886"/>
    <x v="4"/>
    <x v="11"/>
    <m/>
    <m/>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m/>
    <m/>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m/>
    <m/>
  </r>
  <r>
    <n v="1641"/>
    <s v="Tanya Dartson- Run for Your Life music video"/>
    <s v="Music Video For Upbeat and Inspiring Song - Run For Your Life"/>
    <n v="2500"/>
    <n v="2535"/>
    <x v="0"/>
    <x v="0"/>
    <s v="USD"/>
    <n v="1418998744"/>
    <n v="1416406744"/>
    <b v="0"/>
    <n v="26"/>
    <b v="1"/>
    <s v="music/pop"/>
    <n v="101.4"/>
    <n v="97.5"/>
    <x v="4"/>
    <x v="27"/>
    <m/>
    <m/>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m/>
    <m/>
  </r>
  <r>
    <n v="1643"/>
    <s v="This Is All Now's Brand New Album!!"/>
    <s v="This Is All Now is putting out a brand new record, and we need YOUR help to do it!"/>
    <n v="5000"/>
    <n v="6235"/>
    <x v="0"/>
    <x v="0"/>
    <s v="USD"/>
    <n v="1348516012"/>
    <n v="1345924012"/>
    <b v="0"/>
    <n v="37"/>
    <b v="1"/>
    <s v="music/pop"/>
    <n v="124.70000000000002"/>
    <n v="168.51351351351352"/>
    <x v="4"/>
    <x v="27"/>
    <m/>
    <m/>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m/>
    <m/>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m/>
    <m/>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m/>
    <m/>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m/>
    <m/>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m/>
    <m/>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m/>
    <m/>
  </r>
  <r>
    <n v="1650"/>
    <s v="The Psalm Praise Project, Vol. 2"/>
    <s v="Help me record a CD that uses pop styling to give a fresh sound to ancient wisdom from scripture!"/>
    <n v="2000"/>
    <n v="2831"/>
    <x v="0"/>
    <x v="0"/>
    <s v="USD"/>
    <n v="1381314437"/>
    <n v="1378722437"/>
    <b v="0"/>
    <n v="32"/>
    <b v="1"/>
    <s v="music/pop"/>
    <n v="141.55000000000001"/>
    <n v="88.46875"/>
    <x v="4"/>
    <x v="27"/>
    <m/>
    <m/>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m/>
    <m/>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m/>
    <m/>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m/>
    <m/>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m/>
    <m/>
  </r>
  <r>
    <n v="1655"/>
    <s v="Meg Porter Debut EP!"/>
    <s v="Berklee College of Music student, Meg Porter needs YOUR help to fund her very first EP!"/>
    <n v="1500"/>
    <n v="2143"/>
    <x v="0"/>
    <x v="0"/>
    <s v="USD"/>
    <n v="1333648820"/>
    <n v="1331060420"/>
    <b v="0"/>
    <n v="48"/>
    <b v="1"/>
    <s v="music/pop"/>
    <n v="142.86666666666667"/>
    <n v="44.645833333333336"/>
    <x v="4"/>
    <x v="27"/>
    <m/>
    <m/>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m/>
    <m/>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m/>
    <m/>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m/>
    <m/>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m/>
    <m/>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m/>
    <m/>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m/>
    <m/>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m/>
    <m/>
  </r>
  <r>
    <n v="1663"/>
    <s v="ghost -- a music video"/>
    <s v="music is as important to the eyes as it is to the ears. help bring ghost to life in front of your eyes."/>
    <n v="1000"/>
    <n v="1080"/>
    <x v="0"/>
    <x v="0"/>
    <s v="USD"/>
    <n v="1422750707"/>
    <n v="1420158707"/>
    <b v="0"/>
    <n v="32"/>
    <b v="1"/>
    <s v="music/pop"/>
    <n v="108"/>
    <n v="33.75"/>
    <x v="4"/>
    <x v="27"/>
    <m/>
    <m/>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m/>
    <m/>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m/>
    <m/>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m/>
    <m/>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m/>
    <m/>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m/>
    <m/>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m/>
    <m/>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m/>
    <m/>
  </r>
  <r>
    <n v="1671"/>
    <s v="Luke O'Brien's Kickstarter"/>
    <s v="I am seeking funding in order to help take my music from a hobby to a career."/>
    <n v="2000"/>
    <n v="2013.47"/>
    <x v="0"/>
    <x v="0"/>
    <s v="USD"/>
    <n v="1470056614"/>
    <n v="1467464614"/>
    <b v="0"/>
    <n v="77"/>
    <b v="1"/>
    <s v="music/pop"/>
    <n v="100.67349999999999"/>
    <n v="26.148961038961041"/>
    <x v="4"/>
    <x v="27"/>
    <m/>
    <m/>
  </r>
  <r>
    <n v="1672"/>
    <s v="High Altotude Debut Album"/>
    <s v="Sweet, sweet harmonies from Portland Oregon's premiere high school women's a cappella group."/>
    <n v="1700"/>
    <n v="1920"/>
    <x v="0"/>
    <x v="0"/>
    <s v="USD"/>
    <n v="1338824730"/>
    <n v="1336232730"/>
    <b v="0"/>
    <n v="49"/>
    <b v="1"/>
    <s v="music/pop"/>
    <n v="112.94117647058823"/>
    <n v="39.183673469387756"/>
    <x v="4"/>
    <x v="27"/>
    <m/>
    <m/>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m/>
    <m/>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m/>
    <m/>
  </r>
  <r>
    <n v="1675"/>
    <s v="The Great Party's Debut Album!"/>
    <s v="The Great Party is releasing their debut album. Here's your chance to be a part of it!"/>
    <n v="1000"/>
    <n v="1374.16"/>
    <x v="0"/>
    <x v="0"/>
    <s v="USD"/>
    <n v="1318802580"/>
    <n v="1316194540"/>
    <b v="0"/>
    <n v="34"/>
    <b v="1"/>
    <s v="music/pop"/>
    <n v="137.416"/>
    <n v="40.416470588235299"/>
    <x v="4"/>
    <x v="27"/>
    <m/>
    <m/>
  </r>
  <r>
    <n v="1676"/>
    <s v="Bridge 19 CD Release Tour"/>
    <s v="Help fund Bridge 19's tour in support of their first duo record, to be released in May 2012."/>
    <n v="3000"/>
    <n v="3460"/>
    <x v="0"/>
    <x v="0"/>
    <s v="USD"/>
    <n v="1334980740"/>
    <n v="1330968347"/>
    <b v="0"/>
    <n v="42"/>
    <b v="1"/>
    <s v="music/pop"/>
    <n v="115.33333333333333"/>
    <n v="82.38095238095238"/>
    <x v="4"/>
    <x v="27"/>
    <m/>
    <m/>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m/>
    <m/>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m/>
    <m/>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m/>
    <m/>
  </r>
  <r>
    <n v="1680"/>
    <s v="Kick Out a Record"/>
    <s v="Working Musician dilemma #164: how the taxman put Kick the Record 2.0 on hold"/>
    <n v="1000"/>
    <n v="1175"/>
    <x v="0"/>
    <x v="0"/>
    <s v="USD"/>
    <n v="1405188667"/>
    <n v="1402596667"/>
    <b v="0"/>
    <n v="25"/>
    <b v="1"/>
    <s v="music/pop"/>
    <n v="117.5"/>
    <n v="47"/>
    <x v="4"/>
    <x v="27"/>
    <m/>
    <m/>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m/>
    <m/>
  </r>
  <r>
    <n v="1682"/>
    <s v="Looking Up &amp; Holding On CD Project - Christian songwriter"/>
    <s v="Christian singer-wongerwriter searching for funding to record CD of original Christian music."/>
    <n v="6000"/>
    <n v="0"/>
    <x v="3"/>
    <x v="0"/>
    <s v="USD"/>
    <n v="1492142860"/>
    <n v="1486962460"/>
    <b v="0"/>
    <n v="0"/>
    <b v="0"/>
    <s v="music/faith"/>
    <n v="0"/>
    <n v="0"/>
    <x v="4"/>
    <x v="28"/>
    <m/>
    <m/>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m/>
    <m/>
  </r>
  <r>
    <n v="1684"/>
    <s v="Goodness &amp; Mercy EP - Marty Mikles"/>
    <s v="New Music from Marty Mikles!  A new EP all about God's Goodness &amp; Mercy."/>
    <n v="8000"/>
    <n v="8730"/>
    <x v="3"/>
    <x v="0"/>
    <s v="USD"/>
    <n v="1489775641"/>
    <n v="1487360041"/>
    <b v="0"/>
    <n v="101"/>
    <b v="0"/>
    <s v="music/faith"/>
    <n v="109.125"/>
    <n v="86.43564356435644"/>
    <x v="4"/>
    <x v="28"/>
    <m/>
    <m/>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m/>
    <m/>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m/>
    <m/>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m/>
    <m/>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m/>
    <m/>
  </r>
  <r>
    <n v="1689"/>
    <s v="Fly Away"/>
    <s v="Praising the Living God in the second half of life."/>
    <n v="2400"/>
    <n v="2400"/>
    <x v="3"/>
    <x v="0"/>
    <s v="USD"/>
    <n v="1489700230"/>
    <n v="1487111830"/>
    <b v="0"/>
    <n v="14"/>
    <b v="0"/>
    <s v="music/faith"/>
    <n v="100"/>
    <n v="171.42857142857142"/>
    <x v="4"/>
    <x v="28"/>
    <m/>
    <m/>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m/>
    <m/>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m/>
    <m/>
  </r>
  <r>
    <n v="1692"/>
    <s v="Get Your Hopes Up"/>
    <s v="After 3 years.....It's time for some new music! Album #2 is in motion and I can't wait to share it with all of you!"/>
    <n v="5000"/>
    <n v="2390"/>
    <x v="3"/>
    <x v="0"/>
    <s v="USD"/>
    <n v="1490572740"/>
    <n v="1487734667"/>
    <b v="0"/>
    <n v="15"/>
    <b v="0"/>
    <s v="music/faith"/>
    <n v="47.8"/>
    <n v="159.33333333333334"/>
    <x v="4"/>
    <x v="28"/>
    <m/>
    <m/>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m/>
    <m/>
  </r>
  <r>
    <n v="1694"/>
    <s v="Thundercreek Studios"/>
    <s v="Hey all I'm building out my Christian Recording studio in a new building. I have the building but lack the funds to build it out!!!"/>
    <n v="10000"/>
    <n v="5"/>
    <x v="3"/>
    <x v="0"/>
    <s v="USD"/>
    <n v="1490589360"/>
    <n v="1488038674"/>
    <b v="0"/>
    <n v="1"/>
    <b v="0"/>
    <s v="music/faith"/>
    <n v="0.05"/>
    <n v="5"/>
    <x v="4"/>
    <x v="28"/>
    <m/>
    <m/>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m/>
    <m/>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m/>
    <m/>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m/>
    <m/>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m/>
    <m/>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m/>
    <m/>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m/>
    <m/>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m/>
    <m/>
  </r>
  <r>
    <n v="1702"/>
    <s v="lyndale lewis and new vision prosper cd release"/>
    <s v="I can do all things through christ jesus"/>
    <n v="16500"/>
    <n v="1"/>
    <x v="2"/>
    <x v="0"/>
    <s v="USD"/>
    <n v="1427745150"/>
    <n v="1425156750"/>
    <b v="0"/>
    <n v="1"/>
    <b v="0"/>
    <s v="music/faith"/>
    <n v="6.0606060606060606E-3"/>
    <n v="1"/>
    <x v="4"/>
    <x v="28"/>
    <m/>
    <m/>
  </r>
  <r>
    <n v="1703"/>
    <s v="Joy Full Noise!"/>
    <s v="I would love for you to be a part of helping me raise money for music and video production to launch my first Worship album!"/>
    <n v="5000"/>
    <n v="51"/>
    <x v="2"/>
    <x v="0"/>
    <s v="USD"/>
    <n v="1441003537"/>
    <n v="1435819537"/>
    <b v="0"/>
    <n v="2"/>
    <b v="0"/>
    <s v="music/faith"/>
    <n v="1.02"/>
    <n v="25.5"/>
    <x v="4"/>
    <x v="28"/>
    <m/>
    <m/>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m/>
    <m/>
  </r>
  <r>
    <n v="1705"/>
    <s v="Piano Prayer Album - Russ James"/>
    <s v="An instrumental album that ranges from hymns to contemporary music. All the music is recorded by myself."/>
    <n v="2000"/>
    <n v="0"/>
    <x v="2"/>
    <x v="0"/>
    <s v="USD"/>
    <n v="1441814400"/>
    <n v="1440807846"/>
    <b v="0"/>
    <n v="0"/>
    <b v="0"/>
    <s v="music/faith"/>
    <n v="0"/>
    <n v="0"/>
    <x v="4"/>
    <x v="28"/>
    <m/>
    <m/>
  </r>
  <r>
    <n v="1706"/>
    <s v="Gemeinde in Bremen"/>
    <s v="Unsere &quot;Aufgabe&quot; ist es, fÃ¼r Christen da zu sein die keiner Gemeinde angehÃ¶ren. Zudem spielt Lobpreis eine Zentrale Rolle."/>
    <n v="5500"/>
    <n v="0"/>
    <x v="2"/>
    <x v="12"/>
    <s v="EUR"/>
    <n v="1440314472"/>
    <n v="1435130472"/>
    <b v="0"/>
    <n v="0"/>
    <b v="0"/>
    <s v="music/faith"/>
    <n v="0"/>
    <n v="0"/>
    <x v="4"/>
    <x v="28"/>
    <m/>
    <m/>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m/>
    <m/>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m/>
    <m/>
  </r>
  <r>
    <n v="1709"/>
    <s v="Psalms"/>
    <s v="A project to set psalms to music. The psalms are taken from the English Standard Version (ESV) of the Bible."/>
    <n v="1750"/>
    <n v="85"/>
    <x v="2"/>
    <x v="0"/>
    <s v="USD"/>
    <n v="1409513940"/>
    <n v="1405949514"/>
    <b v="0"/>
    <n v="4"/>
    <b v="0"/>
    <s v="music/faith"/>
    <n v="4.8571428571428568"/>
    <n v="21.25"/>
    <x v="4"/>
    <x v="28"/>
    <m/>
    <m/>
  </r>
  <r>
    <n v="1710"/>
    <s v="Producing a live album of our upcoming Europe tour"/>
    <s v="We want to create a gospel live album which has never been produced before."/>
    <n v="5000"/>
    <n v="34"/>
    <x v="2"/>
    <x v="12"/>
    <s v="EUR"/>
    <n v="1453122000"/>
    <n v="1449151888"/>
    <b v="0"/>
    <n v="1"/>
    <b v="0"/>
    <s v="music/faith"/>
    <n v="0.67999999999999994"/>
    <n v="34"/>
    <x v="4"/>
    <x v="28"/>
    <m/>
    <m/>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m/>
    <m/>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m/>
    <m/>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m/>
    <m/>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m/>
    <m/>
  </r>
  <r>
    <n v="1715"/>
    <s v="The Heart of a P.K."/>
    <s v="Kimberly Stokes the daughter of Elder Baby Stokes Jr, of Bibleway C.O.G.I.C, is currently working on a EP. She is sharing her heart"/>
    <n v="5000"/>
    <n v="11"/>
    <x v="2"/>
    <x v="0"/>
    <s v="USD"/>
    <n v="1427772120"/>
    <n v="1425186785"/>
    <b v="0"/>
    <n v="2"/>
    <b v="0"/>
    <s v="music/faith"/>
    <n v="0.22"/>
    <n v="5.5"/>
    <x v="4"/>
    <x v="28"/>
    <m/>
    <m/>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m/>
    <m/>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m/>
    <m/>
  </r>
  <r>
    <n v="1718"/>
    <s v="The Prodigal Son"/>
    <s v="A melody for the galaxy."/>
    <n v="35000"/>
    <n v="75"/>
    <x v="2"/>
    <x v="0"/>
    <s v="USD"/>
    <n v="1463201940"/>
    <n v="1459435149"/>
    <b v="0"/>
    <n v="2"/>
    <b v="0"/>
    <s v="music/faith"/>
    <n v="0.2142857142857143"/>
    <n v="37.5"/>
    <x v="4"/>
    <x v="28"/>
    <m/>
    <m/>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m/>
    <m/>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m/>
    <m/>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m/>
    <m/>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m/>
    <m/>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m/>
    <m/>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m/>
    <m/>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m/>
    <m/>
  </r>
  <r>
    <n v="1726"/>
    <s v="&quot;Every Day&quot; CD by Amanda Joy Hall"/>
    <s v="Amanda Joy Hall's sophomore album, &quot;Every Day&quot;. Release expected July 2014"/>
    <n v="6500"/>
    <n v="2196"/>
    <x v="2"/>
    <x v="0"/>
    <s v="USD"/>
    <n v="1403906664"/>
    <n v="1401401064"/>
    <b v="0"/>
    <n v="16"/>
    <b v="0"/>
    <s v="music/faith"/>
    <n v="33.784615384615385"/>
    <n v="137.25"/>
    <x v="4"/>
    <x v="28"/>
    <m/>
    <m/>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m/>
    <m/>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m/>
    <m/>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m/>
    <m/>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m/>
    <m/>
  </r>
  <r>
    <n v="1731"/>
    <s v="Sam Cox Band First Christian Tour"/>
    <s v="We are a Christin Worship band looking to midwest tour. God Bless!"/>
    <n v="1000"/>
    <n v="0"/>
    <x v="2"/>
    <x v="0"/>
    <s v="USD"/>
    <n v="1434034800"/>
    <n v="1432849552"/>
    <b v="0"/>
    <n v="0"/>
    <b v="0"/>
    <s v="music/faith"/>
    <n v="0"/>
    <n v="0"/>
    <x v="4"/>
    <x v="28"/>
    <m/>
    <m/>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m/>
    <m/>
  </r>
  <r>
    <n v="1733"/>
    <s v="What Faith Is EP/Album"/>
    <s v="I am trying to share the music I am blessed to have written. https://www.johncox4.com or https://reverbnation.com/johncox4"/>
    <n v="10000"/>
    <n v="0"/>
    <x v="2"/>
    <x v="0"/>
    <s v="USD"/>
    <n v="1473802200"/>
    <n v="1472746374"/>
    <b v="0"/>
    <n v="0"/>
    <b v="0"/>
    <s v="music/faith"/>
    <n v="0"/>
    <n v="0"/>
    <x v="4"/>
    <x v="28"/>
    <m/>
    <m/>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m/>
    <m/>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m/>
    <m/>
  </r>
  <r>
    <n v="1736"/>
    <s v="In His Presence"/>
    <s v="A unique meditative album reflecting on the life of Christ, inviting Him into your presence"/>
    <n v="3000"/>
    <n v="22"/>
    <x v="2"/>
    <x v="0"/>
    <s v="USD"/>
    <n v="1447018833"/>
    <n v="1444423233"/>
    <b v="0"/>
    <n v="1"/>
    <b v="0"/>
    <s v="music/faith"/>
    <n v="0.73333333333333328"/>
    <n v="22"/>
    <x v="4"/>
    <x v="28"/>
    <m/>
    <m/>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m/>
    <m/>
  </r>
  <r>
    <n v="1738"/>
    <s v="The Flashing Lights"/>
    <s v="Music that inspires and gives hope for overcoming and change. And it is good music."/>
    <n v="5000"/>
    <n v="20"/>
    <x v="2"/>
    <x v="0"/>
    <s v="USD"/>
    <n v="1412283542"/>
    <n v="1409691542"/>
    <b v="0"/>
    <n v="1"/>
    <b v="0"/>
    <s v="music/faith"/>
    <n v="0.4"/>
    <n v="20"/>
    <x v="4"/>
    <x v="28"/>
    <m/>
    <m/>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m/>
    <m/>
  </r>
  <r>
    <n v="1740"/>
    <s v="Recording Studio Time"/>
    <s v="I recently recorded a new single. With your help I can return to the studio. Would you like to be part of my next worship project?"/>
    <n v="3000"/>
    <n v="0"/>
    <x v="2"/>
    <x v="0"/>
    <s v="USD"/>
    <n v="1437075422"/>
    <n v="1434483422"/>
    <b v="0"/>
    <n v="0"/>
    <b v="0"/>
    <s v="music/faith"/>
    <n v="0"/>
    <n v="0"/>
    <x v="4"/>
    <x v="28"/>
    <m/>
    <m/>
  </r>
  <r>
    <n v="1741"/>
    <s v="Caught off Guard"/>
    <s v="A photo journal documenting my experiences and travels across New Zealand"/>
    <n v="1200"/>
    <n v="1330"/>
    <x v="0"/>
    <x v="1"/>
    <s v="GBP"/>
    <n v="1433948671"/>
    <n v="1430060671"/>
    <b v="0"/>
    <n v="52"/>
    <b v="1"/>
    <s v="photography/photobooks"/>
    <n v="110.83333333333334"/>
    <n v="25.576923076923077"/>
    <x v="8"/>
    <x v="20"/>
    <m/>
    <m/>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m/>
    <m/>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m/>
    <m/>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m/>
    <m/>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m/>
    <m/>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m/>
    <m/>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m/>
    <m/>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m/>
    <m/>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m/>
    <m/>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m/>
    <m/>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m/>
    <m/>
  </r>
  <r>
    <n v="1752"/>
    <s v="Adfectus Book"/>
    <s v="A little book of calm, in picture form, that will soothe the soul and un-furrow the brow."/>
    <n v="1200"/>
    <n v="3122"/>
    <x v="0"/>
    <x v="1"/>
    <s v="GBP"/>
    <n v="1476425082"/>
    <n v="1473833082"/>
    <b v="0"/>
    <n v="90"/>
    <b v="1"/>
    <s v="photography/photobooks"/>
    <n v="260.16666666666663"/>
    <n v="34.68888888888889"/>
    <x v="8"/>
    <x v="20"/>
    <m/>
    <m/>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m/>
    <m/>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m/>
    <m/>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m/>
    <m/>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m/>
    <m/>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m/>
    <m/>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m/>
    <m/>
  </r>
  <r>
    <n v="1759"/>
    <s v="Death Valley"/>
    <s v="Death Valley will be the first photo book of Andi State"/>
    <n v="5000"/>
    <n v="5330"/>
    <x v="0"/>
    <x v="0"/>
    <s v="USD"/>
    <n v="1427309629"/>
    <n v="1425585229"/>
    <b v="0"/>
    <n v="49"/>
    <b v="1"/>
    <s v="photography/photobooks"/>
    <n v="106.60000000000001"/>
    <n v="108.77551020408163"/>
    <x v="8"/>
    <x v="20"/>
    <m/>
    <m/>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m/>
    <m/>
  </r>
  <r>
    <n v="1761"/>
    <s v="I Wanted To See Boobs"/>
    <s v="A hardcover photobook telling the naked truth of a young photographers journey."/>
    <n v="100"/>
    <n v="155"/>
    <x v="0"/>
    <x v="1"/>
    <s v="GBP"/>
    <n v="1442065060"/>
    <n v="1437745060"/>
    <b v="0"/>
    <n v="3"/>
    <b v="1"/>
    <s v="photography/photobooks"/>
    <n v="155"/>
    <n v="51.666666666666664"/>
    <x v="8"/>
    <x v="20"/>
    <m/>
    <m/>
  </r>
  <r>
    <n v="1762"/>
    <s v="&quot;The Naked Pixel&quot; Ali Pakele"/>
    <s v="Project rewards $25 gets you 190+ digital images"/>
    <n v="100"/>
    <n v="885"/>
    <x v="0"/>
    <x v="0"/>
    <s v="USD"/>
    <n v="1457739245"/>
    <n v="1455147245"/>
    <b v="0"/>
    <n v="25"/>
    <b v="1"/>
    <s v="photography/photobooks"/>
    <n v="885"/>
    <n v="35.4"/>
    <x v="8"/>
    <x v="20"/>
    <m/>
    <m/>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m/>
    <m/>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m/>
    <m/>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m/>
    <m/>
  </r>
  <r>
    <n v="1766"/>
    <s v="Photographic book on Melbourne's music scene"/>
    <s v="I want to create a beautiful book which documents the Melbourne music scene."/>
    <n v="1500"/>
    <n v="0"/>
    <x v="2"/>
    <x v="2"/>
    <s v="AUD"/>
    <n v="1408999088"/>
    <n v="1407184688"/>
    <b v="1"/>
    <n v="0"/>
    <b v="0"/>
    <s v="photography/photobooks"/>
    <n v="0"/>
    <n v="0"/>
    <x v="8"/>
    <x v="20"/>
    <m/>
    <m/>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m/>
    <m/>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m/>
    <m/>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m/>
    <m/>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m/>
    <m/>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m/>
    <m/>
  </r>
  <r>
    <n v="1772"/>
    <s v="White Mountain"/>
    <s v="A photobook and a short documentary film telling the story of Holocaust in Northwestern Lithuania"/>
    <n v="5500"/>
    <n v="858"/>
    <x v="2"/>
    <x v="1"/>
    <s v="GBP"/>
    <n v="1404666836"/>
    <n v="1399482836"/>
    <b v="1"/>
    <n v="19"/>
    <b v="0"/>
    <s v="photography/photobooks"/>
    <n v="15.6"/>
    <n v="45.157894736842103"/>
    <x v="8"/>
    <x v="20"/>
    <m/>
    <m/>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m/>
    <m/>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m/>
    <m/>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m/>
    <m/>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m/>
    <m/>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m/>
    <m/>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m/>
    <m/>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m/>
    <m/>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m/>
    <m/>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m/>
    <m/>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m/>
    <m/>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m/>
    <m/>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m/>
    <m/>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m/>
    <m/>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m/>
    <m/>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m/>
    <m/>
  </r>
  <r>
    <n v="1788"/>
    <s v="Beyond the Pale"/>
    <s v="A photo book celebrating Goths, exploring their lives and giving an insight into what Goth is for them."/>
    <n v="5500"/>
    <n v="76"/>
    <x v="2"/>
    <x v="1"/>
    <s v="GBP"/>
    <n v="1414795542"/>
    <n v="1412203542"/>
    <b v="1"/>
    <n v="4"/>
    <b v="0"/>
    <s v="photography/photobooks"/>
    <n v="1.3818181818181818"/>
    <n v="19"/>
    <x v="8"/>
    <x v="20"/>
    <m/>
    <m/>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m/>
    <m/>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m/>
    <m/>
  </r>
  <r>
    <n v="1791"/>
    <s v="disCover: Napoli"/>
    <s v="For the love of street photography and the beauty of traditional cultures in southern Italy."/>
    <n v="3000"/>
    <n v="107"/>
    <x v="2"/>
    <x v="1"/>
    <s v="GBP"/>
    <n v="1422553565"/>
    <n v="1417369565"/>
    <b v="1"/>
    <n v="4"/>
    <b v="0"/>
    <s v="photography/photobooks"/>
    <n v="3.5666666666666664"/>
    <n v="26.75"/>
    <x v="8"/>
    <x v="20"/>
    <m/>
    <m/>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m/>
    <m/>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m/>
    <m/>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m/>
    <m/>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m/>
    <m/>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m/>
    <m/>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m/>
    <m/>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m/>
    <m/>
  </r>
  <r>
    <n v="1799"/>
    <s v="The UnDiscovered Image"/>
    <s v="The UnDiscovered Image, a monthly publication dedicated to photographers."/>
    <n v="4000"/>
    <n v="69.83"/>
    <x v="2"/>
    <x v="1"/>
    <s v="GBP"/>
    <n v="1415740408"/>
    <n v="1414008808"/>
    <b v="1"/>
    <n v="6"/>
    <b v="0"/>
    <s v="photography/photobooks"/>
    <n v="1.7457500000000001"/>
    <n v="11.638333333333334"/>
    <x v="8"/>
    <x v="20"/>
    <m/>
    <m/>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m/>
    <m/>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m/>
    <m/>
  </r>
  <r>
    <n v="1802"/>
    <s v="Out Of The Dark"/>
    <s v="Inner Darkness turned into a photobook. Personal work i shot during my recovery...in Berlin."/>
    <n v="3500"/>
    <n v="1697"/>
    <x v="2"/>
    <x v="12"/>
    <s v="EUR"/>
    <n v="1435442340"/>
    <n v="1433416830"/>
    <b v="1"/>
    <n v="18"/>
    <b v="0"/>
    <s v="photography/photobooks"/>
    <n v="48.485714285714288"/>
    <n v="94.277777777777771"/>
    <x v="8"/>
    <x v="20"/>
    <m/>
    <m/>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m/>
    <m/>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m/>
    <m/>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m/>
    <m/>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m/>
    <m/>
  </r>
  <r>
    <n v="1807"/>
    <s v="Anywhere but Here"/>
    <s v="I want to explore alternative cultures and lifestyles in America."/>
    <n v="5000"/>
    <n v="553"/>
    <x v="2"/>
    <x v="0"/>
    <s v="USD"/>
    <n v="1411868313"/>
    <n v="1409276313"/>
    <b v="1"/>
    <n v="8"/>
    <b v="0"/>
    <s v="photography/photobooks"/>
    <n v="11.06"/>
    <n v="69.125"/>
    <x v="8"/>
    <x v="20"/>
    <m/>
    <m/>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m/>
    <m/>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m/>
    <m/>
  </r>
  <r>
    <n v="1810"/>
    <s v="Film Speed"/>
    <s v="Film Speed is a series of Zines focusing on architecture shot completely on 35 and 120mm film."/>
    <n v="450"/>
    <n v="15"/>
    <x v="2"/>
    <x v="0"/>
    <s v="USD"/>
    <n v="1408657826"/>
    <n v="1407621026"/>
    <b v="0"/>
    <n v="2"/>
    <b v="0"/>
    <s v="photography/photobooks"/>
    <n v="3.3333333333333335"/>
    <n v="7.5"/>
    <x v="8"/>
    <x v="20"/>
    <m/>
    <m/>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m/>
    <m/>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m/>
    <m/>
  </r>
  <r>
    <n v="1813"/>
    <s v="Libya : The Lost Days"/>
    <s v="This project aims to document, Libyan photographic history; through both print and artisan mediums ."/>
    <n v="8750"/>
    <n v="0"/>
    <x v="2"/>
    <x v="1"/>
    <s v="GBP"/>
    <n v="1407532812"/>
    <n v="1404940812"/>
    <b v="0"/>
    <n v="0"/>
    <b v="0"/>
    <s v="photography/photobooks"/>
    <n v="0"/>
    <n v="0"/>
    <x v="8"/>
    <x v="20"/>
    <m/>
    <m/>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m/>
    <m/>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m/>
    <m/>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m/>
    <m/>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m/>
    <m/>
  </r>
  <r>
    <n v="1818"/>
    <s v="Give Me Your Goofy-ist"/>
    <s v="We are all different, this is a way to honor and celebrate the authenticity in being different."/>
    <n v="15000"/>
    <n v="0"/>
    <x v="2"/>
    <x v="0"/>
    <s v="USD"/>
    <n v="1428035850"/>
    <n v="1425447450"/>
    <b v="0"/>
    <n v="0"/>
    <b v="0"/>
    <s v="photography/photobooks"/>
    <n v="0"/>
    <n v="0"/>
    <x v="8"/>
    <x v="20"/>
    <m/>
    <m/>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m/>
    <m/>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m/>
    <m/>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m/>
    <m/>
  </r>
  <r>
    <n v="1822"/>
    <s v="Wood Butcher's new music video- I Don't Wanna Party"/>
    <s v="Wood Butcher needs your help to make this happen. Buy a CD, support local music!"/>
    <n v="300"/>
    <n v="300"/>
    <x v="0"/>
    <x v="5"/>
    <s v="CAD"/>
    <n v="1391194860"/>
    <n v="1388084862"/>
    <b v="0"/>
    <n v="11"/>
    <b v="1"/>
    <s v="music/rock"/>
    <n v="100"/>
    <n v="27.272727272727273"/>
    <x v="4"/>
    <x v="11"/>
    <m/>
    <m/>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m/>
    <m/>
  </r>
  <r>
    <n v="1824"/>
    <s v="Tin Man's Broken Wisdom Fund"/>
    <s v="cd fund raiser"/>
    <n v="3000"/>
    <n v="3002"/>
    <x v="0"/>
    <x v="0"/>
    <s v="USD"/>
    <n v="1389146880"/>
    <n v="1387403967"/>
    <b v="0"/>
    <n v="40"/>
    <b v="1"/>
    <s v="music/rock"/>
    <n v="100.06666666666666"/>
    <n v="75.05"/>
    <x v="4"/>
    <x v="11"/>
    <m/>
    <m/>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m/>
    <m/>
  </r>
  <r>
    <n v="1826"/>
    <s v="BEAR GHOST! Professional Recording! Yay!"/>
    <s v="Hear your favorite Bear Ghost in eargasmic quality!"/>
    <n v="2000"/>
    <n v="2020"/>
    <x v="0"/>
    <x v="0"/>
    <s v="USD"/>
    <n v="1392675017"/>
    <n v="1390083017"/>
    <b v="0"/>
    <n v="38"/>
    <b v="1"/>
    <s v="music/rock"/>
    <n v="101"/>
    <n v="53.157894736842103"/>
    <x v="4"/>
    <x v="11"/>
    <m/>
    <m/>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m/>
    <m/>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m/>
    <m/>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m/>
    <m/>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m/>
    <m/>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m/>
    <m/>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m/>
    <m/>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m/>
    <m/>
  </r>
  <r>
    <n v="1834"/>
    <s v="TDJ - All Part of the Plan EP/Tour"/>
    <s v="Help us fund our first tour and promote our new EP!"/>
    <n v="10000"/>
    <n v="11805"/>
    <x v="0"/>
    <x v="0"/>
    <s v="USD"/>
    <n v="1422140895"/>
    <n v="1418684895"/>
    <b v="0"/>
    <n v="90"/>
    <b v="1"/>
    <s v="music/rock"/>
    <n v="118.05000000000001"/>
    <n v="131.16666666666666"/>
    <x v="4"/>
    <x v="11"/>
    <m/>
    <m/>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m/>
    <m/>
  </r>
  <r>
    <n v="1836"/>
    <s v="KICKSTART OUR &lt;+3"/>
    <s v="Help fund our 2013 Sound &amp; Lighting Touring rig!"/>
    <n v="5000"/>
    <n v="10017"/>
    <x v="0"/>
    <x v="0"/>
    <s v="USD"/>
    <n v="1361129129"/>
    <n v="1359660329"/>
    <b v="0"/>
    <n v="55"/>
    <b v="1"/>
    <s v="music/rock"/>
    <n v="200.34"/>
    <n v="182.12727272727273"/>
    <x v="4"/>
    <x v="11"/>
    <m/>
    <m/>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m/>
    <m/>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m/>
    <m/>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m/>
    <m/>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m/>
    <m/>
  </r>
  <r>
    <n v="1841"/>
    <s v="Hydra Effect Debut EP"/>
    <s v="Hard Rock with a Positive Message. Help us fund, release and promote our debut EP!"/>
    <n v="2000"/>
    <n v="2035"/>
    <x v="0"/>
    <x v="0"/>
    <s v="USD"/>
    <n v="1400561940"/>
    <n v="1397679445"/>
    <b v="0"/>
    <n v="40"/>
    <b v="1"/>
    <s v="music/rock"/>
    <n v="101.75"/>
    <n v="50.875"/>
    <x v="4"/>
    <x v="11"/>
    <m/>
    <m/>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m/>
    <m/>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m/>
    <m/>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m/>
    <m/>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m/>
    <m/>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m/>
    <m/>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m/>
    <m/>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m/>
    <m/>
  </r>
  <r>
    <n v="1849"/>
    <s v="Release the Skyline Album"/>
    <s v="Release the Skylines is a small, local Cleveland metal band looking to record an album."/>
    <n v="300"/>
    <n v="301"/>
    <x v="0"/>
    <x v="0"/>
    <s v="USD"/>
    <n v="1350505059"/>
    <n v="1347913059"/>
    <b v="0"/>
    <n v="8"/>
    <b v="1"/>
    <s v="music/rock"/>
    <n v="100.33333333333334"/>
    <n v="37.625"/>
    <x v="4"/>
    <x v="11"/>
    <m/>
    <m/>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m/>
    <m/>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m/>
    <m/>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m/>
    <m/>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m/>
    <m/>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m/>
    <m/>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m/>
    <m/>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m/>
    <m/>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m/>
    <m/>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m/>
    <m/>
  </r>
  <r>
    <n v="1859"/>
    <s v="Queen Kwong Tour to London and Paris"/>
    <s v="Queen Kwong is going ON TOUR to London and Paris!"/>
    <n v="3000"/>
    <n v="3955"/>
    <x v="0"/>
    <x v="0"/>
    <s v="USD"/>
    <n v="1316716129"/>
    <n v="1314124129"/>
    <b v="0"/>
    <n v="56"/>
    <b v="1"/>
    <s v="music/rock"/>
    <n v="131.83333333333334"/>
    <n v="70.625"/>
    <x v="4"/>
    <x v="11"/>
    <m/>
    <m/>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m/>
    <m/>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m/>
    <m/>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m/>
    <m/>
  </r>
  <r>
    <n v="1863"/>
    <s v="Project: 20M813"/>
    <s v="This is an Android game where you take control of the zombies and try to eat your way to world domination!"/>
    <n v="2500"/>
    <n v="10"/>
    <x v="2"/>
    <x v="0"/>
    <s v="USD"/>
    <n v="1402600085"/>
    <n v="1400008085"/>
    <b v="0"/>
    <n v="2"/>
    <b v="0"/>
    <s v="games/mobile games"/>
    <n v="0.4"/>
    <n v="5"/>
    <x v="6"/>
    <x v="18"/>
    <m/>
    <m/>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m/>
    <m/>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m/>
    <m/>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m/>
    <m/>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m/>
    <m/>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m/>
    <m/>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m/>
    <m/>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m/>
    <m/>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m/>
    <m/>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m/>
    <m/>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m/>
    <m/>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m/>
    <m/>
  </r>
  <r>
    <n v="1875"/>
    <s v="Claws &amp; Fins"/>
    <s v="Sea opposition of Crab's family and angry fishes. Who is going to win, and who is going to loose ?!"/>
    <n v="10000"/>
    <n v="51"/>
    <x v="2"/>
    <x v="0"/>
    <s v="USD"/>
    <n v="1470519308"/>
    <n v="1465335308"/>
    <b v="0"/>
    <n v="3"/>
    <b v="0"/>
    <s v="games/mobile games"/>
    <n v="0.51"/>
    <n v="17"/>
    <x v="6"/>
    <x v="18"/>
    <m/>
    <m/>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m/>
    <m/>
  </r>
  <r>
    <n v="1877"/>
    <s v="Chip Dip II: Son of Chip Dip! - A Terrible, Terrible Game"/>
    <s v="It's obvious you won't survive by your wits alone. Unfortunately that's all you've got, Chip. Run!"/>
    <n v="60"/>
    <n v="0"/>
    <x v="2"/>
    <x v="0"/>
    <s v="USD"/>
    <n v="1425170525"/>
    <n v="1422664925"/>
    <b v="0"/>
    <n v="0"/>
    <b v="0"/>
    <s v="games/mobile games"/>
    <n v="0"/>
    <n v="0"/>
    <x v="6"/>
    <x v="18"/>
    <m/>
    <m/>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m/>
    <m/>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m/>
    <m/>
  </r>
  <r>
    <n v="1880"/>
    <s v="Sim Betting Football"/>
    <s v="Sim Betting Football is the only football (soccer) betting simulation  game."/>
    <n v="5000"/>
    <n v="1004"/>
    <x v="2"/>
    <x v="1"/>
    <s v="GBP"/>
    <n v="1459341380"/>
    <n v="1456839380"/>
    <b v="0"/>
    <n v="24"/>
    <b v="0"/>
    <s v="games/mobile games"/>
    <n v="20.080000000000002"/>
    <n v="41.833333333333336"/>
    <x v="6"/>
    <x v="18"/>
    <m/>
    <m/>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m/>
    <m/>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m/>
    <m/>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m/>
    <m/>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m/>
    <m/>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m/>
    <m/>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m/>
    <m/>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m/>
    <m/>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m/>
    <m/>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m/>
    <m/>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m/>
    <m/>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m/>
    <m/>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m/>
    <m/>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m/>
    <m/>
  </r>
  <r>
    <n v="1894"/>
    <s v="Help me release my first 3 song EP!!"/>
    <s v="Im trying to raise $1000 for a 3 song EP in a studio!"/>
    <n v="1000"/>
    <n v="1145"/>
    <x v="0"/>
    <x v="0"/>
    <s v="USD"/>
    <n v="1329082983"/>
    <n v="1326404583"/>
    <b v="0"/>
    <n v="20"/>
    <b v="1"/>
    <s v="music/indie rock"/>
    <n v="114.5"/>
    <n v="57.25"/>
    <x v="4"/>
    <x v="14"/>
    <m/>
    <m/>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m/>
    <m/>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m/>
    <m/>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m/>
    <m/>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m/>
    <m/>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m/>
    <m/>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m/>
    <m/>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m/>
    <m/>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m/>
    <m/>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m/>
    <m/>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m/>
    <m/>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m/>
    <m/>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m/>
    <m/>
  </r>
  <r>
    <n v="1907"/>
    <s v="Litter-Buddy"/>
    <s v="Litter-Buddy is great economical alternative to leading pet waste disposal systems with cartridge bag elements."/>
    <n v="30000"/>
    <n v="85"/>
    <x v="2"/>
    <x v="0"/>
    <s v="USD"/>
    <n v="1400853925"/>
    <n v="1399557925"/>
    <b v="0"/>
    <n v="4"/>
    <b v="0"/>
    <s v="technology/gadgets"/>
    <n v="0.28333333333333333"/>
    <n v="21.25"/>
    <x v="2"/>
    <x v="29"/>
    <m/>
    <m/>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m/>
    <m/>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m/>
    <m/>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m/>
    <m/>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m/>
    <m/>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m/>
    <m/>
  </r>
  <r>
    <n v="1913"/>
    <s v="Tibio - Spreading warmth in everyones home"/>
    <s v="Tibio is a revolutionary new product designed to solve an age old problem."/>
    <n v="48000"/>
    <n v="637"/>
    <x v="2"/>
    <x v="1"/>
    <s v="GBP"/>
    <n v="1412770578"/>
    <n v="1410178578"/>
    <b v="0"/>
    <n v="26"/>
    <b v="0"/>
    <s v="technology/gadgets"/>
    <n v="1.3270833333333334"/>
    <n v="24.5"/>
    <x v="2"/>
    <x v="29"/>
    <m/>
    <m/>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m/>
    <m/>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m/>
    <m/>
  </r>
  <r>
    <n v="1916"/>
    <s v="The Paint Can Holder by U.S. Green Products"/>
    <s v="The Paint Can Holder Makes Painting Easier and Safer on Extension Ladders."/>
    <n v="20000"/>
    <n v="102"/>
    <x v="2"/>
    <x v="0"/>
    <s v="USD"/>
    <n v="1478542375"/>
    <n v="1476378775"/>
    <b v="0"/>
    <n v="6"/>
    <b v="0"/>
    <s v="technology/gadgets"/>
    <n v="0.51"/>
    <n v="17"/>
    <x v="2"/>
    <x v="29"/>
    <m/>
    <m/>
  </r>
  <r>
    <n v="1917"/>
    <s v="Chronovisor:The MOST innovative watch for night time reading"/>
    <s v="Let's build a legendary brand altogether"/>
    <n v="390000"/>
    <n v="205025"/>
    <x v="2"/>
    <x v="7"/>
    <s v="HKD"/>
    <n v="1486708133"/>
    <n v="1484116133"/>
    <b v="0"/>
    <n v="70"/>
    <b v="0"/>
    <s v="technology/gadgets"/>
    <n v="52.570512820512818"/>
    <n v="2928.9285714285716"/>
    <x v="2"/>
    <x v="29"/>
    <m/>
    <m/>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m/>
    <m/>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m/>
    <m/>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m/>
    <m/>
  </r>
  <r>
    <n v="1921"/>
    <s v="The Fine Spirits are making an album!"/>
    <s v="The Fine Spirits are making an album, but we need your help!"/>
    <n v="1500"/>
    <n v="2052"/>
    <x v="0"/>
    <x v="0"/>
    <s v="USD"/>
    <n v="1342243143"/>
    <n v="1339651143"/>
    <b v="0"/>
    <n v="38"/>
    <b v="1"/>
    <s v="music/indie rock"/>
    <n v="136.80000000000001"/>
    <n v="54"/>
    <x v="4"/>
    <x v="14"/>
    <m/>
    <m/>
  </r>
  <r>
    <n v="1922"/>
    <s v="Low Weather // Debut Album"/>
    <s v="Low Weather's debut album is halfway finished.  With your help and your help alone we can record the rest!"/>
    <n v="2000"/>
    <n v="2311"/>
    <x v="0"/>
    <x v="0"/>
    <s v="USD"/>
    <n v="1386828507"/>
    <n v="1384236507"/>
    <b v="0"/>
    <n v="64"/>
    <b v="1"/>
    <s v="music/indie rock"/>
    <n v="115.55"/>
    <n v="36.109375"/>
    <x v="4"/>
    <x v="14"/>
    <m/>
    <m/>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m/>
    <m/>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m/>
    <m/>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m/>
    <m/>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m/>
    <m/>
  </r>
  <r>
    <n v="1927"/>
    <s v="GBS Detroit Presents Hampshire"/>
    <s v="Hampshire is headed to GBS Detroit."/>
    <n v="600"/>
    <n v="620"/>
    <x v="0"/>
    <x v="0"/>
    <s v="USD"/>
    <n v="1331182740"/>
    <n v="1329856839"/>
    <b v="0"/>
    <n v="11"/>
    <b v="1"/>
    <s v="music/indie rock"/>
    <n v="103.33333333333334"/>
    <n v="56.363636363636367"/>
    <x v="4"/>
    <x v="14"/>
    <m/>
    <m/>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m/>
    <m/>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m/>
    <m/>
  </r>
  <r>
    <n v="1930"/>
    <s v="Magnetic Flowers Presents: Old, Cold. Losing It."/>
    <s v="We're nearly done recording, but we're out of money! Help us release the record!!!"/>
    <n v="1000"/>
    <n v="1270"/>
    <x v="0"/>
    <x v="0"/>
    <s v="USD"/>
    <n v="1373203482"/>
    <n v="1368019482"/>
    <b v="0"/>
    <n v="26"/>
    <b v="1"/>
    <s v="music/indie rock"/>
    <n v="127"/>
    <n v="48.846153846153847"/>
    <x v="4"/>
    <x v="14"/>
    <m/>
    <m/>
  </r>
  <r>
    <n v="1931"/>
    <s v="New Lions After Dark EP!"/>
    <s v="We're an indie rock band from Clearwater, FL headed back into the studio to finish our latest EP."/>
    <n v="2000"/>
    <n v="2412.02"/>
    <x v="0"/>
    <x v="0"/>
    <s v="USD"/>
    <n v="1337657400"/>
    <n v="1336512309"/>
    <b v="0"/>
    <n v="50"/>
    <b v="1"/>
    <s v="music/indie rock"/>
    <n v="120.601"/>
    <n v="48.240400000000001"/>
    <x v="4"/>
    <x v="14"/>
    <m/>
    <m/>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m/>
    <m/>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m/>
    <m/>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m/>
    <m/>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m/>
    <m/>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m/>
    <m/>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m/>
    <m/>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m/>
    <m/>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m/>
    <m/>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m/>
    <m/>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m/>
    <m/>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m/>
    <m/>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m/>
    <m/>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m/>
    <m/>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m/>
    <m/>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m/>
    <m/>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m/>
    <m/>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m/>
    <m/>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m/>
    <m/>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m/>
    <m/>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m/>
    <m/>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m/>
    <m/>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m/>
    <m/>
  </r>
  <r>
    <n v="1954"/>
    <s v="Orison â€“ Rethink the Power of Energy"/>
    <s v="The First Home Battery System You Simply Plug in to Install"/>
    <n v="50000"/>
    <n v="349474"/>
    <x v="0"/>
    <x v="0"/>
    <s v="USD"/>
    <n v="1457758800"/>
    <n v="1453730176"/>
    <b v="1"/>
    <n v="415"/>
    <b v="1"/>
    <s v="technology/hardware"/>
    <n v="698.94800000000009"/>
    <n v="842.10602409638557"/>
    <x v="2"/>
    <x v="30"/>
    <m/>
    <m/>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m/>
    <m/>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m/>
    <m/>
  </r>
  <r>
    <n v="1957"/>
    <s v="freeSoC and freeSoC Mini"/>
    <s v="An open hardware platform for the best microcontroller in the world."/>
    <n v="30000"/>
    <n v="50251.41"/>
    <x v="0"/>
    <x v="0"/>
    <s v="USD"/>
    <n v="1351304513"/>
    <n v="1348712513"/>
    <b v="1"/>
    <n v="660"/>
    <b v="1"/>
    <s v="technology/hardware"/>
    <n v="167.50470000000001"/>
    <n v="76.138500000000008"/>
    <x v="2"/>
    <x v="30"/>
    <m/>
    <m/>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m/>
    <m/>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m/>
    <m/>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m/>
    <m/>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m/>
    <m/>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m/>
    <m/>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m/>
    <m/>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m/>
    <m/>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m/>
    <m/>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m/>
    <m/>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m/>
    <m/>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m/>
    <m/>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m/>
    <m/>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m/>
    <m/>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m/>
    <m/>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m/>
    <m/>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m/>
    <m/>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m/>
    <m/>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m/>
    <m/>
  </r>
  <r>
    <n v="1976"/>
    <s v="Pi Lite white - Bright white LED display for Raspberry Pi"/>
    <s v="Can you help us make an ultra bright white one a reality?"/>
    <n v="4000"/>
    <n v="13864"/>
    <x v="0"/>
    <x v="1"/>
    <s v="GBP"/>
    <n v="1373751325"/>
    <n v="1371159325"/>
    <b v="1"/>
    <n v="473"/>
    <b v="1"/>
    <s v="technology/hardware"/>
    <n v="346.6"/>
    <n v="29.310782241014799"/>
    <x v="2"/>
    <x v="30"/>
    <m/>
    <m/>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m/>
    <m/>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m/>
    <m/>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m/>
    <m/>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m/>
    <m/>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m/>
    <m/>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m/>
    <m/>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m/>
    <m/>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m/>
    <m/>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m/>
    <m/>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m/>
    <m/>
  </r>
  <r>
    <n v="1987"/>
    <s v="Ethiopia: Beheld"/>
    <s v="A collection of images that depicts the beauty and diversity within Ethiopia"/>
    <n v="5500"/>
    <n v="2336"/>
    <x v="2"/>
    <x v="1"/>
    <s v="GBP"/>
    <n v="1425223276"/>
    <n v="1422631276"/>
    <b v="0"/>
    <n v="28"/>
    <b v="0"/>
    <s v="photography/people"/>
    <n v="42.472727272727276"/>
    <n v="83.428571428571431"/>
    <x v="8"/>
    <x v="31"/>
    <m/>
    <m/>
  </r>
  <r>
    <n v="1988"/>
    <s v="Phillip Michael Photography"/>
    <s v="Expressing art in an image!"/>
    <n v="6000"/>
    <n v="25"/>
    <x v="2"/>
    <x v="0"/>
    <s v="USD"/>
    <n v="1440094742"/>
    <n v="1437502742"/>
    <b v="0"/>
    <n v="1"/>
    <b v="0"/>
    <s v="photography/people"/>
    <n v="0.41666666666666669"/>
    <n v="25"/>
    <x v="8"/>
    <x v="31"/>
    <m/>
    <m/>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m/>
    <m/>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m/>
    <m/>
  </r>
  <r>
    <n v="1991"/>
    <s v="Portraits of Resilience"/>
    <s v="Taking (and giving) professional portraits of survivors of human trafficking in Myanmar."/>
    <n v="2000"/>
    <n v="140"/>
    <x v="2"/>
    <x v="0"/>
    <s v="USD"/>
    <n v="1435958786"/>
    <n v="1434144386"/>
    <b v="0"/>
    <n v="3"/>
    <b v="0"/>
    <s v="photography/people"/>
    <n v="7.0000000000000009"/>
    <n v="46.666666666666664"/>
    <x v="8"/>
    <x v="31"/>
    <m/>
    <m/>
  </r>
  <r>
    <n v="1992"/>
    <s v="The Wonderful World of Princes &amp; Princesses"/>
    <s v="A complete revamp of all the Disney Princes &amp; Princesses!"/>
    <n v="1500"/>
    <n v="2"/>
    <x v="2"/>
    <x v="0"/>
    <s v="USD"/>
    <n v="1424229991"/>
    <n v="1421637991"/>
    <b v="0"/>
    <n v="2"/>
    <b v="0"/>
    <s v="photography/people"/>
    <n v="0.13333333333333333"/>
    <n v="1"/>
    <x v="8"/>
    <x v="31"/>
    <m/>
    <m/>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m/>
    <m/>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m/>
    <m/>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m/>
    <m/>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m/>
    <m/>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m/>
    <m/>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m/>
    <m/>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m/>
    <m/>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m/>
    <m/>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m/>
    <m/>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m/>
    <m/>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m/>
    <m/>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m/>
    <m/>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m/>
    <m/>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m/>
    <m/>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m/>
    <m/>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m/>
    <m/>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m/>
    <m/>
  </r>
  <r>
    <n v="2010"/>
    <s v="Weighitz: Weigh Smarter"/>
    <s v="Weighitz are miniature smart scales designed to weigh anything in the home."/>
    <n v="30000"/>
    <n v="96015.9"/>
    <x v="0"/>
    <x v="0"/>
    <s v="USD"/>
    <n v="1471564491"/>
    <n v="1468972491"/>
    <b v="1"/>
    <n v="1737"/>
    <b v="1"/>
    <s v="technology/hardware"/>
    <n v="320.05299999999994"/>
    <n v="55.276856649395505"/>
    <x v="2"/>
    <x v="30"/>
    <m/>
    <m/>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m/>
    <m/>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m/>
    <m/>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m/>
    <m/>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m/>
    <m/>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m/>
    <m/>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m/>
    <m/>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m/>
    <m/>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m/>
    <m/>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m/>
    <m/>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m/>
    <m/>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m/>
    <m/>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m/>
    <m/>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m/>
    <m/>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m/>
    <m/>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m/>
    <m/>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m/>
    <m/>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m/>
    <m/>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m/>
    <m/>
  </r>
  <r>
    <n v="2029"/>
    <s v="Lumin8 Pro"/>
    <s v="Lumin8 Pro is a fun and easy to use light controller that makes light dance to your favorite music."/>
    <n v="2500"/>
    <n v="9030"/>
    <x v="0"/>
    <x v="0"/>
    <s v="USD"/>
    <n v="1409099481"/>
    <n v="1406507481"/>
    <b v="1"/>
    <n v="94"/>
    <b v="1"/>
    <s v="technology/hardware"/>
    <n v="361.2"/>
    <n v="96.063829787234042"/>
    <x v="2"/>
    <x v="30"/>
    <m/>
    <m/>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m/>
    <m/>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m/>
    <m/>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m/>
    <m/>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m/>
    <m/>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m/>
    <m/>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m/>
    <m/>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m/>
    <m/>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m/>
    <m/>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m/>
    <m/>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m/>
    <m/>
  </r>
  <r>
    <n v="2040"/>
    <s v="Programmable Capacitor"/>
    <s v="4.29 Billion+ Capacitor Combinations._x000a_No Coding Required."/>
    <n v="3000"/>
    <n v="7445.14"/>
    <x v="0"/>
    <x v="0"/>
    <s v="USD"/>
    <n v="1384557303"/>
    <n v="1383257703"/>
    <b v="1"/>
    <n v="271"/>
    <b v="1"/>
    <s v="technology/hardware"/>
    <n v="248.17133333333334"/>
    <n v="27.472841328413285"/>
    <x v="2"/>
    <x v="30"/>
    <m/>
    <m/>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m/>
    <m/>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m/>
    <m/>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m/>
    <m/>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m/>
    <m/>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m/>
    <m/>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m/>
    <m/>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m/>
    <m/>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m/>
    <m/>
  </r>
  <r>
    <n v="2049"/>
    <s v="LOCK8 - the World's First Smart Bike Lock"/>
    <s v="Keyless. Alarm secured. GPS tracking."/>
    <n v="50000"/>
    <n v="60095.35"/>
    <x v="0"/>
    <x v="1"/>
    <s v="GBP"/>
    <n v="1386025140"/>
    <n v="1382963963"/>
    <b v="0"/>
    <n v="742"/>
    <b v="1"/>
    <s v="technology/hardware"/>
    <n v="120.19070000000001"/>
    <n v="80.991037735849048"/>
    <x v="2"/>
    <x v="30"/>
    <m/>
    <m/>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m/>
    <m/>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m/>
    <m/>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m/>
    <m/>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m/>
    <m/>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m/>
    <m/>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m/>
    <m/>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m/>
    <m/>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m/>
    <m/>
  </r>
  <r>
    <n v="2058"/>
    <s v="Raspberry Pi Debug Clip"/>
    <s v="Making using the serial terminal on the Raspberry Pi as easy as Pi!"/>
    <n v="2560"/>
    <n v="4308"/>
    <x v="0"/>
    <x v="1"/>
    <s v="GBP"/>
    <n v="1425326400"/>
    <n v="1421916830"/>
    <b v="0"/>
    <n v="410"/>
    <b v="1"/>
    <s v="technology/hardware"/>
    <n v="168.28125"/>
    <n v="10.507317073170732"/>
    <x v="2"/>
    <x v="30"/>
    <m/>
    <m/>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m/>
    <m/>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m/>
    <m/>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m/>
    <m/>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m/>
    <m/>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m/>
    <m/>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m/>
    <m/>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m/>
    <m/>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m/>
    <m/>
  </r>
  <r>
    <n v="2067"/>
    <s v="Luminite (LED lighting)"/>
    <s v="The next generation of premium quality LED lighting. Extreme power efficiency in a small package."/>
    <n v="495"/>
    <n v="628"/>
    <x v="0"/>
    <x v="1"/>
    <s v="GBP"/>
    <n v="1432499376"/>
    <n v="1429648176"/>
    <b v="0"/>
    <n v="10"/>
    <b v="1"/>
    <s v="technology/hardware"/>
    <n v="126.86868686868686"/>
    <n v="62.8"/>
    <x v="2"/>
    <x v="30"/>
    <m/>
    <m/>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m/>
    <m/>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m/>
    <m/>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m/>
    <m/>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m/>
    <m/>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m/>
    <m/>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m/>
    <m/>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m/>
    <m/>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m/>
    <m/>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m/>
    <m/>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m/>
    <m/>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m/>
    <m/>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m/>
    <m/>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m/>
    <m/>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m/>
    <m/>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m/>
    <m/>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m/>
    <m/>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m/>
    <m/>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m/>
    <m/>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m/>
    <m/>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m/>
    <m/>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m/>
    <m/>
  </r>
  <r>
    <n v="2089"/>
    <s v="Little Moses EP"/>
    <s v="Little Moses is trying to record their first EP, and we can't do it without your help!"/>
    <n v="2500"/>
    <n v="3010.01"/>
    <x v="0"/>
    <x v="0"/>
    <s v="USD"/>
    <n v="1375408194"/>
    <n v="1372384194"/>
    <b v="0"/>
    <n v="62"/>
    <b v="1"/>
    <s v="music/indie rock"/>
    <n v="120.4004"/>
    <n v="48.54854838709678"/>
    <x v="4"/>
    <x v="14"/>
    <m/>
    <m/>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m/>
    <m/>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m/>
    <m/>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m/>
    <m/>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m/>
    <m/>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m/>
    <m/>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m/>
    <m/>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m/>
    <m/>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m/>
    <m/>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m/>
    <m/>
  </r>
  <r>
    <n v="2099"/>
    <s v="Roosevelt Died."/>
    <s v="Our tour van died, we need help!"/>
    <n v="3000"/>
    <n v="3971"/>
    <x v="0"/>
    <x v="0"/>
    <s v="USD"/>
    <n v="1435808400"/>
    <n v="1434650084"/>
    <b v="0"/>
    <n v="63"/>
    <b v="1"/>
    <s v="music/indie rock"/>
    <n v="132.36666666666667"/>
    <n v="63.031746031746032"/>
    <x v="4"/>
    <x v="14"/>
    <m/>
    <m/>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m/>
    <m/>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m/>
    <m/>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m/>
    <m/>
  </r>
  <r>
    <n v="2103"/>
    <s v="Matthew Moon's New Album"/>
    <s v="Indie rocker, Matthew Moon, has something to share with you..."/>
    <n v="7777"/>
    <n v="11364"/>
    <x v="0"/>
    <x v="0"/>
    <s v="USD"/>
    <n v="1352488027"/>
    <n v="1349892427"/>
    <b v="0"/>
    <n v="115"/>
    <b v="1"/>
    <s v="music/indie rock"/>
    <n v="146.12318374694613"/>
    <n v="98.817391304347822"/>
    <x v="4"/>
    <x v="14"/>
    <m/>
    <m/>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m/>
    <m/>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m/>
    <m/>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m/>
    <m/>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m/>
    <m/>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m/>
    <m/>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m/>
    <m/>
  </r>
  <r>
    <n v="2110"/>
    <s v="&quot;Vision&quot; - New Album - Brent Brown"/>
    <s v="Brent Brown's breakout new album! Requires help from the record label... You!"/>
    <n v="2000"/>
    <n v="2007"/>
    <x v="0"/>
    <x v="0"/>
    <s v="USD"/>
    <n v="1401253140"/>
    <n v="1398873969"/>
    <b v="0"/>
    <n v="38"/>
    <b v="1"/>
    <s v="music/indie rock"/>
    <n v="100.35000000000001"/>
    <n v="52.815789473684212"/>
    <x v="4"/>
    <x v="14"/>
    <m/>
    <m/>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m/>
    <m/>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m/>
    <m/>
  </r>
  <r>
    <n v="2113"/>
    <s v="Summer Underground // Honeycomb LP"/>
    <s v="Help us fund our second full-length album Honeycomb!"/>
    <n v="7000"/>
    <n v="7340"/>
    <x v="0"/>
    <x v="0"/>
    <s v="USD"/>
    <n v="1411505176"/>
    <n v="1408481176"/>
    <b v="0"/>
    <n v="107"/>
    <b v="1"/>
    <s v="music/indie rock"/>
    <n v="104.85714285714285"/>
    <n v="68.598130841121488"/>
    <x v="4"/>
    <x v="14"/>
    <m/>
    <m/>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m/>
    <m/>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m/>
    <m/>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m/>
    <m/>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m/>
    <m/>
  </r>
  <r>
    <n v="2118"/>
    <s v="PORCHES. vs. THE U.S.A."/>
    <s v="PORCHES.  and Documentarians tour from New York to San Francisco and back."/>
    <n v="1000"/>
    <n v="1346.11"/>
    <x v="0"/>
    <x v="0"/>
    <s v="USD"/>
    <n v="1311538136"/>
    <n v="1308946136"/>
    <b v="0"/>
    <n v="17"/>
    <b v="1"/>
    <s v="music/indie rock"/>
    <n v="134.61099999999999"/>
    <n v="79.182941176470578"/>
    <x v="4"/>
    <x v="14"/>
    <m/>
    <m/>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m/>
    <m/>
  </r>
  <r>
    <n v="2120"/>
    <s v="Hearty Har Full Length Album"/>
    <s v="&lt;3_x000a_Coming in from outer space. Help Hearty Har record their 1st album!!"/>
    <n v="8000"/>
    <n v="8070.43"/>
    <x v="0"/>
    <x v="0"/>
    <s v="USD"/>
    <n v="1388617736"/>
    <n v="1384384136"/>
    <b v="0"/>
    <n v="69"/>
    <b v="1"/>
    <s v="music/indie rock"/>
    <n v="100.880375"/>
    <n v="116.96275362318841"/>
    <x v="4"/>
    <x v="14"/>
    <m/>
    <m/>
  </r>
  <r>
    <n v="2121"/>
    <s v="Legend of Decay"/>
    <s v="Join us on an epic journey to discover a millennia old secret which will change the world forever."/>
    <n v="50000"/>
    <n v="284"/>
    <x v="2"/>
    <x v="16"/>
    <s v="CHF"/>
    <n v="1484156948"/>
    <n v="1481564948"/>
    <b v="0"/>
    <n v="10"/>
    <b v="0"/>
    <s v="games/video games"/>
    <n v="0.56800000000000006"/>
    <n v="28.4"/>
    <x v="6"/>
    <x v="17"/>
    <m/>
    <m/>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m/>
    <m/>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m/>
    <m/>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m/>
    <m/>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m/>
    <m/>
  </r>
  <r>
    <n v="2126"/>
    <s v="DodgeBall Blitz"/>
    <s v="Lead your team to victory in this fast-paced, action, sports game! Use Power-ups and avoid attacks as you fight for victory!"/>
    <n v="20000"/>
    <n v="10"/>
    <x v="2"/>
    <x v="0"/>
    <s v="USD"/>
    <n v="1418080887"/>
    <n v="1415488887"/>
    <b v="0"/>
    <n v="2"/>
    <b v="0"/>
    <s v="games/video games"/>
    <n v="0.05"/>
    <n v="5"/>
    <x v="6"/>
    <x v="17"/>
    <m/>
    <m/>
  </r>
  <r>
    <n v="2127"/>
    <s v="Three Monkeys - Part 1: Into the Abyss"/>
    <s v="Three Monkeys is an audio adventure game for PC."/>
    <n v="28000"/>
    <n v="8076"/>
    <x v="2"/>
    <x v="1"/>
    <s v="GBP"/>
    <n v="1426158463"/>
    <n v="1423570063"/>
    <b v="0"/>
    <n v="236"/>
    <b v="0"/>
    <s v="games/video games"/>
    <n v="28.842857142857142"/>
    <n v="34.220338983050844"/>
    <x v="6"/>
    <x v="17"/>
    <m/>
    <m/>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m/>
    <m/>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m/>
    <m/>
  </r>
  <r>
    <n v="2130"/>
    <s v="Wondrous Adventures: A Kid's Game"/>
    <s v="You are the hero tasked to save your home from the villainous Sanword."/>
    <n v="42000"/>
    <n v="85"/>
    <x v="2"/>
    <x v="0"/>
    <s v="USD"/>
    <n v="1408154663"/>
    <n v="1405130663"/>
    <b v="0"/>
    <n v="4"/>
    <b v="0"/>
    <s v="games/video games"/>
    <n v="0.20238095238095236"/>
    <n v="21.25"/>
    <x v="6"/>
    <x v="17"/>
    <m/>
    <m/>
  </r>
  <r>
    <n v="2131"/>
    <s v="Scout's Honor"/>
    <s v="From frightened girl to empowered woman, Scout's Honor is a tale about facing your fears and overcoming odds."/>
    <n v="500"/>
    <n v="25"/>
    <x v="2"/>
    <x v="0"/>
    <s v="USD"/>
    <n v="1436677091"/>
    <n v="1434085091"/>
    <b v="0"/>
    <n v="3"/>
    <b v="0"/>
    <s v="games/video games"/>
    <n v="5"/>
    <n v="8.3333333333333339"/>
    <x v="6"/>
    <x v="17"/>
    <m/>
    <m/>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m/>
    <m/>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m/>
    <m/>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m/>
    <m/>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m/>
    <m/>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m/>
    <m/>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m/>
    <m/>
  </r>
  <r>
    <n v="2138"/>
    <s v="Tales Of Tameria - Dawning Light"/>
    <s v="A game with a mixture of a few genres from RPG, Simulation and to adventure elements."/>
    <n v="1000"/>
    <n v="128"/>
    <x v="2"/>
    <x v="1"/>
    <s v="GBP"/>
    <n v="1383959939"/>
    <n v="1381364339"/>
    <b v="0"/>
    <n v="12"/>
    <b v="0"/>
    <s v="games/video games"/>
    <n v="12.8"/>
    <n v="10.666666666666666"/>
    <x v="6"/>
    <x v="17"/>
    <m/>
    <m/>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m/>
    <m/>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m/>
    <m/>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m/>
    <m/>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m/>
    <m/>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m/>
    <m/>
  </r>
  <r>
    <n v="2144"/>
    <s v="Project Starborn"/>
    <s v="A thousand community-built sandbox games (and more!) with a fully-customizable game engine."/>
    <n v="35500"/>
    <n v="607"/>
    <x v="2"/>
    <x v="0"/>
    <s v="USD"/>
    <n v="1379164040"/>
    <n v="1376399240"/>
    <b v="0"/>
    <n v="24"/>
    <b v="0"/>
    <s v="games/video games"/>
    <n v="1.7098591549295776"/>
    <n v="25.291666666666668"/>
    <x v="6"/>
    <x v="17"/>
    <m/>
    <m/>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m/>
    <m/>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m/>
    <m/>
  </r>
  <r>
    <n v="2147"/>
    <s v="Johnny Rocketfingers 3"/>
    <s v="A Point and Click Adventure on Steroids."/>
    <n v="390000"/>
    <n v="2716"/>
    <x v="2"/>
    <x v="0"/>
    <s v="USD"/>
    <n v="1416125148"/>
    <n v="1413356748"/>
    <b v="0"/>
    <n v="55"/>
    <b v="0"/>
    <s v="games/video games"/>
    <n v="0.69641025641025645"/>
    <n v="49.381818181818183"/>
    <x v="6"/>
    <x v="17"/>
    <m/>
    <m/>
  </r>
  <r>
    <n v="2148"/>
    <s v="ZomBlock's"/>
    <s v="zomblock's is a online zombie survival game where you can craft new weapons,find food and water to keep yourself alive."/>
    <n v="100"/>
    <n v="2"/>
    <x v="2"/>
    <x v="1"/>
    <s v="GBP"/>
    <n v="1427992582"/>
    <n v="1425404182"/>
    <b v="0"/>
    <n v="2"/>
    <b v="0"/>
    <s v="games/video games"/>
    <n v="2"/>
    <n v="1"/>
    <x v="6"/>
    <x v="17"/>
    <m/>
    <m/>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m/>
    <m/>
  </r>
  <r>
    <n v="2150"/>
    <s v="The Unknown Door"/>
    <s v="A pixel styled open world detective game."/>
    <n v="50000"/>
    <n v="405"/>
    <x v="2"/>
    <x v="10"/>
    <s v="NOK"/>
    <n v="1468392599"/>
    <n v="1465800599"/>
    <b v="0"/>
    <n v="4"/>
    <b v="0"/>
    <s v="games/video games"/>
    <n v="0.80999999999999994"/>
    <n v="101.25"/>
    <x v="6"/>
    <x v="17"/>
    <m/>
    <m/>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m/>
    <m/>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m/>
    <m/>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m/>
    <m/>
  </r>
  <r>
    <n v="2154"/>
    <s v="Demigods - Rise of the Children - Part 1 (Design)"/>
    <s v="A Real Time Strategy game based on Greek mythology in a fictional world."/>
    <n v="250"/>
    <n v="2"/>
    <x v="2"/>
    <x v="0"/>
    <s v="USD"/>
    <n v="1390921827"/>
    <n v="1389193827"/>
    <b v="0"/>
    <n v="2"/>
    <b v="0"/>
    <s v="games/video games"/>
    <n v="0.8"/>
    <n v="1"/>
    <x v="6"/>
    <x v="17"/>
    <m/>
    <m/>
  </r>
  <r>
    <n v="2155"/>
    <s v="VoxelMaze"/>
    <s v="A Level Editor, Turned up to eleven. Infinite creativity in one package, solo or with up to 16 of your friends."/>
    <n v="5000"/>
    <n v="115"/>
    <x v="2"/>
    <x v="1"/>
    <s v="GBP"/>
    <n v="1459443385"/>
    <n v="1456854985"/>
    <b v="0"/>
    <n v="5"/>
    <b v="0"/>
    <s v="games/video games"/>
    <n v="2.2999999999999998"/>
    <n v="23"/>
    <x v="6"/>
    <x v="17"/>
    <m/>
    <m/>
  </r>
  <r>
    <n v="2156"/>
    <s v="Beyond Black Space"/>
    <s v="Captain and manage your ship along with your crew in this deep space adventure! (PC/Linux/Mac)"/>
    <n v="56000"/>
    <n v="1493"/>
    <x v="2"/>
    <x v="0"/>
    <s v="USD"/>
    <n v="1379363406"/>
    <n v="1375475406"/>
    <b v="0"/>
    <n v="83"/>
    <b v="0"/>
    <s v="games/video games"/>
    <n v="2.6660714285714282"/>
    <n v="17.987951807228917"/>
    <x v="6"/>
    <x v="17"/>
    <m/>
    <m/>
  </r>
  <r>
    <n v="2157"/>
    <s v="Nin"/>
    <s v="Gamers and 90's fans unite in this small tale of epic proportions!"/>
    <n v="75000"/>
    <n v="21144"/>
    <x v="2"/>
    <x v="0"/>
    <s v="USD"/>
    <n v="1482479940"/>
    <n v="1479684783"/>
    <b v="0"/>
    <n v="57"/>
    <b v="0"/>
    <s v="games/video games"/>
    <n v="28.192"/>
    <n v="370.94736842105266"/>
    <x v="6"/>
    <x v="17"/>
    <m/>
    <m/>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m/>
    <m/>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m/>
    <m/>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m/>
    <m/>
  </r>
  <r>
    <n v="2161"/>
    <s v="CallMeGhost DEBUT ALBUM preorder!"/>
    <s v="We're trying to fund hard copies of our debut album!"/>
    <n v="400"/>
    <n v="463"/>
    <x v="0"/>
    <x v="0"/>
    <s v="USD"/>
    <n v="1443040059"/>
    <n v="1440448059"/>
    <b v="0"/>
    <n v="13"/>
    <b v="1"/>
    <s v="music/rock"/>
    <n v="115.75"/>
    <n v="35.615384615384613"/>
    <x v="4"/>
    <x v="11"/>
    <m/>
    <m/>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m/>
    <m/>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m/>
    <m/>
  </r>
  <r>
    <n v="2164"/>
    <s v="Rosaline debut record"/>
    <s v="South Florida roots country/rock outfit's long awaited debut record"/>
    <n v="5500"/>
    <n v="5645"/>
    <x v="0"/>
    <x v="0"/>
    <s v="USD"/>
    <n v="1466827140"/>
    <n v="1464196414"/>
    <b v="0"/>
    <n v="83"/>
    <b v="1"/>
    <s v="music/rock"/>
    <n v="102.63636363636364"/>
    <n v="68.01204819277109"/>
    <x v="4"/>
    <x v="11"/>
    <m/>
    <m/>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m/>
    <m/>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m/>
    <m/>
  </r>
  <r>
    <n v="2167"/>
    <s v="Planes and Planets needs to get their EP finished!!"/>
    <s v="We need YOUR HELP to take one more step to this make release sound amazing!"/>
    <n v="150"/>
    <n v="180"/>
    <x v="0"/>
    <x v="0"/>
    <s v="USD"/>
    <n v="1347672937"/>
    <n v="1346463337"/>
    <b v="0"/>
    <n v="8"/>
    <b v="1"/>
    <s v="music/rock"/>
    <n v="120"/>
    <n v="22.5"/>
    <x v="4"/>
    <x v="11"/>
    <m/>
    <m/>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m/>
    <m/>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m/>
    <m/>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m/>
    <m/>
  </r>
  <r>
    <n v="2171"/>
    <s v="Brainspoonâ€™s New Record"/>
    <s v="Like records? We do, too! Help this Los Angeles based rock 'n' roll band get their new album out on vinyl!"/>
    <n v="4000"/>
    <n v="4243"/>
    <x v="0"/>
    <x v="0"/>
    <s v="USD"/>
    <n v="1434949200"/>
    <n v="1431903495"/>
    <b v="0"/>
    <n v="47"/>
    <b v="1"/>
    <s v="music/rock"/>
    <n v="106.075"/>
    <n v="90.276595744680847"/>
    <x v="4"/>
    <x v="11"/>
    <m/>
    <m/>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m/>
    <m/>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m/>
    <m/>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m/>
    <m/>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m/>
    <m/>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m/>
    <m/>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m/>
    <m/>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m/>
    <m/>
  </r>
  <r>
    <n v="2179"/>
    <s v="Woodhouse EP"/>
    <s v="Woodhouse is making an EP!  If you are a fan of whiskey and loud guitars, contribute to the cause!"/>
    <n v="1000"/>
    <n v="1614"/>
    <x v="0"/>
    <x v="0"/>
    <s v="USD"/>
    <n v="1428725192"/>
    <n v="1426133192"/>
    <b v="0"/>
    <n v="21"/>
    <b v="1"/>
    <s v="music/rock"/>
    <n v="161.4"/>
    <n v="76.857142857142861"/>
    <x v="4"/>
    <x v="11"/>
    <m/>
    <m/>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m/>
    <m/>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m/>
    <m/>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m/>
    <m/>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m/>
    <m/>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m/>
    <m/>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m/>
    <m/>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m/>
    <m/>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m/>
    <m/>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m/>
    <m/>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m/>
    <m/>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m/>
    <m/>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m/>
    <m/>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m/>
    <m/>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m/>
    <m/>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m/>
    <m/>
  </r>
  <r>
    <n v="2195"/>
    <s v="Purgatoria: City of Angels"/>
    <s v="A gritty, noir tabletop RPG with a fast-paced combo-based battle system."/>
    <n v="4600"/>
    <n v="5535"/>
    <x v="0"/>
    <x v="0"/>
    <s v="USD"/>
    <n v="1439317900"/>
    <n v="1436725900"/>
    <b v="0"/>
    <n v="115"/>
    <b v="1"/>
    <s v="games/tabletop games"/>
    <n v="120.32608695652173"/>
    <n v="48.130434782608695"/>
    <x v="6"/>
    <x v="32"/>
    <m/>
    <m/>
  </r>
  <r>
    <n v="2196"/>
    <s v="LACORSA Grand Prix Game (relaunch)"/>
    <s v="Race your friends in style with this classic Grand Prix game."/>
    <n v="14000"/>
    <n v="15937"/>
    <x v="0"/>
    <x v="0"/>
    <s v="USD"/>
    <n v="1480662000"/>
    <n v="1478000502"/>
    <b v="0"/>
    <n v="234"/>
    <b v="1"/>
    <s v="games/tabletop games"/>
    <n v="113.83571428571429"/>
    <n v="68.106837606837601"/>
    <x v="6"/>
    <x v="32"/>
    <m/>
    <m/>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m/>
    <m/>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m/>
    <m/>
  </r>
  <r>
    <n v="2199"/>
    <s v="Decadolo. Flip it!"/>
    <s v="A new strategic board game designed to flip out your opponent."/>
    <n v="9000"/>
    <n v="13228"/>
    <x v="0"/>
    <x v="17"/>
    <s v="EUR"/>
    <n v="1444903198"/>
    <n v="1442311198"/>
    <b v="1"/>
    <n v="251"/>
    <b v="1"/>
    <s v="games/tabletop games"/>
    <n v="146.97777777777779"/>
    <n v="52.701195219123505"/>
    <x v="6"/>
    <x v="32"/>
    <m/>
    <m/>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m/>
    <m/>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m/>
    <m/>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m/>
    <m/>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m/>
    <m/>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m/>
    <m/>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m/>
    <m/>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m/>
    <m/>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m/>
    <m/>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m/>
    <m/>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m/>
    <m/>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m/>
    <m/>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m/>
    <m/>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m/>
    <m/>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m/>
    <m/>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m/>
    <m/>
  </r>
  <r>
    <n v="2215"/>
    <s v="&quot;Something to See, Not to Say&quot; - Anemometer's First EP Album"/>
    <s v="Ambient Electro Grind-fest!"/>
    <n v="550"/>
    <n v="860"/>
    <x v="0"/>
    <x v="0"/>
    <s v="USD"/>
    <n v="1331621940"/>
    <n v="1329671572"/>
    <b v="0"/>
    <n v="33"/>
    <b v="1"/>
    <s v="music/electronic music"/>
    <n v="156.36363636363637"/>
    <n v="26.060606060606062"/>
    <x v="4"/>
    <x v="15"/>
    <m/>
    <m/>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m/>
    <m/>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m/>
    <m/>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m/>
    <m/>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m/>
    <m/>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m/>
    <m/>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m/>
    <m/>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m/>
    <m/>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m/>
    <m/>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m/>
    <m/>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m/>
    <m/>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m/>
    <m/>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m/>
    <m/>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m/>
    <m/>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m/>
    <m/>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m/>
    <m/>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m/>
    <m/>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m/>
    <m/>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m/>
    <m/>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m/>
    <m/>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m/>
    <m/>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m/>
    <m/>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m/>
    <m/>
  </r>
  <r>
    <n v="2238"/>
    <s v="28mm Fantasy Miniature range Feral Orcs!"/>
    <s v="28mm Fantasy Miniature Range in leadfree white metal: Orcs, wolves and more."/>
    <n v="4000"/>
    <n v="5496"/>
    <x v="0"/>
    <x v="12"/>
    <s v="EUR"/>
    <n v="1489157716"/>
    <n v="1486565716"/>
    <b v="0"/>
    <n v="79"/>
    <b v="1"/>
    <s v="games/tabletop games"/>
    <n v="137.4"/>
    <n v="69.569620253164558"/>
    <x v="6"/>
    <x v="32"/>
    <m/>
    <m/>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m/>
    <m/>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m/>
    <m/>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m/>
    <m/>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m/>
    <m/>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m/>
    <m/>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m/>
    <m/>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m/>
    <m/>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m/>
    <m/>
  </r>
  <r>
    <n v="2247"/>
    <s v="Foragers"/>
    <s v="Take on the role of an ancient forager in this fun strategy game from the designer of Biblios."/>
    <n v="18500"/>
    <n v="19324"/>
    <x v="0"/>
    <x v="0"/>
    <s v="USD"/>
    <n v="1438185565"/>
    <n v="1436975965"/>
    <b v="0"/>
    <n v="380"/>
    <b v="1"/>
    <s v="games/tabletop games"/>
    <n v="104.45405405405405"/>
    <n v="50.852631578947367"/>
    <x v="6"/>
    <x v="32"/>
    <m/>
    <m/>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m/>
    <m/>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m/>
    <m/>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m/>
    <m/>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m/>
    <m/>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m/>
    <m/>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m/>
    <m/>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m/>
    <m/>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m/>
    <m/>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m/>
    <m/>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m/>
    <m/>
  </r>
  <r>
    <n v="2258"/>
    <s v="A Sundered World"/>
    <s v="A Dungeon World campaign setting that takes place after the end of the worlds."/>
    <n v="2200"/>
    <n v="3223"/>
    <x v="0"/>
    <x v="0"/>
    <s v="USD"/>
    <n v="1434045687"/>
    <n v="1431453687"/>
    <b v="0"/>
    <n v="205"/>
    <b v="1"/>
    <s v="games/tabletop games"/>
    <n v="146.5"/>
    <n v="15.721951219512196"/>
    <x v="6"/>
    <x v="32"/>
    <m/>
    <m/>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m/>
    <m/>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m/>
    <m/>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m/>
    <m/>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m/>
    <m/>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m/>
    <m/>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m/>
    <m/>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m/>
    <m/>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m/>
    <m/>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m/>
    <m/>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m/>
    <m/>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m/>
    <m/>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m/>
    <m/>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m/>
    <m/>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m/>
    <m/>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m/>
    <m/>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m/>
    <m/>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m/>
    <m/>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m/>
    <m/>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m/>
    <m/>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m/>
    <m/>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m/>
    <m/>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m/>
    <m/>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m/>
    <m/>
  </r>
  <r>
    <n v="2282"/>
    <s v="Sage King's Debut Album"/>
    <s v="Sage King is recording his debut album and wants YOU to be a part of the creation process"/>
    <n v="750"/>
    <n v="1390"/>
    <x v="0"/>
    <x v="0"/>
    <s v="USD"/>
    <n v="1452744686"/>
    <n v="1447560686"/>
    <b v="0"/>
    <n v="12"/>
    <b v="1"/>
    <s v="music/rock"/>
    <n v="185.33333333333331"/>
    <n v="115.83333333333333"/>
    <x v="4"/>
    <x v="11"/>
    <m/>
    <m/>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m/>
    <m/>
  </r>
  <r>
    <n v="2284"/>
    <s v="Make a record, write a song, take the Vinyl Skyway. "/>
    <s v="The Vinyl Skyway reunite to make a third album. "/>
    <n v="6000"/>
    <n v="6373.27"/>
    <x v="0"/>
    <x v="0"/>
    <s v="USD"/>
    <n v="1299902400"/>
    <n v="1297451245"/>
    <b v="0"/>
    <n v="59"/>
    <b v="1"/>
    <s v="music/rock"/>
    <n v="106.22116666666668"/>
    <n v="108.02152542372882"/>
    <x v="4"/>
    <x v="11"/>
    <m/>
    <m/>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m/>
    <m/>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m/>
    <m/>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m/>
    <m/>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m/>
    <m/>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m/>
    <m/>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m/>
    <m/>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m/>
    <m/>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m/>
    <m/>
  </r>
  <r>
    <n v="2293"/>
    <s v="&quot;Hurt N' Wrong&quot; New Album Fundraiser!"/>
    <s v="Donate here to be a part of the upcoming album. Every little bit helps!"/>
    <n v="850"/>
    <n v="920"/>
    <x v="0"/>
    <x v="0"/>
    <s v="USD"/>
    <n v="1348545540"/>
    <n v="1346345999"/>
    <b v="0"/>
    <n v="27"/>
    <b v="1"/>
    <s v="music/rock"/>
    <n v="108.23529411764706"/>
    <n v="34.074074074074076"/>
    <x v="4"/>
    <x v="11"/>
    <m/>
    <m/>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m/>
    <m/>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m/>
    <m/>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m/>
    <m/>
  </r>
  <r>
    <n v="2297"/>
    <s v="Company Company: Debut EP"/>
    <s v="New Jersey Alternative Rock band COCO needs YOUR help self-releasing debut EP!"/>
    <n v="1000"/>
    <n v="1006"/>
    <x v="0"/>
    <x v="0"/>
    <s v="USD"/>
    <n v="1331697540"/>
    <n v="1328749249"/>
    <b v="0"/>
    <n v="19"/>
    <b v="1"/>
    <s v="music/rock"/>
    <n v="100.6"/>
    <n v="52.94736842105263"/>
    <x v="4"/>
    <x v="11"/>
    <m/>
    <m/>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m/>
    <m/>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m/>
    <m/>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m/>
    <m/>
  </r>
  <r>
    <n v="2301"/>
    <s v="Time Crash"/>
    <s v="We are America's first trock band, and we're ready to bring you our first album!"/>
    <n v="5000"/>
    <n v="6680.22"/>
    <x v="0"/>
    <x v="0"/>
    <s v="USD"/>
    <n v="1371785496"/>
    <n v="1369193496"/>
    <b v="1"/>
    <n v="211"/>
    <b v="1"/>
    <s v="music/indie rock"/>
    <n v="133.6044"/>
    <n v="31.659810426540286"/>
    <x v="4"/>
    <x v="14"/>
    <m/>
    <m/>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m/>
    <m/>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m/>
    <m/>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m/>
    <m/>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m/>
    <m/>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m/>
    <m/>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m/>
    <m/>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m/>
    <m/>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m/>
    <m/>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m/>
    <m/>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m/>
    <m/>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m/>
    <m/>
  </r>
  <r>
    <n v="2313"/>
    <s v="A SUNNY DAY IN GLASGOW"/>
    <s v="A Sunny Day in Glasgow are recording a new album and we need your help!"/>
    <n v="5000"/>
    <n v="8792.02"/>
    <x v="0"/>
    <x v="0"/>
    <s v="USD"/>
    <n v="1336086026"/>
    <n v="1333494026"/>
    <b v="1"/>
    <n v="157"/>
    <b v="1"/>
    <s v="music/indie rock"/>
    <n v="175.84040000000002"/>
    <n v="56.000127388535034"/>
    <x v="4"/>
    <x v="14"/>
    <m/>
    <m/>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m/>
    <m/>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m/>
    <m/>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m/>
    <m/>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m/>
    <m/>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m/>
    <m/>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m/>
    <m/>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m/>
    <m/>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m/>
    <m/>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m/>
    <m/>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m/>
    <m/>
  </r>
  <r>
    <n v="2324"/>
    <s v="Pies not Lies"/>
    <s v="A city centre shop selling great locally made food with room to chat and learn about eachother."/>
    <n v="7500"/>
    <n v="1555"/>
    <x v="3"/>
    <x v="1"/>
    <s v="GBP"/>
    <n v="1490559285"/>
    <n v="1487970885"/>
    <b v="0"/>
    <n v="61"/>
    <b v="0"/>
    <s v="food/small batch"/>
    <n v="20.733333333333334"/>
    <n v="25.491803278688526"/>
    <x v="7"/>
    <x v="33"/>
    <m/>
    <m/>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m/>
    <m/>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m/>
    <m/>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m/>
    <m/>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m/>
    <m/>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m/>
    <m/>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m/>
    <m/>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m/>
    <m/>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m/>
    <m/>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m/>
    <m/>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m/>
    <m/>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m/>
    <m/>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m/>
    <m/>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m/>
    <m/>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m/>
    <m/>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m/>
    <m/>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m/>
    <m/>
  </r>
  <r>
    <n v="2341"/>
    <s v="Cutting Edge Fitness Website (Canceled)"/>
    <s v="This website will serve as an interface to change lives and have a community routing for your success!"/>
    <n v="5000"/>
    <n v="0"/>
    <x v="1"/>
    <x v="0"/>
    <s v="USD"/>
    <n v="1436729504"/>
    <n v="1434137504"/>
    <b v="0"/>
    <n v="0"/>
    <b v="0"/>
    <s v="technology/web"/>
    <n v="0"/>
    <n v="0"/>
    <x v="2"/>
    <x v="7"/>
    <m/>
    <m/>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m/>
    <m/>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m/>
    <m/>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m/>
    <m/>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m/>
    <m/>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m/>
    <m/>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m/>
    <m/>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m/>
    <m/>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m/>
    <m/>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m/>
    <m/>
  </r>
  <r>
    <n v="2351"/>
    <s v="NZ Auction site.  No listing or success fees. Only $2 p/m"/>
    <s v="Donate $30 or more and receive a free selfie stick."/>
    <n v="18900"/>
    <n v="108"/>
    <x v="1"/>
    <x v="4"/>
    <s v="NZD"/>
    <n v="1430360739"/>
    <n v="1427768739"/>
    <b v="0"/>
    <n v="7"/>
    <b v="0"/>
    <s v="technology/web"/>
    <n v="0.5714285714285714"/>
    <n v="15.428571428571429"/>
    <x v="2"/>
    <x v="7"/>
    <m/>
    <m/>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m/>
    <m/>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m/>
    <m/>
  </r>
  <r>
    <n v="2354"/>
    <s v="Dissertation (Canceled)"/>
    <s v="Almost done with doctorate degree but need funding of $35,000 to complete research of project."/>
    <n v="35000"/>
    <n v="25"/>
    <x v="1"/>
    <x v="0"/>
    <s v="USD"/>
    <n v="1420910460"/>
    <n v="1415726460"/>
    <b v="0"/>
    <n v="1"/>
    <b v="0"/>
    <s v="technology/web"/>
    <n v="7.1428571428571425E-2"/>
    <n v="25"/>
    <x v="2"/>
    <x v="7"/>
    <m/>
    <m/>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m/>
    <m/>
  </r>
  <r>
    <n v="2356"/>
    <s v="HardstyleUnited.com (Canceled)"/>
    <s v="HardstyleUnited.com The Global Hardstyle community. Your Hardstyle community."/>
    <n v="10000"/>
    <n v="0"/>
    <x v="1"/>
    <x v="9"/>
    <s v="EUR"/>
    <n v="1433530104"/>
    <n v="1430938104"/>
    <b v="0"/>
    <n v="0"/>
    <b v="0"/>
    <s v="technology/web"/>
    <n v="0"/>
    <n v="0"/>
    <x v="2"/>
    <x v="7"/>
    <m/>
    <m/>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m/>
    <m/>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m/>
    <m/>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m/>
    <m/>
  </r>
  <r>
    <n v="2360"/>
    <s v="Bee Bay Microjobs (Canceled)"/>
    <s v="Welcome to Bee Bay Canada, your commission free microjobs website.  Sell at any price and keep 100% of what you earn!"/>
    <n v="5000"/>
    <n v="2"/>
    <x v="1"/>
    <x v="5"/>
    <s v="CAD"/>
    <n v="1454864280"/>
    <n v="1452272280"/>
    <b v="0"/>
    <n v="1"/>
    <b v="0"/>
    <s v="technology/web"/>
    <n v="0.04"/>
    <n v="2"/>
    <x v="2"/>
    <x v="7"/>
    <m/>
    <m/>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m/>
    <m/>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m/>
    <m/>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m/>
    <m/>
  </r>
  <r>
    <n v="2364"/>
    <s v="Minecraft Server and Website Help (Name: Forge Realms)"/>
    <s v="Making a Minecraft server and Website and I need your help to fund it. Thanks in Advance!"/>
    <n v="128"/>
    <n v="0"/>
    <x v="1"/>
    <x v="0"/>
    <s v="USD"/>
    <n v="1445898356"/>
    <n v="1441146356"/>
    <b v="0"/>
    <n v="0"/>
    <b v="0"/>
    <s v="technology/web"/>
    <n v="0"/>
    <n v="0"/>
    <x v="2"/>
    <x v="7"/>
    <m/>
    <m/>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m/>
    <m/>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m/>
    <m/>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m/>
    <m/>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m/>
    <m/>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m/>
    <m/>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m/>
    <m/>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m/>
    <m/>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m/>
    <m/>
  </r>
  <r>
    <n v="2373"/>
    <s v="Cykelauktion.com (Canceled)"/>
    <s v="We want to create a safe marketplace for buying and selling bicycles."/>
    <n v="850000"/>
    <n v="50"/>
    <x v="1"/>
    <x v="11"/>
    <s v="SEK"/>
    <n v="1440863624"/>
    <n v="1438271624"/>
    <b v="0"/>
    <n v="1"/>
    <b v="0"/>
    <s v="technology/web"/>
    <n v="5.8823529411764705E-3"/>
    <n v="50"/>
    <x v="2"/>
    <x v="7"/>
    <m/>
    <m/>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m/>
    <m/>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m/>
    <m/>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m/>
    <m/>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m/>
    <m/>
  </r>
  <r>
    <n v="2378"/>
    <s v="KEEPUP INC (Canceled)"/>
    <s v="KEEPUP allows you to extend your social circle by introducing you to new people via your friends."/>
    <n v="110000"/>
    <n v="0"/>
    <x v="1"/>
    <x v="0"/>
    <s v="USD"/>
    <n v="1440548330"/>
    <n v="1438042730"/>
    <b v="0"/>
    <n v="0"/>
    <b v="0"/>
    <s v="technology/web"/>
    <n v="0"/>
    <n v="0"/>
    <x v="2"/>
    <x v="7"/>
    <m/>
    <m/>
  </r>
  <r>
    <n v="2379"/>
    <s v="SelectCooks.com (Canceled)"/>
    <s v="Selectcooks.com is a community marketplace for people to list, find and hire chefs."/>
    <n v="30000"/>
    <n v="0"/>
    <x v="1"/>
    <x v="0"/>
    <s v="USD"/>
    <n v="1444004616"/>
    <n v="1440116616"/>
    <b v="0"/>
    <n v="0"/>
    <b v="0"/>
    <s v="technology/web"/>
    <n v="0"/>
    <n v="0"/>
    <x v="2"/>
    <x v="7"/>
    <m/>
    <m/>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m/>
    <m/>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m/>
    <m/>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m/>
    <m/>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m/>
    <m/>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m/>
    <m/>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m/>
    <m/>
  </r>
  <r>
    <n v="2386"/>
    <s v="Realjobmatch.com (Canceled)"/>
    <s v="Realjobmatch is not just a job search site but a matching site , matching the right jobseekers with the best jobs."/>
    <n v="30000"/>
    <n v="0"/>
    <x v="1"/>
    <x v="5"/>
    <s v="CAD"/>
    <n v="1420920424"/>
    <n v="1415736424"/>
    <b v="0"/>
    <n v="0"/>
    <b v="0"/>
    <s v="technology/web"/>
    <n v="0"/>
    <n v="0"/>
    <x v="2"/>
    <x v="7"/>
    <m/>
    <m/>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m/>
    <m/>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m/>
    <m/>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m/>
    <m/>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m/>
    <m/>
  </r>
  <r>
    <n v="2391"/>
    <s v="oToBOTS.com - Freedom from high cost auto repairs (Canceled)"/>
    <s v="Using the power of internet to help people save hundreds in car repair."/>
    <n v="20000"/>
    <n v="25"/>
    <x v="1"/>
    <x v="0"/>
    <s v="USD"/>
    <n v="1427825044"/>
    <n v="1425236644"/>
    <b v="0"/>
    <n v="1"/>
    <b v="0"/>
    <s v="technology/web"/>
    <n v="0.125"/>
    <n v="25"/>
    <x v="2"/>
    <x v="7"/>
    <m/>
    <m/>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m/>
    <m/>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m/>
    <m/>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m/>
    <m/>
  </r>
  <r>
    <n v="2395"/>
    <s v="VENT it out (Canceled)"/>
    <s v="I am making a social website where people can anonymously or openly vent, All walks of life all over the world"/>
    <n v="33000"/>
    <n v="0"/>
    <x v="1"/>
    <x v="0"/>
    <s v="USD"/>
    <n v="1484038620"/>
    <n v="1481597687"/>
    <b v="0"/>
    <n v="0"/>
    <b v="0"/>
    <s v="technology/web"/>
    <n v="0"/>
    <n v="0"/>
    <x v="2"/>
    <x v="7"/>
    <m/>
    <m/>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m/>
    <m/>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m/>
    <m/>
  </r>
  <r>
    <n v="2398"/>
    <s v="Roekee.com (Canceled)"/>
    <s v="The internets new search engine. Looking for funding to develop our backend web indexing software with an emphasis on automation."/>
    <n v="4000"/>
    <n v="0"/>
    <x v="1"/>
    <x v="0"/>
    <s v="USD"/>
    <n v="1435874384"/>
    <n v="1433282384"/>
    <b v="0"/>
    <n v="0"/>
    <b v="0"/>
    <s v="technology/web"/>
    <n v="0"/>
    <n v="0"/>
    <x v="2"/>
    <x v="7"/>
    <m/>
    <m/>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m/>
    <m/>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m/>
    <m/>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m/>
    <m/>
  </r>
  <r>
    <n v="2402"/>
    <s v="Cupcake Truck Unite"/>
    <s v="Small town, delicious treats, and a mobile truck"/>
    <n v="12000"/>
    <n v="52"/>
    <x v="2"/>
    <x v="0"/>
    <s v="USD"/>
    <n v="1431533931"/>
    <n v="1428941931"/>
    <b v="0"/>
    <n v="1"/>
    <b v="0"/>
    <s v="food/food trucks"/>
    <n v="0.43333333333333329"/>
    <n v="52"/>
    <x v="7"/>
    <x v="19"/>
    <m/>
    <m/>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m/>
    <m/>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m/>
    <m/>
  </r>
  <r>
    <n v="2405"/>
    <s v="JoyShtick Food Truck"/>
    <s v="We are the first gaming-themed food truck, bringing gourmet pub fare to the Jacksonville area."/>
    <n v="5000"/>
    <n v="1126"/>
    <x v="2"/>
    <x v="0"/>
    <s v="USD"/>
    <n v="1472911375"/>
    <n v="1471096975"/>
    <b v="0"/>
    <n v="20"/>
    <b v="0"/>
    <s v="food/food trucks"/>
    <n v="22.52"/>
    <n v="56.3"/>
    <x v="7"/>
    <x v="19"/>
    <m/>
    <m/>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m/>
    <m/>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m/>
    <m/>
  </r>
  <r>
    <n v="2408"/>
    <s v="Sabroso On Wheels"/>
    <s v="A US Army Vet trying to get a Peruvian food truck going! Really good Peruvian food now mobile!"/>
    <n v="15000"/>
    <n v="30"/>
    <x v="2"/>
    <x v="0"/>
    <s v="USD"/>
    <n v="1415247757"/>
    <n v="1412652157"/>
    <b v="0"/>
    <n v="2"/>
    <b v="0"/>
    <s v="food/food trucks"/>
    <n v="0.2"/>
    <n v="15"/>
    <x v="7"/>
    <x v="19"/>
    <m/>
    <m/>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m/>
    <m/>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m/>
    <m/>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m/>
    <m/>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m/>
    <m/>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m/>
    <m/>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m/>
    <m/>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m/>
    <m/>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m/>
    <m/>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m/>
    <m/>
  </r>
  <r>
    <n v="2418"/>
    <s v="Mexican food truck"/>
    <s v="I want to start my food truck business."/>
    <n v="25000"/>
    <n v="5"/>
    <x v="2"/>
    <x v="0"/>
    <s v="USD"/>
    <n v="1427225644"/>
    <n v="1422045244"/>
    <b v="0"/>
    <n v="5"/>
    <b v="0"/>
    <s v="food/food trucks"/>
    <n v="0.02"/>
    <n v="1"/>
    <x v="7"/>
    <x v="19"/>
    <m/>
    <m/>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m/>
    <m/>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m/>
    <m/>
  </r>
  <r>
    <n v="2421"/>
    <s v="hot dog cart"/>
    <s v="help me start Merrill's first hot dog cart in this empty lot"/>
    <n v="6000"/>
    <n v="1"/>
    <x v="2"/>
    <x v="0"/>
    <s v="USD"/>
    <n v="1424536196"/>
    <n v="1421944196"/>
    <b v="0"/>
    <n v="1"/>
    <b v="0"/>
    <s v="food/food trucks"/>
    <n v="1.6666666666666666E-2"/>
    <n v="1"/>
    <x v="7"/>
    <x v="19"/>
    <m/>
    <m/>
  </r>
  <r>
    <n v="2422"/>
    <s v="Help starting a family owned food truck"/>
    <s v="Family owned business serving BBQ and seafood to the public"/>
    <n v="500"/>
    <n v="1"/>
    <x v="2"/>
    <x v="0"/>
    <s v="USD"/>
    <n v="1426091036"/>
    <n v="1423502636"/>
    <b v="0"/>
    <n v="1"/>
    <b v="0"/>
    <s v="food/food trucks"/>
    <n v="0.2"/>
    <n v="1"/>
    <x v="7"/>
    <x v="19"/>
    <m/>
    <m/>
  </r>
  <r>
    <n v="2423"/>
    <s v="FBTR BBQ"/>
    <s v="FBTR is a Texas-style, North Carolina based, homemade BBQ company looking to bring good meat to the masses."/>
    <n v="60000"/>
    <n v="8"/>
    <x v="2"/>
    <x v="0"/>
    <s v="USD"/>
    <n v="1420044890"/>
    <n v="1417452890"/>
    <b v="0"/>
    <n v="1"/>
    <b v="0"/>
    <s v="food/food trucks"/>
    <n v="1.3333333333333334E-2"/>
    <n v="8"/>
    <x v="7"/>
    <x v="19"/>
    <m/>
    <m/>
  </r>
  <r>
    <n v="2424"/>
    <s v="Lily and Memphs"/>
    <s v="Great and creative food from the heart in the form of a sweet food truck!"/>
    <n v="25000"/>
    <n v="310"/>
    <x v="2"/>
    <x v="0"/>
    <s v="USD"/>
    <n v="1414445108"/>
    <n v="1411853108"/>
    <b v="0"/>
    <n v="9"/>
    <b v="0"/>
    <s v="food/food trucks"/>
    <n v="1.24"/>
    <n v="34.444444444444443"/>
    <x v="7"/>
    <x v="19"/>
    <m/>
    <m/>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m/>
    <m/>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m/>
    <m/>
  </r>
  <r>
    <n v="2427"/>
    <s v="Wraps in a snap. Fast lunch with a gourmet punch!"/>
    <s v="Fast and simple lunches for those on the go.  All (lunch) deals $10 or less."/>
    <n v="50000"/>
    <n v="1"/>
    <x v="2"/>
    <x v="0"/>
    <s v="USD"/>
    <n v="1458715133"/>
    <n v="1455262733"/>
    <b v="0"/>
    <n v="1"/>
    <b v="0"/>
    <s v="food/food trucks"/>
    <n v="2E-3"/>
    <n v="1"/>
    <x v="7"/>
    <x v="19"/>
    <m/>
    <m/>
  </r>
  <r>
    <n v="2428"/>
    <s v="Premium Burgers"/>
    <s v="From Moo 2 You! We want to offer premium burgers to a taco flooded environment."/>
    <n v="35000"/>
    <n v="1"/>
    <x v="2"/>
    <x v="0"/>
    <s v="USD"/>
    <n v="1426182551"/>
    <n v="1423594151"/>
    <b v="0"/>
    <n v="1"/>
    <b v="0"/>
    <s v="food/food trucks"/>
    <n v="2.8571428571428571E-3"/>
    <n v="1"/>
    <x v="7"/>
    <x v="19"/>
    <m/>
    <m/>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m/>
    <m/>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m/>
    <m/>
  </r>
  <r>
    <n v="2431"/>
    <s v="Murphy's good eatin'"/>
    <s v="Go to Colorado and run a food truck with homemade food of all kinds."/>
    <n v="100000"/>
    <n v="2"/>
    <x v="2"/>
    <x v="0"/>
    <s v="USD"/>
    <n v="1467080613"/>
    <n v="1461896613"/>
    <b v="0"/>
    <n v="2"/>
    <b v="0"/>
    <s v="food/food trucks"/>
    <n v="2E-3"/>
    <n v="1"/>
    <x v="7"/>
    <x v="19"/>
    <m/>
    <m/>
  </r>
  <r>
    <n v="2432"/>
    <s v="funding for bbq trailer"/>
    <s v="Looking to start competition cooking and need start-up help.  Offering brisket tasting to all contributors."/>
    <n v="14000"/>
    <n v="2"/>
    <x v="2"/>
    <x v="0"/>
    <s v="USD"/>
    <n v="1425791697"/>
    <n v="1423199697"/>
    <b v="0"/>
    <n v="2"/>
    <b v="0"/>
    <s v="food/food trucks"/>
    <n v="1.4285714285714287E-2"/>
    <n v="1"/>
    <x v="7"/>
    <x v="19"/>
    <m/>
    <m/>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m/>
    <m/>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m/>
    <m/>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m/>
    <m/>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m/>
    <m/>
  </r>
  <r>
    <n v="2437"/>
    <s v="Cuppa Gumbos"/>
    <s v="Homemade Gumbo, Stews and Curry to be served hot and fresh everyday at any festival or concert we can attend."/>
    <n v="8000"/>
    <n v="0"/>
    <x v="2"/>
    <x v="0"/>
    <s v="USD"/>
    <n v="1426615200"/>
    <n v="1422400188"/>
    <b v="0"/>
    <n v="0"/>
    <b v="0"/>
    <s v="food/food trucks"/>
    <n v="0"/>
    <n v="0"/>
    <x v="7"/>
    <x v="19"/>
    <m/>
    <m/>
  </r>
  <r>
    <n v="2438"/>
    <s v="FOOD|Art"/>
    <s v="I'm starting a catering and food truck business of southern comfort food. My FOOD is my Art!  _x000a_Thanks for you help!"/>
    <n v="15000"/>
    <n v="50"/>
    <x v="2"/>
    <x v="0"/>
    <s v="USD"/>
    <n v="1449529062"/>
    <n v="1444341462"/>
    <b v="0"/>
    <n v="1"/>
    <b v="0"/>
    <s v="food/food trucks"/>
    <n v="0.33333333333333337"/>
    <n v="50"/>
    <x v="7"/>
    <x v="19"/>
    <m/>
    <m/>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m/>
    <m/>
  </r>
  <r>
    <n v="2440"/>
    <s v="The first green Food Truck in Phnom Penh"/>
    <s v="Starting a entire clean energy food truck and set a new standard for Cambodia"/>
    <n v="5000"/>
    <n v="10"/>
    <x v="2"/>
    <x v="18"/>
    <s v="EUR"/>
    <n v="1455399313"/>
    <n v="1452807313"/>
    <b v="0"/>
    <n v="2"/>
    <b v="0"/>
    <s v="food/food trucks"/>
    <n v="0.2"/>
    <n v="5"/>
    <x v="7"/>
    <x v="19"/>
    <m/>
    <m/>
  </r>
  <r>
    <n v="2441"/>
    <s v="Bring Alchemy Pops to the People!"/>
    <s v="YOU can help Alchemy Pops POP up on a street near you!"/>
    <n v="7500"/>
    <n v="8091"/>
    <x v="0"/>
    <x v="0"/>
    <s v="USD"/>
    <n v="1437627540"/>
    <n v="1435806054"/>
    <b v="0"/>
    <n v="109"/>
    <b v="1"/>
    <s v="food/small batch"/>
    <n v="107.88"/>
    <n v="74.22935779816514"/>
    <x v="7"/>
    <x v="33"/>
    <m/>
    <m/>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m/>
    <m/>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m/>
    <m/>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m/>
    <m/>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m/>
    <m/>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m/>
    <m/>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m/>
    <m/>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m/>
    <m/>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m/>
    <m/>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m/>
    <m/>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m/>
    <m/>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m/>
    <m/>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m/>
    <m/>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m/>
    <m/>
  </r>
  <r>
    <n v="2455"/>
    <s v="Yo Mama's Sauces &amp; Rubs"/>
    <s v="Mama wants everyone to try her secret recipes for sauces and rubs. She uses only the freshest ingredients for them."/>
    <n v="300"/>
    <n v="546"/>
    <x v="0"/>
    <x v="0"/>
    <s v="USD"/>
    <n v="1461177950"/>
    <n v="1458758750"/>
    <b v="0"/>
    <n v="16"/>
    <b v="1"/>
    <s v="food/small batch"/>
    <n v="182"/>
    <n v="34.125"/>
    <x v="7"/>
    <x v="33"/>
    <m/>
    <m/>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m/>
    <m/>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m/>
    <m/>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m/>
    <m/>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m/>
    <m/>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m/>
    <m/>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m/>
    <m/>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m/>
    <m/>
  </r>
  <r>
    <n v="2463"/>
    <s v="Emma Ate the Lion &quot;Songs Two Count Too&quot;"/>
    <s v="Emma Ate The Lion's debut full length album"/>
    <n v="2000"/>
    <n v="2325"/>
    <x v="0"/>
    <x v="0"/>
    <s v="USD"/>
    <n v="1366138800"/>
    <n v="1362710425"/>
    <b v="0"/>
    <n v="75"/>
    <b v="1"/>
    <s v="music/indie rock"/>
    <n v="116.25000000000001"/>
    <n v="31"/>
    <x v="4"/>
    <x v="14"/>
    <m/>
    <m/>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m/>
    <m/>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m/>
    <m/>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m/>
    <m/>
  </r>
  <r>
    <n v="2467"/>
    <s v="Nature Boy Explorer EP"/>
    <s v="We've finished our first EP and we're taking it on the road in three weeks! Help us fund manufacturing?"/>
    <n v="1000"/>
    <n v="1185"/>
    <x v="0"/>
    <x v="0"/>
    <s v="USD"/>
    <n v="1336669200"/>
    <n v="1335473931"/>
    <b v="0"/>
    <n v="43"/>
    <b v="1"/>
    <s v="music/indie rock"/>
    <n v="118.5"/>
    <n v="27.558139534883722"/>
    <x v="4"/>
    <x v="14"/>
    <m/>
    <m/>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m/>
    <m/>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m/>
    <m/>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m/>
    <m/>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m/>
    <m/>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m/>
    <m/>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m/>
    <m/>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m/>
    <m/>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m/>
    <m/>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m/>
    <m/>
  </r>
  <r>
    <n v="2477"/>
    <s v="Debut Album"/>
    <s v="Releasing my first album in August, and I need your help in order to get it done!"/>
    <n v="750"/>
    <n v="1285"/>
    <x v="0"/>
    <x v="0"/>
    <s v="USD"/>
    <n v="1344789345"/>
    <n v="1340901345"/>
    <b v="0"/>
    <n v="41"/>
    <b v="1"/>
    <s v="music/indie rock"/>
    <n v="171.33333333333334"/>
    <n v="31.341463414634145"/>
    <x v="4"/>
    <x v="14"/>
    <m/>
    <m/>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m/>
    <m/>
  </r>
  <r>
    <n v="2479"/>
    <s v="FUEL FAKE NATIVES"/>
    <s v="Fake Natives is headed on tour this summer. Help them fill their tank with fossil fuels."/>
    <n v="300"/>
    <n v="400.33"/>
    <x v="0"/>
    <x v="0"/>
    <s v="USD"/>
    <n v="1343440800"/>
    <n v="1342545994"/>
    <b v="0"/>
    <n v="16"/>
    <b v="1"/>
    <s v="music/indie rock"/>
    <n v="133.44333333333333"/>
    <n v="25.020624999999999"/>
    <x v="4"/>
    <x v="14"/>
    <m/>
    <m/>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m/>
    <m/>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m/>
    <m/>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m/>
    <m/>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m/>
    <m/>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m/>
    <m/>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m/>
    <m/>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m/>
    <m/>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m/>
    <m/>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m/>
    <m/>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m/>
    <m/>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m/>
    <m/>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m/>
    <m/>
  </r>
  <r>
    <n v="2492"/>
    <s v="SUPER NICE EP 2012"/>
    <s v="We're a band from Hawaii trying to produce our first EP and we need help!"/>
    <n v="600"/>
    <n v="750"/>
    <x v="0"/>
    <x v="0"/>
    <s v="USD"/>
    <n v="1339840740"/>
    <n v="1335397188"/>
    <b v="0"/>
    <n v="27"/>
    <b v="1"/>
    <s v="music/indie rock"/>
    <n v="125"/>
    <n v="27.777777777777779"/>
    <x v="4"/>
    <x v="14"/>
    <m/>
    <m/>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m/>
    <m/>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m/>
    <m/>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m/>
    <m/>
  </r>
  <r>
    <n v="2496"/>
    <s v="Lynn Haven - The First Album, &quot;Fair Weather Friends&quot;"/>
    <s v="Be a part of making the first Lynn Haven album, &quot;Fair Weather Friends.&quot;"/>
    <n v="6000"/>
    <n v="6000"/>
    <x v="0"/>
    <x v="0"/>
    <s v="USD"/>
    <n v="1364597692"/>
    <n v="1361577292"/>
    <b v="0"/>
    <n v="10"/>
    <b v="1"/>
    <s v="music/indie rock"/>
    <n v="100"/>
    <n v="600"/>
    <x v="4"/>
    <x v="14"/>
    <m/>
    <m/>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m/>
    <m/>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m/>
    <m/>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m/>
    <m/>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m/>
    <m/>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m/>
    <m/>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m/>
    <m/>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m/>
    <m/>
  </r>
  <r>
    <n v="2504"/>
    <s v="Halal Restaurant and Internet Cafe"/>
    <s v="Halal Restaurant and Internet Cafe 20 percent of profits will go to building masjids."/>
    <n v="35000"/>
    <n v="0"/>
    <x v="2"/>
    <x v="0"/>
    <s v="USD"/>
    <n v="1416014534"/>
    <n v="1413418934"/>
    <b v="0"/>
    <n v="0"/>
    <b v="0"/>
    <s v="food/restaurants"/>
    <n v="0"/>
    <n v="0"/>
    <x v="7"/>
    <x v="34"/>
    <m/>
    <m/>
  </r>
  <r>
    <n v="2505"/>
    <s v="PASTATUTION"/>
    <s v="PASTATUTION- The act or practice of engaging in Pasta Making for money.  _x000a__x000a_Help us get the Arcobaleno Pasta Extruder!"/>
    <n v="7000"/>
    <n v="0"/>
    <x v="2"/>
    <x v="0"/>
    <s v="USD"/>
    <n v="1426292416"/>
    <n v="1423704016"/>
    <b v="0"/>
    <n v="0"/>
    <b v="0"/>
    <s v="food/restaurants"/>
    <n v="0"/>
    <n v="0"/>
    <x v="7"/>
    <x v="34"/>
    <m/>
    <m/>
  </r>
  <r>
    <n v="2506"/>
    <s v="Bowlz Cafe, Hull"/>
    <s v="Love cereal as much as we do? Then we need your help! We are opening a worldwide cereal cafe, serving the best in imported cereals!"/>
    <n v="5000"/>
    <n v="30"/>
    <x v="2"/>
    <x v="1"/>
    <s v="GBP"/>
    <n v="1443906000"/>
    <n v="1441955269"/>
    <b v="0"/>
    <n v="2"/>
    <b v="0"/>
    <s v="food/restaurants"/>
    <n v="0.6"/>
    <n v="15"/>
    <x v="7"/>
    <x v="34"/>
    <m/>
    <m/>
  </r>
  <r>
    <n v="2507"/>
    <s v="Help Cafe Talavera get a New Kitchen!"/>
    <s v="Unique dishes for a unique city!."/>
    <n v="42850"/>
    <n v="0"/>
    <x v="2"/>
    <x v="0"/>
    <s v="USD"/>
    <n v="1431308704"/>
    <n v="1428716704"/>
    <b v="0"/>
    <n v="0"/>
    <b v="0"/>
    <s v="food/restaurants"/>
    <n v="0"/>
    <n v="0"/>
    <x v="7"/>
    <x v="34"/>
    <m/>
    <m/>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m/>
    <m/>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m/>
    <m/>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m/>
    <m/>
  </r>
  <r>
    <n v="2511"/>
    <s v="loluli's"/>
    <s v="Fresh Fast Food. A bbq ramen bar thats healthy, tasty and made to order right in front of your eyes....... From flame to bowl"/>
    <n v="100000"/>
    <n v="0"/>
    <x v="2"/>
    <x v="1"/>
    <s v="GBP"/>
    <n v="1454323413"/>
    <n v="1451731413"/>
    <b v="0"/>
    <n v="0"/>
    <b v="0"/>
    <s v="food/restaurants"/>
    <n v="0"/>
    <n v="0"/>
    <x v="7"/>
    <x v="34"/>
    <m/>
    <m/>
  </r>
  <r>
    <n v="2512"/>
    <s v="Somethin' Tasty"/>
    <s v="Somethin' Tasty is a unique coffee, pastry &amp; retail store. We consign from all local sources: pottery, glass &amp; art."/>
    <n v="1150"/>
    <n v="0"/>
    <x v="2"/>
    <x v="0"/>
    <s v="USD"/>
    <n v="1418504561"/>
    <n v="1417208561"/>
    <b v="0"/>
    <n v="0"/>
    <b v="0"/>
    <s v="food/restaurants"/>
    <n v="0"/>
    <n v="0"/>
    <x v="7"/>
    <x v="34"/>
    <m/>
    <m/>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m/>
    <m/>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m/>
    <m/>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m/>
    <m/>
  </r>
  <r>
    <n v="2516"/>
    <s v="Morning Glory"/>
    <s v="Hi, everyone my name is Alex, and i want to create not just a cafe spot, but a place that gives everyone a nice warm homey feeling."/>
    <n v="22000"/>
    <n v="0"/>
    <x v="2"/>
    <x v="0"/>
    <s v="USD"/>
    <n v="1417279252"/>
    <n v="1414683652"/>
    <b v="0"/>
    <n v="0"/>
    <b v="0"/>
    <s v="food/restaurants"/>
    <n v="0"/>
    <n v="0"/>
    <x v="7"/>
    <x v="34"/>
    <m/>
    <m/>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m/>
    <m/>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m/>
    <m/>
  </r>
  <r>
    <n v="2519"/>
    <s v="Kelli's Kitchen"/>
    <s v="Better than your mom's, better than Cracker Barrel, only at Kelli's Kitchen (all from scratch)."/>
    <n v="150000"/>
    <n v="65"/>
    <x v="2"/>
    <x v="0"/>
    <s v="USD"/>
    <n v="1405741404"/>
    <n v="1403149404"/>
    <b v="0"/>
    <n v="4"/>
    <b v="0"/>
    <s v="food/restaurants"/>
    <n v="4.3333333333333335E-2"/>
    <n v="16.25"/>
    <x v="7"/>
    <x v="34"/>
    <m/>
    <m/>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m/>
    <m/>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m/>
    <m/>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m/>
    <m/>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m/>
    <m/>
  </r>
  <r>
    <n v="2524"/>
    <s v="Les Bostonades' First CD"/>
    <s v="We're bringing some of our favorite music from the past 10 years to disc for the first time ever."/>
    <n v="7500"/>
    <n v="7620"/>
    <x v="0"/>
    <x v="0"/>
    <s v="USD"/>
    <n v="1419136200"/>
    <n v="1416338557"/>
    <b v="0"/>
    <n v="43"/>
    <b v="1"/>
    <s v="music/classical music"/>
    <n v="101.6"/>
    <n v="177.2093023255814"/>
    <x v="4"/>
    <x v="35"/>
    <m/>
    <m/>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m/>
    <m/>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m/>
    <m/>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m/>
    <m/>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m/>
    <m/>
  </r>
  <r>
    <n v="2529"/>
    <s v="UrbanArias is DC's Contemporary Opera Company"/>
    <s v="Opera. Short. New."/>
    <n v="6000"/>
    <n v="6257"/>
    <x v="0"/>
    <x v="0"/>
    <s v="USD"/>
    <n v="1332636975"/>
    <n v="1328752575"/>
    <b v="0"/>
    <n v="76"/>
    <b v="1"/>
    <s v="music/classical music"/>
    <n v="104.28333333333333"/>
    <n v="82.328947368421055"/>
    <x v="4"/>
    <x v="35"/>
    <m/>
    <m/>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m/>
    <m/>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m/>
    <m/>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m/>
    <m/>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m/>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m/>
    <m/>
  </r>
  <r>
    <n v="2535"/>
    <s v="Mark Hayes Requiem Recording"/>
    <s v="Mark Hayes: Requiem Recording"/>
    <n v="20000"/>
    <n v="20755"/>
    <x v="0"/>
    <x v="0"/>
    <s v="USD"/>
    <n v="1417463945"/>
    <n v="1414781945"/>
    <b v="0"/>
    <n v="78"/>
    <b v="1"/>
    <s v="music/classical music"/>
    <n v="103.77499999999999"/>
    <n v="266.08974358974359"/>
    <x v="4"/>
    <x v="35"/>
    <m/>
    <m/>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m/>
    <m/>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m/>
    <m/>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m/>
    <m/>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m/>
    <m/>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m/>
    <m/>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m/>
    <m/>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m/>
    <m/>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m/>
    <m/>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m/>
    <m/>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m/>
    <m/>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m/>
    <m/>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m/>
    <m/>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m/>
    <m/>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m/>
    <m/>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m/>
    <m/>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m/>
    <m/>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m/>
    <m/>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m/>
    <m/>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m/>
    <m/>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m/>
    <m/>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m/>
    <m/>
  </r>
  <r>
    <n v="2557"/>
    <s v="European Tour"/>
    <s v="Raising money for our concert tour of Switzerland and Germany in June/July 2014"/>
    <n v="900"/>
    <n v="1066"/>
    <x v="0"/>
    <x v="1"/>
    <s v="GBP"/>
    <n v="1400176386"/>
    <n v="1397584386"/>
    <b v="0"/>
    <n v="36"/>
    <b v="1"/>
    <s v="music/classical music"/>
    <n v="118.44444444444444"/>
    <n v="29.611111111111111"/>
    <x v="4"/>
    <x v="35"/>
    <m/>
    <m/>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m/>
    <m/>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m/>
    <m/>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m/>
    <m/>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m/>
    <m/>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m/>
    <m/>
  </r>
  <r>
    <n v="2563"/>
    <s v="Phoenix Pearl Boba Tea Truck (Canceled)"/>
    <s v="Michigan based bubble tea and specialty ice cream food truck"/>
    <n v="20000"/>
    <n v="0"/>
    <x v="1"/>
    <x v="0"/>
    <s v="USD"/>
    <n v="1438226451"/>
    <n v="1433042451"/>
    <b v="0"/>
    <n v="0"/>
    <b v="0"/>
    <s v="food/food trucks"/>
    <n v="0"/>
    <n v="0"/>
    <x v="7"/>
    <x v="19"/>
    <m/>
    <m/>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m/>
    <m/>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m/>
    <m/>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m/>
    <m/>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m/>
    <m/>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m/>
    <m/>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m/>
    <m/>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m/>
    <m/>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m/>
    <m/>
  </r>
  <r>
    <n v="2572"/>
    <s v="A Dream of Naughty Nachos (Canceled)"/>
    <s v="Mesquite smoked brisket nachos, food truck style, with homemade salsa to make your taste buds dance."/>
    <n v="30000"/>
    <n v="0"/>
    <x v="1"/>
    <x v="0"/>
    <s v="USD"/>
    <n v="1428893517"/>
    <n v="1426301517"/>
    <b v="0"/>
    <n v="0"/>
    <b v="0"/>
    <s v="food/food trucks"/>
    <n v="0"/>
    <n v="0"/>
    <x v="7"/>
    <x v="19"/>
    <m/>
    <m/>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m/>
    <m/>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m/>
    <m/>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m/>
    <m/>
  </r>
  <r>
    <n v="2576"/>
    <s v="2 Go Fast Food (Canceled)"/>
    <s v="A New Twist with an American and Philippine fast food Mobile Trailer."/>
    <n v="10000"/>
    <n v="0"/>
    <x v="1"/>
    <x v="0"/>
    <s v="USD"/>
    <n v="1428707647"/>
    <n v="1424823247"/>
    <b v="0"/>
    <n v="0"/>
    <b v="0"/>
    <s v="food/food trucks"/>
    <n v="0"/>
    <n v="0"/>
    <x v="7"/>
    <x v="19"/>
    <m/>
    <m/>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m/>
    <m/>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m/>
    <m/>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m/>
    <m/>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m/>
    <m/>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m/>
    <m/>
  </r>
  <r>
    <n v="2582"/>
    <s v="Drunken Wings"/>
    <s v="The place where chicken meets liquor for the first time!"/>
    <n v="90000"/>
    <n v="1"/>
    <x v="2"/>
    <x v="0"/>
    <s v="USD"/>
    <n v="1477784634"/>
    <n v="1475192634"/>
    <b v="0"/>
    <n v="1"/>
    <b v="0"/>
    <s v="food/food trucks"/>
    <n v="1.1111111111111111E-3"/>
    <n v="1"/>
    <x v="7"/>
    <x v="19"/>
    <m/>
    <m/>
  </r>
  <r>
    <n v="2583"/>
    <s v="Crazy Daisy Food Truck"/>
    <s v="Crazy Daisy will become the newest member of the food truck distributors in Kansas City, Missouri."/>
    <n v="1000"/>
    <n v="5"/>
    <x v="2"/>
    <x v="0"/>
    <s v="USD"/>
    <n v="1426526880"/>
    <n v="1421346480"/>
    <b v="0"/>
    <n v="5"/>
    <b v="0"/>
    <s v="food/food trucks"/>
    <n v="0.5"/>
    <n v="1"/>
    <x v="7"/>
    <x v="19"/>
    <m/>
    <m/>
  </r>
  <r>
    <n v="2584"/>
    <s v="Culinary Arts Food Truck Style"/>
    <s v="Bringing quality food to the masses using local premium ingredients, but at a food truck price!"/>
    <n v="10000"/>
    <n v="0"/>
    <x v="2"/>
    <x v="0"/>
    <s v="USD"/>
    <n v="1434341369"/>
    <n v="1431749369"/>
    <b v="0"/>
    <n v="0"/>
    <b v="0"/>
    <s v="food/food trucks"/>
    <n v="0"/>
    <n v="0"/>
    <x v="7"/>
    <x v="19"/>
    <m/>
    <m/>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m/>
    <m/>
  </r>
  <r>
    <n v="2586"/>
    <s v="Inspire Healthy Eating"/>
    <s v="I would like to bring fresh salad and food to the streets of London at a reasonable price."/>
    <n v="3000"/>
    <n v="5"/>
    <x v="2"/>
    <x v="1"/>
    <s v="GBP"/>
    <n v="1451030136"/>
    <n v="1448438136"/>
    <b v="0"/>
    <n v="1"/>
    <b v="0"/>
    <s v="food/food trucks"/>
    <n v="0.16666666666666669"/>
    <n v="5"/>
    <x v="7"/>
    <x v="19"/>
    <m/>
    <m/>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m/>
    <m/>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m/>
    <m/>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m/>
    <m/>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m/>
    <m/>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m/>
    <m/>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m/>
    <m/>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m/>
    <m/>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m/>
    <m/>
  </r>
  <r>
    <n v="2595"/>
    <s v="Food Truck for Little Fox Bakery"/>
    <s v="Looking to put the best baked goods in Bowling Green on wheels"/>
    <n v="15000"/>
    <n v="1825"/>
    <x v="2"/>
    <x v="0"/>
    <s v="USD"/>
    <n v="1487915500"/>
    <n v="1485323500"/>
    <b v="0"/>
    <n v="19"/>
    <b v="0"/>
    <s v="food/food trucks"/>
    <n v="12.166666666666668"/>
    <n v="96.05263157894737"/>
    <x v="7"/>
    <x v="19"/>
    <m/>
    <m/>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m/>
    <m/>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m/>
    <m/>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m/>
    <m/>
  </r>
  <r>
    <n v="2599"/>
    <s v="Empty Ramekins Catering Group"/>
    <s v="The Empty Ramekins Catering Group is looking for your help to start up in Miami Florida!!!!"/>
    <n v="9041"/>
    <n v="90"/>
    <x v="2"/>
    <x v="0"/>
    <s v="USD"/>
    <n v="1407089147"/>
    <n v="1403201147"/>
    <b v="0"/>
    <n v="5"/>
    <b v="0"/>
    <s v="food/food trucks"/>
    <n v="0.99546510341776351"/>
    <n v="18"/>
    <x v="7"/>
    <x v="19"/>
    <m/>
    <m/>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m/>
    <m/>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m/>
    <m/>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m/>
    <m/>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m/>
    <m/>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m/>
    <m/>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m/>
    <m/>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m/>
    <m/>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m/>
    <m/>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m/>
    <m/>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m/>
    <m/>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m/>
    <m/>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m/>
    <m/>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m/>
    <m/>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m/>
    <m/>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m/>
    <m/>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m/>
    <m/>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m/>
    <m/>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m/>
    <m/>
  </r>
  <r>
    <n v="2618"/>
    <s v="SPACE ART FEATURING ASTRONAUTS #WeBelieveInAstronauts"/>
    <s v="LTD ED COLLECTIBLE SPACE ART FEAT. ASTRONAUTS"/>
    <n v="15000"/>
    <n v="15808"/>
    <x v="0"/>
    <x v="0"/>
    <s v="USD"/>
    <n v="1449000061"/>
    <n v="1443812461"/>
    <b v="1"/>
    <n v="77"/>
    <b v="1"/>
    <s v="technology/space exploration"/>
    <n v="105.38666666666667"/>
    <n v="205.2987012987013"/>
    <x v="2"/>
    <x v="36"/>
    <m/>
    <m/>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m/>
    <m/>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m/>
    <m/>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m/>
    <m/>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m/>
    <m/>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m/>
    <m/>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m/>
    <m/>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m/>
    <m/>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m/>
    <m/>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m/>
    <m/>
  </r>
  <r>
    <n v="2628"/>
    <s v="Pie In Space!"/>
    <s v="A high school freshman is sending pie into space and you can be a part of it.  GO SCIENCE!!!"/>
    <n v="839"/>
    <n v="926"/>
    <x v="0"/>
    <x v="0"/>
    <s v="USD"/>
    <n v="1417389067"/>
    <n v="1415661067"/>
    <b v="0"/>
    <n v="21"/>
    <b v="1"/>
    <s v="technology/space exploration"/>
    <n v="110.36948748510132"/>
    <n v="44.095238095238095"/>
    <x v="2"/>
    <x v="36"/>
    <m/>
    <m/>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m/>
    <m/>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m/>
    <m/>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m/>
    <m/>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m/>
    <m/>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m/>
    <m/>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m/>
    <m/>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m/>
    <m/>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m/>
    <m/>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m/>
    <m/>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m/>
    <m/>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m/>
    <m/>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m/>
    <m/>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m/>
    <m/>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m/>
    <m/>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m/>
    <m/>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m/>
    <m/>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m/>
    <m/>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m/>
    <m/>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m/>
    <m/>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m/>
    <m/>
  </r>
  <r>
    <n v="2649"/>
    <s v="The Mission - Please Check Back Soon (Canceled)"/>
    <s v="They have launched a Kickstarter."/>
    <n v="125000"/>
    <n v="124"/>
    <x v="1"/>
    <x v="0"/>
    <s v="USD"/>
    <n v="1454370941"/>
    <n v="1449186941"/>
    <b v="0"/>
    <n v="3"/>
    <b v="0"/>
    <s v="technology/space exploration"/>
    <n v="9.920000000000001E-2"/>
    <n v="41.333333333333336"/>
    <x v="2"/>
    <x v="36"/>
    <m/>
    <m/>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m/>
    <m/>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m/>
    <m/>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m/>
    <m/>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m/>
    <m/>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m/>
    <m/>
  </r>
  <r>
    <n v="2655"/>
    <s v="Balloons (Canceled)"/>
    <s v="Thank you for your support!"/>
    <n v="15000"/>
    <n v="3155"/>
    <x v="1"/>
    <x v="0"/>
    <s v="USD"/>
    <n v="1455048000"/>
    <n v="1452631647"/>
    <b v="0"/>
    <n v="43"/>
    <b v="0"/>
    <s v="technology/space exploration"/>
    <n v="21.033333333333335"/>
    <n v="73.372093023255815"/>
    <x v="2"/>
    <x v="36"/>
    <m/>
    <m/>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m/>
    <m/>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m/>
    <m/>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m/>
    <m/>
  </r>
  <r>
    <n v="2659"/>
    <s v="test (Canceled)"/>
    <s v="test"/>
    <n v="49000"/>
    <n v="1333"/>
    <x v="1"/>
    <x v="0"/>
    <s v="USD"/>
    <n v="1429321210"/>
    <n v="1426729210"/>
    <b v="0"/>
    <n v="10"/>
    <b v="0"/>
    <s v="technology/space exploration"/>
    <n v="2.7204081632653061"/>
    <n v="133.30000000000001"/>
    <x v="2"/>
    <x v="36"/>
    <m/>
    <m/>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m/>
    <m/>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m/>
    <m/>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m/>
    <m/>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m/>
    <m/>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m/>
    <m/>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m/>
    <m/>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m/>
    <m/>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m/>
    <m/>
  </r>
  <r>
    <n v="2668"/>
    <s v="UOttawa Makermobile"/>
    <s v="Creativity on the go! |_x000a_CrÃ©ativitÃ© en mouvement !"/>
    <n v="1000"/>
    <n v="1707"/>
    <x v="0"/>
    <x v="5"/>
    <s v="CAD"/>
    <n v="1447079520"/>
    <n v="1443449265"/>
    <b v="0"/>
    <n v="28"/>
    <b v="1"/>
    <s v="technology/makerspaces"/>
    <n v="170.70000000000002"/>
    <n v="60.964285714285715"/>
    <x v="2"/>
    <x v="37"/>
    <m/>
    <m/>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m/>
    <m/>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m/>
    <m/>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m/>
    <m/>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m/>
    <m/>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m/>
    <m/>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m/>
    <m/>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m/>
    <m/>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m/>
    <m/>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m/>
    <m/>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m/>
    <m/>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m/>
    <m/>
  </r>
  <r>
    <n v="2680"/>
    <s v="iHeart Pillow"/>
    <s v="iHeartPillow, Connecting loved ones"/>
    <n v="32000"/>
    <n v="276"/>
    <x v="2"/>
    <x v="3"/>
    <s v="EUR"/>
    <n v="1459915491"/>
    <n v="1457327091"/>
    <b v="0"/>
    <n v="4"/>
    <b v="0"/>
    <s v="technology/makerspaces"/>
    <n v="0.86250000000000004"/>
    <n v="69"/>
    <x v="2"/>
    <x v="37"/>
    <m/>
    <m/>
  </r>
  <r>
    <n v="2681"/>
    <s v="Jolly's Hot Dogs An All-Beef Coney Dog"/>
    <s v="Jolly's Hot Dogs: A beef hot dog topped with deliciously seasoned ground beef, mustard and minced onions."/>
    <n v="8000"/>
    <n v="55"/>
    <x v="2"/>
    <x v="0"/>
    <s v="USD"/>
    <n v="1405027750"/>
    <n v="1402867750"/>
    <b v="0"/>
    <n v="2"/>
    <b v="0"/>
    <s v="food/food trucks"/>
    <n v="0.6875"/>
    <n v="27.5"/>
    <x v="7"/>
    <x v="19"/>
    <m/>
    <m/>
  </r>
  <r>
    <n v="2682"/>
    <s v="Toastie's Gourmet Toast"/>
    <s v="Gourmet Toast is the culinary combination, neigh, perfection of America's most under-utilized snack: Toast."/>
    <n v="6000"/>
    <n v="1698"/>
    <x v="2"/>
    <x v="0"/>
    <s v="USD"/>
    <n v="1416635940"/>
    <n v="1413838540"/>
    <b v="0"/>
    <n v="20"/>
    <b v="0"/>
    <s v="food/food trucks"/>
    <n v="28.299999999999997"/>
    <n v="84.9"/>
    <x v="7"/>
    <x v="19"/>
    <m/>
    <m/>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m/>
    <m/>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m/>
    <m/>
  </r>
  <r>
    <n v="2685"/>
    <s v="Nana's Home Cooking on Wheels"/>
    <s v="Home cooked meals made by Nana. Indiana's famous tenderloin sandwiches, Nana's homemade cole slaw and so much more."/>
    <n v="50000"/>
    <n v="10"/>
    <x v="2"/>
    <x v="0"/>
    <s v="USD"/>
    <n v="1430149330"/>
    <n v="1424968930"/>
    <b v="0"/>
    <n v="1"/>
    <b v="0"/>
    <s v="food/food trucks"/>
    <n v="0.02"/>
    <n v="10"/>
    <x v="7"/>
    <x v="19"/>
    <m/>
    <m/>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m/>
    <m/>
  </r>
  <r>
    <n v="2687"/>
    <s v="Munch Wagon"/>
    <s v="Your American Pizzas, Wings, Stuffed Gouda Burger, Sweet &amp; Russet Potato Fries served on a food Truck!!"/>
    <n v="15000"/>
    <n v="0"/>
    <x v="2"/>
    <x v="0"/>
    <s v="USD"/>
    <n v="1435591318"/>
    <n v="1432999318"/>
    <b v="0"/>
    <n v="0"/>
    <b v="0"/>
    <s v="food/food trucks"/>
    <n v="0"/>
    <n v="0"/>
    <x v="7"/>
    <x v="19"/>
    <m/>
    <m/>
  </r>
  <r>
    <n v="2688"/>
    <s v="Mac N Cheez Food Truck"/>
    <s v="The amazing gourmet Mac N Cheez Food Truck Campaigne!"/>
    <n v="50000"/>
    <n v="74"/>
    <x v="2"/>
    <x v="0"/>
    <s v="USD"/>
    <n v="1424746800"/>
    <n v="1422067870"/>
    <b v="0"/>
    <n v="14"/>
    <b v="0"/>
    <s v="food/food trucks"/>
    <n v="0.14799999999999999"/>
    <n v="5.2857142857142856"/>
    <x v="7"/>
    <x v="19"/>
    <m/>
    <m/>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m/>
    <m/>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m/>
    <m/>
  </r>
  <r>
    <n v="2691"/>
    <s v="Cook"/>
    <s v="A Great New local Food Truck serving up ethnic fusion inspired eats in Ottawa."/>
    <n v="65000"/>
    <n v="35"/>
    <x v="2"/>
    <x v="5"/>
    <s v="CAD"/>
    <n v="1431278557"/>
    <n v="1427390557"/>
    <b v="0"/>
    <n v="2"/>
    <b v="0"/>
    <s v="food/food trucks"/>
    <n v="5.3846153846153842E-2"/>
    <n v="17.5"/>
    <x v="7"/>
    <x v="19"/>
    <m/>
    <m/>
  </r>
  <r>
    <n v="2692"/>
    <s v="&quot;Sami j's Food Truck&quot;"/>
    <s v="Our food truck will bring you -_x000a_                       Fast, Fresh, Food -_x000a_                            Throughout the Omaha area"/>
    <n v="3500"/>
    <n v="25"/>
    <x v="2"/>
    <x v="0"/>
    <s v="USD"/>
    <n v="1427266860"/>
    <n v="1424678460"/>
    <b v="0"/>
    <n v="1"/>
    <b v="0"/>
    <s v="food/food trucks"/>
    <n v="0.7142857142857143"/>
    <n v="25"/>
    <x v="7"/>
    <x v="19"/>
    <m/>
    <m/>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m/>
    <m/>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m/>
    <m/>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m/>
    <m/>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m/>
    <m/>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m/>
    <m/>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m/>
    <m/>
  </r>
  <r>
    <n v="2699"/>
    <s v="my bakery truck"/>
    <s v="Hi, I want make my first bakery. Food truck was great, but I not have a car licence. So, help me to be my dream!"/>
    <n v="2"/>
    <n v="0"/>
    <x v="2"/>
    <x v="5"/>
    <s v="CAD"/>
    <n v="1407533463"/>
    <n v="1404941463"/>
    <b v="0"/>
    <n v="0"/>
    <b v="0"/>
    <s v="food/food trucks"/>
    <n v="0"/>
    <n v="0"/>
    <x v="7"/>
    <x v="19"/>
    <m/>
    <m/>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m/>
    <m/>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m/>
    <m/>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m/>
    <m/>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m/>
    <m/>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m/>
    <m/>
  </r>
  <r>
    <n v="2705"/>
    <s v="Fischer Theatre Marquee"/>
    <s v="Help light the lights at the historic Fischer Theatre in Danville, IL."/>
    <n v="16500"/>
    <n v="1739"/>
    <x v="3"/>
    <x v="0"/>
    <s v="USD"/>
    <n v="1490389158"/>
    <n v="1486504758"/>
    <b v="0"/>
    <n v="8"/>
    <b v="0"/>
    <s v="theater/spaces"/>
    <n v="10.539393939393939"/>
    <n v="217.375"/>
    <x v="1"/>
    <x v="38"/>
    <m/>
    <m/>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m/>
    <m/>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m/>
    <m/>
  </r>
  <r>
    <n v="2708"/>
    <s v="Angel Comedy Club"/>
    <s v="Angel Comedy Club: A permanent home for Londonâ€™s loveliest comedy night - a community comedy club"/>
    <n v="20000"/>
    <n v="46643.07"/>
    <x v="0"/>
    <x v="1"/>
    <s v="GBP"/>
    <n v="1469119526"/>
    <n v="1463935526"/>
    <b v="1"/>
    <n v="1049"/>
    <b v="1"/>
    <s v="theater/spaces"/>
    <n v="233.21535"/>
    <n v="44.464318398474738"/>
    <x v="1"/>
    <x v="38"/>
    <m/>
    <m/>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m/>
    <m/>
  </r>
  <r>
    <n v="2710"/>
    <s v="House of Yes"/>
    <s v="Building Brooklyn's own creative venue for circus, theater and events of all types."/>
    <n v="60000"/>
    <n v="92340.21"/>
    <x v="0"/>
    <x v="0"/>
    <s v="USD"/>
    <n v="1407549600"/>
    <n v="1404797428"/>
    <b v="1"/>
    <n v="1088"/>
    <b v="1"/>
    <s v="theater/spaces"/>
    <n v="153.90035000000003"/>
    <n v="84.871516544117654"/>
    <x v="1"/>
    <x v="38"/>
    <m/>
    <m/>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m/>
    <m/>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m/>
    <m/>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m/>
    <m/>
  </r>
  <r>
    <n v="2714"/>
    <s v="The Crane Theater"/>
    <s v="The Crane will be the new home for independent theater in Northeast Minneapolis"/>
    <n v="25000"/>
    <n v="29089"/>
    <x v="0"/>
    <x v="0"/>
    <s v="USD"/>
    <n v="1476486000"/>
    <n v="1474040596"/>
    <b v="1"/>
    <n v="305"/>
    <b v="1"/>
    <s v="theater/spaces"/>
    <n v="116.35599999999999"/>
    <n v="95.373770491803285"/>
    <x v="1"/>
    <x v="38"/>
    <m/>
    <m/>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m/>
    <m/>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m/>
    <m/>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m/>
    <m/>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m/>
    <m/>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m/>
    <m/>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m/>
    <m/>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m/>
    <m/>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m/>
    <m/>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m/>
    <m/>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m/>
    <m/>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m/>
    <m/>
  </r>
  <r>
    <n v="2726"/>
    <s v="Krimston TWO - Dual SIM case for iPhone"/>
    <s v="Krimston TWO: iPhone Dual SIM Case"/>
    <n v="100000"/>
    <n v="105745"/>
    <x v="0"/>
    <x v="0"/>
    <s v="USD"/>
    <n v="1461333311"/>
    <n v="1458741311"/>
    <b v="0"/>
    <n v="404"/>
    <b v="1"/>
    <s v="technology/hardware"/>
    <n v="105.745"/>
    <n v="261.74504950495049"/>
    <x v="2"/>
    <x v="30"/>
    <m/>
    <m/>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m/>
    <m/>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m/>
    <m/>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m/>
    <m/>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m/>
    <m/>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m/>
    <m/>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m/>
    <m/>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m/>
    <m/>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m/>
    <m/>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m/>
    <m/>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m/>
    <m/>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m/>
    <m/>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m/>
    <m/>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m/>
    <m/>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m/>
    <m/>
  </r>
  <r>
    <n v="2741"/>
    <s v="Mrs. Brown and Her Lost Puppy."/>
    <s v="Help me publish my 1st children's book as an aspiring author!"/>
    <n v="8000"/>
    <n v="35"/>
    <x v="2"/>
    <x v="0"/>
    <s v="USD"/>
    <n v="1413770820"/>
    <n v="1412005602"/>
    <b v="0"/>
    <n v="4"/>
    <b v="0"/>
    <s v="publishing/children's books"/>
    <n v="0.43750000000000006"/>
    <n v="8.75"/>
    <x v="3"/>
    <x v="39"/>
    <m/>
    <m/>
  </r>
  <r>
    <n v="2742"/>
    <s v="What a Zoo!"/>
    <s v="The pachyderms at the Denver Zoo are moving. Follow along on the convoluted journey to their new home."/>
    <n v="2500"/>
    <n v="731"/>
    <x v="2"/>
    <x v="0"/>
    <s v="USD"/>
    <n v="1337102187"/>
    <n v="1335892587"/>
    <b v="0"/>
    <n v="18"/>
    <b v="0"/>
    <s v="publishing/children's books"/>
    <n v="29.24"/>
    <n v="40.611111111111114"/>
    <x v="3"/>
    <x v="39"/>
    <m/>
    <m/>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m/>
    <m/>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m/>
    <m/>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m/>
    <m/>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m/>
    <m/>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m/>
    <m/>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m/>
    <m/>
  </r>
  <r>
    <n v="2749"/>
    <s v="A Tree is a Tree, no matter what you see.  CHILDREN'S BOOK"/>
    <s v="Self-publishing my children's book."/>
    <n v="10000"/>
    <n v="110"/>
    <x v="2"/>
    <x v="0"/>
    <s v="USD"/>
    <n v="1428171037"/>
    <n v="1425582637"/>
    <b v="0"/>
    <n v="2"/>
    <b v="0"/>
    <s v="publishing/children's books"/>
    <n v="1.0999999999999999"/>
    <n v="55"/>
    <x v="3"/>
    <x v="39"/>
    <m/>
    <m/>
  </r>
  <r>
    <n v="2750"/>
    <s v="My Child, My Blessing"/>
    <s v="This is a journal where parents daily write something positive about their child.  Places for pictures, too."/>
    <n v="1999"/>
    <n v="0"/>
    <x v="2"/>
    <x v="0"/>
    <s v="USD"/>
    <n v="1341086400"/>
    <n v="1340055345"/>
    <b v="0"/>
    <n v="0"/>
    <b v="0"/>
    <s v="publishing/children's books"/>
    <n v="0"/>
    <n v="0"/>
    <x v="3"/>
    <x v="39"/>
    <m/>
    <m/>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m/>
    <m/>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m/>
    <m/>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m/>
    <m/>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m/>
    <m/>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m/>
    <m/>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m/>
    <m/>
  </r>
  <r>
    <n v="2757"/>
    <s v="C is for Crooked"/>
    <s v="A children's letter book that Lampoons Hillary Clinton"/>
    <n v="1500"/>
    <n v="10"/>
    <x v="2"/>
    <x v="0"/>
    <s v="USD"/>
    <n v="1470498332"/>
    <n v="1469202332"/>
    <b v="0"/>
    <n v="2"/>
    <b v="0"/>
    <s v="publishing/children's books"/>
    <n v="0.66666666666666674"/>
    <n v="5"/>
    <x v="3"/>
    <x v="39"/>
    <m/>
    <m/>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m/>
    <m/>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m/>
    <m/>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m/>
    <m/>
  </r>
  <r>
    <n v="2761"/>
    <s v="Learn U.S. Geography: Dreaming my way across The U.S."/>
    <s v="Help me give away 500 copies of my picture book so more kids will know US geography!"/>
    <n v="5000"/>
    <n v="36"/>
    <x v="2"/>
    <x v="0"/>
    <s v="USD"/>
    <n v="1357176693"/>
    <n v="1354584693"/>
    <b v="0"/>
    <n v="4"/>
    <b v="0"/>
    <s v="publishing/children's books"/>
    <n v="0.72"/>
    <n v="9"/>
    <x v="3"/>
    <x v="39"/>
    <m/>
    <m/>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m/>
    <m/>
  </r>
  <r>
    <n v="2763"/>
    <s v="My Christmas Star"/>
    <s v="How Santa finds childrens homes without getting lost by following certain stars."/>
    <n v="39400"/>
    <n v="90"/>
    <x v="2"/>
    <x v="0"/>
    <s v="USD"/>
    <n v="1369403684"/>
    <n v="1365515684"/>
    <b v="0"/>
    <n v="3"/>
    <b v="0"/>
    <s v="publishing/children's books"/>
    <n v="0.22842639593908631"/>
    <n v="30"/>
    <x v="3"/>
    <x v="39"/>
    <m/>
    <m/>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m/>
    <m/>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m/>
    <m/>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m/>
    <m/>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m/>
    <m/>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m/>
    <m/>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m/>
    <m/>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m/>
    <m/>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m/>
    <m/>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m/>
    <m/>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m/>
    <m/>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m/>
    <m/>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m/>
    <m/>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m/>
    <m/>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m/>
    <m/>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m/>
    <m/>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m/>
    <m/>
  </r>
  <r>
    <n v="2780"/>
    <s v="Travel with baby"/>
    <s v="Turn the World with my kids, and then write a book with the advice for traveling with baby"/>
    <n v="100000"/>
    <n v="0"/>
    <x v="2"/>
    <x v="13"/>
    <s v="EUR"/>
    <n v="1489142688"/>
    <n v="1486550688"/>
    <b v="0"/>
    <n v="0"/>
    <b v="0"/>
    <s v="publishing/children's books"/>
    <n v="0"/>
    <n v="0"/>
    <x v="3"/>
    <x v="39"/>
    <m/>
    <m/>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m/>
    <m/>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m/>
    <m/>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m/>
    <m/>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m/>
    <m/>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m/>
    <m/>
  </r>
  <r>
    <n v="2786"/>
    <s v="Fierce"/>
    <s v="A heart-melting farce about sex, art and the lovelorn lay-abouts of London-town."/>
    <n v="2500"/>
    <n v="2946"/>
    <x v="0"/>
    <x v="1"/>
    <s v="GBP"/>
    <n v="1404913180"/>
    <n v="1403703580"/>
    <b v="0"/>
    <n v="74"/>
    <b v="1"/>
    <s v="theater/plays"/>
    <n v="117.83999999999999"/>
    <n v="39.810810810810814"/>
    <x v="1"/>
    <x v="6"/>
    <m/>
    <m/>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m/>
    <m/>
  </r>
  <r>
    <n v="2788"/>
    <s v="ACT Underground Theatre, TLDC"/>
    <s v="MOVING FORWARD! WE HAVE REACHED GOAL BUT HAVE MORE TIME!! PLEASE CONSIDER PLEDGING."/>
    <n v="2000"/>
    <n v="2050"/>
    <x v="0"/>
    <x v="0"/>
    <s v="USD"/>
    <n v="1469811043"/>
    <n v="1467219043"/>
    <b v="0"/>
    <n v="20"/>
    <b v="1"/>
    <s v="theater/plays"/>
    <n v="102.49999999999999"/>
    <n v="102.5"/>
    <x v="1"/>
    <x v="6"/>
    <m/>
    <m/>
  </r>
  <r>
    <n v="2789"/>
    <s v="The Adventurers Club"/>
    <s v="BNT's Biggest Adventure So Far: Our 2015 full length production!"/>
    <n v="3000"/>
    <n v="3035"/>
    <x v="0"/>
    <x v="0"/>
    <s v="USD"/>
    <n v="1426132800"/>
    <n v="1424477934"/>
    <b v="0"/>
    <n v="24"/>
    <b v="1"/>
    <s v="theater/plays"/>
    <n v="101.16666666666667"/>
    <n v="126.45833333333333"/>
    <x v="1"/>
    <x v="6"/>
    <m/>
    <m/>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m/>
    <m/>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m/>
    <m/>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m/>
    <m/>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m/>
    <m/>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m/>
    <m/>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m/>
    <m/>
  </r>
  <r>
    <n v="2796"/>
    <s v="Fishcakes"/>
    <s v="Fishcakes is a piece of new writing for the Camden Fringe that explores a story of love, loss, and all the â€˜little things'."/>
    <n v="800"/>
    <n v="924"/>
    <x v="0"/>
    <x v="1"/>
    <s v="GBP"/>
    <n v="1404564028"/>
    <n v="1401972028"/>
    <b v="0"/>
    <n v="21"/>
    <b v="1"/>
    <s v="theater/plays"/>
    <n v="115.5"/>
    <n v="44"/>
    <x v="1"/>
    <x v="6"/>
    <m/>
    <m/>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m/>
    <m/>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m/>
    <m/>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m/>
    <m/>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m/>
    <m/>
  </r>
  <r>
    <n v="2801"/>
    <s v="A Dream Play"/>
    <s v="Arise Theatre Company's production of August Strindberg's expressionist masterpiece 'A Dream Play'."/>
    <n v="500"/>
    <n v="666"/>
    <x v="0"/>
    <x v="2"/>
    <s v="AUD"/>
    <n v="1412938800"/>
    <n v="1411019409"/>
    <b v="0"/>
    <n v="13"/>
    <b v="1"/>
    <s v="theater/plays"/>
    <n v="133.20000000000002"/>
    <n v="51.230769230769234"/>
    <x v="1"/>
    <x v="6"/>
    <m/>
    <m/>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m/>
    <m/>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m/>
    <m/>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m/>
    <m/>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m/>
    <m/>
  </r>
  <r>
    <n v="2806"/>
    <s v="And Now: The World!"/>
    <s v="A one woman show about the challenges of being a feminist in a digital age. Touring 6 UK cities. Now with Stretch Goals!"/>
    <n v="3000"/>
    <n v="3363"/>
    <x v="0"/>
    <x v="1"/>
    <s v="GBP"/>
    <n v="1438772400"/>
    <n v="1435645490"/>
    <b v="0"/>
    <n v="76"/>
    <b v="1"/>
    <s v="theater/plays"/>
    <n v="112.1"/>
    <n v="44.25"/>
    <x v="1"/>
    <x v="6"/>
    <m/>
    <m/>
  </r>
  <r>
    <n v="2807"/>
    <s v="The Commission Theatre Co."/>
    <s v="Bringing Shakespeare back to the Playwrights"/>
    <n v="5000"/>
    <n v="6300"/>
    <x v="0"/>
    <x v="0"/>
    <s v="USD"/>
    <n v="1435611438"/>
    <n v="1433019438"/>
    <b v="0"/>
    <n v="93"/>
    <b v="1"/>
    <s v="theater/plays"/>
    <n v="126"/>
    <n v="67.741935483870961"/>
    <x v="1"/>
    <x v="6"/>
    <m/>
    <m/>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m/>
    <m/>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m/>
    <m/>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m/>
    <m/>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m/>
    <m/>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m/>
    <m/>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m/>
    <m/>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m/>
    <m/>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m/>
    <m/>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m/>
    <m/>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m/>
    <m/>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m/>
    <m/>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m/>
    <m/>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m/>
    <m/>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m/>
    <m/>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m/>
    <m/>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m/>
    <m/>
  </r>
  <r>
    <n v="2824"/>
    <s v="The Rooftop"/>
    <s v="I wrote a One Act play called The Rooftop for a Female Playwright's festival. Every little bit helps!"/>
    <n v="650"/>
    <n v="760"/>
    <x v="0"/>
    <x v="0"/>
    <s v="USD"/>
    <n v="1434159780"/>
    <n v="1431412196"/>
    <b v="0"/>
    <n v="15"/>
    <b v="1"/>
    <s v="theater/plays"/>
    <n v="116.92307692307693"/>
    <n v="50.666666666666664"/>
    <x v="1"/>
    <x v="6"/>
    <m/>
    <m/>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m/>
    <m/>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m/>
    <m/>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m/>
    <m/>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m/>
    <m/>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m/>
    <m/>
  </r>
  <r>
    <n v="2830"/>
    <s v="Nakhtik and Avalon"/>
    <s v="Avalon is a new South African Township play and Nakhtik is a  danced political lecture."/>
    <n v="3000"/>
    <n v="3000"/>
    <x v="0"/>
    <x v="0"/>
    <s v="USD"/>
    <n v="1399867140"/>
    <n v="1398802148"/>
    <b v="0"/>
    <n v="11"/>
    <b v="1"/>
    <s v="theater/plays"/>
    <n v="100"/>
    <n v="272.72727272727275"/>
    <x v="1"/>
    <x v="6"/>
    <m/>
    <m/>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m/>
    <m/>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m/>
    <m/>
  </r>
  <r>
    <n v="2833"/>
    <s v="Star Man Rocket Man"/>
    <s v="A new play about exploring outer space"/>
    <n v="2700"/>
    <n v="2923"/>
    <x v="0"/>
    <x v="0"/>
    <s v="USD"/>
    <n v="1444528800"/>
    <n v="1442804633"/>
    <b v="0"/>
    <n v="35"/>
    <b v="1"/>
    <s v="theater/plays"/>
    <n v="108.25925925925925"/>
    <n v="83.51428571428572"/>
    <x v="1"/>
    <x v="6"/>
    <m/>
    <m/>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m/>
    <m/>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m/>
    <m/>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m/>
    <m/>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m/>
    <m/>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m/>
    <m/>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m/>
    <m/>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m/>
    <m/>
  </r>
  <r>
    <n v="2841"/>
    <s v="The Dead Loss"/>
    <s v="1920's London; two brothers try to make a name for themselves in the underground crime world but encounter a ruthless Irish mob boss."/>
    <n v="1000"/>
    <n v="10"/>
    <x v="2"/>
    <x v="1"/>
    <s v="GBP"/>
    <n v="1450032297"/>
    <n v="1444844697"/>
    <b v="0"/>
    <n v="1"/>
    <b v="0"/>
    <s v="theater/plays"/>
    <n v="1"/>
    <n v="10"/>
    <x v="1"/>
    <x v="6"/>
    <m/>
    <m/>
  </r>
  <r>
    <n v="2842"/>
    <s v="HIDDEN: The FCO Plays"/>
    <s v="A play performed at the FCO Global Summit on the Preventing Sexual Violence Initiative, hosted by William Hague and Angelina Jolie"/>
    <n v="1500"/>
    <n v="0"/>
    <x v="2"/>
    <x v="1"/>
    <s v="GBP"/>
    <n v="1403348400"/>
    <n v="1401058295"/>
    <b v="0"/>
    <n v="0"/>
    <b v="0"/>
    <s v="theater/plays"/>
    <n v="0"/>
    <n v="0"/>
    <x v="1"/>
    <x v="6"/>
    <m/>
    <m/>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m/>
    <m/>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m/>
    <m/>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m/>
    <m/>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m/>
    <m/>
  </r>
  <r>
    <n v="2847"/>
    <s v="COLOR ME"/>
    <s v="Dark secrets come to light when Mariah meets Stella. They find a way to face the south's largest elephant in the room: RACISM."/>
    <n v="2000"/>
    <n v="0"/>
    <x v="2"/>
    <x v="0"/>
    <s v="USD"/>
    <n v="1464031265"/>
    <n v="1458847265"/>
    <b v="0"/>
    <n v="0"/>
    <b v="0"/>
    <s v="theater/plays"/>
    <n v="0"/>
    <n v="0"/>
    <x v="1"/>
    <x v="6"/>
    <m/>
    <m/>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m/>
    <m/>
  </r>
  <r>
    <n v="2849"/>
    <s v="100, Acre Wood"/>
    <s v="NonSens!cal tackles the struggles of four people with mental health issues/disorders inspired by A.A Milne's Winnie the Pooh"/>
    <n v="500"/>
    <n v="5"/>
    <x v="2"/>
    <x v="1"/>
    <s v="GBP"/>
    <n v="1461406600"/>
    <n v="1458814600"/>
    <b v="0"/>
    <n v="1"/>
    <b v="0"/>
    <s v="theater/plays"/>
    <n v="1"/>
    <n v="5"/>
    <x v="1"/>
    <x v="6"/>
    <m/>
    <m/>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m/>
    <m/>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m/>
    <m/>
  </r>
  <r>
    <n v="2852"/>
    <s v="Freedom Train"/>
    <s v="Just one time back to the past on the Freedom Train will open your eyes and your lives will never ever be the same!"/>
    <n v="5000"/>
    <n v="95"/>
    <x v="2"/>
    <x v="0"/>
    <s v="USD"/>
    <n v="1403312703"/>
    <n v="1400720703"/>
    <b v="0"/>
    <n v="6"/>
    <b v="0"/>
    <s v="theater/plays"/>
    <n v="1.9"/>
    <n v="15.833333333333334"/>
    <x v="1"/>
    <x v="6"/>
    <m/>
    <m/>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m/>
    <m/>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m/>
    <m/>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m/>
    <m/>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m/>
    <m/>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m/>
    <m/>
  </r>
  <r>
    <n v="2858"/>
    <s v="Gay Party Superposh 'Winter Wonderland'"/>
    <s v="Een Gay Party in het centrum van Amersfoort. _x000a_Een geweldige avond uit, met een show, optredens en DJ's."/>
    <n v="1000"/>
    <n v="0"/>
    <x v="2"/>
    <x v="9"/>
    <s v="EUR"/>
    <n v="1417778880"/>
    <n v="1415711095"/>
    <b v="0"/>
    <n v="0"/>
    <b v="0"/>
    <s v="theater/plays"/>
    <n v="0"/>
    <n v="0"/>
    <x v="1"/>
    <x v="6"/>
    <m/>
    <m/>
  </r>
  <r>
    <n v="2859"/>
    <s v="Grover Theatre Company (GTC)"/>
    <s v="A theatre company that will create works to inspire young people and get everyone involved."/>
    <n v="2000"/>
    <n v="35"/>
    <x v="2"/>
    <x v="2"/>
    <s v="AUD"/>
    <n v="1444984904"/>
    <n v="1439800904"/>
    <b v="0"/>
    <n v="1"/>
    <b v="0"/>
    <s v="theater/plays"/>
    <n v="1.7500000000000002"/>
    <n v="35"/>
    <x v="1"/>
    <x v="6"/>
    <m/>
    <m/>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m/>
    <m/>
  </r>
  <r>
    <n v="2861"/>
    <s v="Julius Caesar"/>
    <s v="The University of Queensland Drama Production Course is putting on an adaptation of William Shakespeares Julius Caesar"/>
    <n v="250"/>
    <n v="80"/>
    <x v="2"/>
    <x v="2"/>
    <s v="AUD"/>
    <n v="1443103848"/>
    <n v="1441894248"/>
    <b v="0"/>
    <n v="3"/>
    <b v="0"/>
    <s v="theater/plays"/>
    <n v="32"/>
    <n v="26.666666666666668"/>
    <x v="1"/>
    <x v="6"/>
    <m/>
    <m/>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m/>
    <m/>
  </r>
  <r>
    <n v="2863"/>
    <s v="Equality Theatre"/>
    <s v="I would like to start a Acting Company that supports and includes LGBTQ youth and young adults in very conservative North Texas"/>
    <n v="50000"/>
    <n v="20"/>
    <x v="2"/>
    <x v="0"/>
    <s v="USD"/>
    <n v="1410279123"/>
    <n v="1405095123"/>
    <b v="0"/>
    <n v="1"/>
    <b v="0"/>
    <s v="theater/plays"/>
    <n v="0.04"/>
    <n v="20"/>
    <x v="1"/>
    <x v="6"/>
    <m/>
    <m/>
  </r>
  <r>
    <n v="2864"/>
    <s v="'Haunting Julia' by Alan Ayckbourn"/>
    <s v="Accessible, original theatre for all!"/>
    <n v="2500"/>
    <n v="40"/>
    <x v="2"/>
    <x v="1"/>
    <s v="GBP"/>
    <n v="1437139080"/>
    <n v="1434552207"/>
    <b v="0"/>
    <n v="3"/>
    <b v="0"/>
    <s v="theater/plays"/>
    <n v="1.6"/>
    <n v="13.333333333333334"/>
    <x v="1"/>
    <x v="6"/>
    <m/>
    <m/>
  </r>
  <r>
    <n v="2865"/>
    <s v="FRINGE 2015 by YER Productions"/>
    <s v="Prepare to be Swept Away. Three short plays from three master playwrights; LANDFALL, SNIPER and DANGERS of TOBACCO!"/>
    <n v="2888"/>
    <n v="0"/>
    <x v="2"/>
    <x v="0"/>
    <s v="USD"/>
    <n v="1420512259"/>
    <n v="1415328259"/>
    <b v="0"/>
    <n v="0"/>
    <b v="0"/>
    <s v="theater/plays"/>
    <n v="0"/>
    <n v="0"/>
    <x v="1"/>
    <x v="6"/>
    <m/>
    <m/>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m/>
    <m/>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m/>
    <m/>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m/>
    <m/>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m/>
    <m/>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m/>
    <m/>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m/>
    <m/>
  </r>
  <r>
    <n v="2872"/>
    <s v="Loud Arts"/>
    <s v="Local Theatre group in Loudoun County, Virginia. Looking for funds to start producing shows!"/>
    <n v="3000"/>
    <n v="0"/>
    <x v="2"/>
    <x v="0"/>
    <s v="USD"/>
    <n v="1434768438"/>
    <n v="1429584438"/>
    <b v="0"/>
    <n v="0"/>
    <b v="0"/>
    <s v="theater/plays"/>
    <n v="0"/>
    <n v="0"/>
    <x v="1"/>
    <x v="6"/>
    <m/>
    <m/>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m/>
    <m/>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m/>
    <m/>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m/>
    <m/>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m/>
    <m/>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m/>
    <m/>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m/>
    <m/>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m/>
    <m/>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m/>
    <m/>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m/>
    <m/>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m/>
    <m/>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m/>
    <m/>
  </r>
  <r>
    <n v="2884"/>
    <s v="The Lizard King, a play by Jay Jeff Jones"/>
    <s v="Come explore the dream world of Jim Morrison, rock singer, mystic, poet, shaman."/>
    <n v="45000"/>
    <n v="185"/>
    <x v="2"/>
    <x v="0"/>
    <s v="USD"/>
    <n v="1417800435"/>
    <n v="1415208435"/>
    <b v="0"/>
    <n v="4"/>
    <b v="0"/>
    <s v="theater/plays"/>
    <n v="0.41111111111111115"/>
    <n v="46.25"/>
    <x v="1"/>
    <x v="6"/>
    <m/>
    <m/>
  </r>
  <r>
    <n v="2885"/>
    <s v="The Wedding"/>
    <s v="An historic and proud work of Polish nationalistic literature performed on stage."/>
    <n v="400"/>
    <n v="130"/>
    <x v="2"/>
    <x v="0"/>
    <s v="USD"/>
    <n v="1426294201"/>
    <n v="1423705801"/>
    <b v="0"/>
    <n v="5"/>
    <b v="0"/>
    <s v="theater/plays"/>
    <n v="32.5"/>
    <n v="26"/>
    <x v="1"/>
    <x v="6"/>
    <m/>
    <m/>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m/>
    <m/>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m/>
    <m/>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m/>
    <m/>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m/>
    <m/>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m/>
    <m/>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m/>
    <m/>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m/>
    <m/>
  </r>
  <r>
    <n v="2893"/>
    <s v="REDISCOVERING KIA THE PLAY"/>
    <s v="Fundraising for REDISCOVERING KIA THE PLAY"/>
    <n v="5000"/>
    <n v="25"/>
    <x v="2"/>
    <x v="0"/>
    <s v="USD"/>
    <n v="1420768800"/>
    <n v="1415644395"/>
    <b v="0"/>
    <n v="2"/>
    <b v="0"/>
    <s v="theater/plays"/>
    <n v="0.5"/>
    <n v="12.5"/>
    <x v="1"/>
    <x v="6"/>
    <m/>
    <m/>
  </r>
  <r>
    <n v="2894"/>
    <s v="How Could You Do This To Me (The Stage Play)"/>
    <s v="This Is A Story About A Woman A Man And A Woman"/>
    <n v="50000"/>
    <n v="0"/>
    <x v="2"/>
    <x v="0"/>
    <s v="USD"/>
    <n v="1428100815"/>
    <n v="1422920415"/>
    <b v="0"/>
    <n v="0"/>
    <b v="0"/>
    <s v="theater/plays"/>
    <n v="0"/>
    <n v="0"/>
    <x v="1"/>
    <x v="6"/>
    <m/>
    <m/>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m/>
    <m/>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m/>
    <m/>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m/>
    <m/>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m/>
    <m/>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m/>
    <m/>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m/>
    <m/>
  </r>
  <r>
    <n v="2901"/>
    <s v="Avarimor Series (Audio Plays)"/>
    <s v="How can the visual age appreciate something that cant see? With these Audio Plays I will show you, if your willing to listen."/>
    <n v="750"/>
    <n v="6"/>
    <x v="2"/>
    <x v="0"/>
    <s v="USD"/>
    <n v="1423345339"/>
    <n v="1418161339"/>
    <b v="0"/>
    <n v="2"/>
    <b v="0"/>
    <s v="theater/plays"/>
    <n v="0.8"/>
    <n v="3"/>
    <x v="1"/>
    <x v="6"/>
    <m/>
    <m/>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m/>
    <m/>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m/>
    <m/>
  </r>
  <r>
    <n v="2904"/>
    <s v="The Love Shack"/>
    <s v="A Tequila slammer with a slice of Tarantino, a line of the London Fringe scene and a shot of â€œBreaking Badâ€. New Writing."/>
    <n v="1500"/>
    <n v="75"/>
    <x v="2"/>
    <x v="1"/>
    <s v="GBP"/>
    <n v="1415534400"/>
    <n v="1414538031"/>
    <b v="0"/>
    <n v="4"/>
    <b v="0"/>
    <s v="theater/plays"/>
    <n v="5"/>
    <n v="18.75"/>
    <x v="1"/>
    <x v="6"/>
    <m/>
    <m/>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m/>
    <m/>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m/>
    <m/>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m/>
    <m/>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m/>
    <m/>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m/>
    <m/>
  </r>
  <r>
    <n v="2910"/>
    <s v="Strive"/>
    <s v="Free drama, dance and singing workshops for disadvantaged young people to inspire, create and help them follow their dreams."/>
    <n v="30000"/>
    <n v="1"/>
    <x v="2"/>
    <x v="1"/>
    <s v="GBP"/>
    <n v="1434139887"/>
    <n v="1428955887"/>
    <b v="0"/>
    <n v="1"/>
    <b v="0"/>
    <s v="theater/plays"/>
    <n v="3.3333333333333335E-3"/>
    <n v="1"/>
    <x v="1"/>
    <x v="6"/>
    <m/>
    <m/>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m/>
    <m/>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m/>
    <m/>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m/>
    <m/>
  </r>
  <r>
    <n v="2914"/>
    <s v="Hercules the Panto"/>
    <s v="Hercules must complete four challenges in order to meet the father he never knew"/>
    <n v="25000"/>
    <n v="1"/>
    <x v="2"/>
    <x v="1"/>
    <s v="GBP"/>
    <n v="1426365994"/>
    <n v="1421185594"/>
    <b v="0"/>
    <n v="1"/>
    <b v="0"/>
    <s v="theater/plays"/>
    <n v="4.0000000000000001E-3"/>
    <n v="1"/>
    <x v="1"/>
    <x v="6"/>
    <m/>
    <m/>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m/>
    <m/>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m/>
    <m/>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m/>
    <m/>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m/>
    <m/>
  </r>
  <r>
    <n v="2919"/>
    <s v="While the Stars Fall"/>
    <s v="A full staged reading of a new play about a boy who learns how to be happy from the most unexpected person."/>
    <n v="600"/>
    <n v="51"/>
    <x v="2"/>
    <x v="0"/>
    <s v="USD"/>
    <n v="1407250329"/>
    <n v="1404658329"/>
    <b v="0"/>
    <n v="6"/>
    <b v="0"/>
    <s v="theater/plays"/>
    <n v="8.5"/>
    <n v="8.5"/>
    <x v="1"/>
    <x v="6"/>
    <m/>
    <m/>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m/>
    <m/>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m/>
    <m/>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m/>
    <m/>
  </r>
  <r>
    <n v="2923"/>
    <s v="Kaylee's Senior Project"/>
    <s v="Spreading the love of theatre, one step at a time. I would like to produce a reading of one of my favorite musicals"/>
    <n v="300"/>
    <n v="300"/>
    <x v="0"/>
    <x v="0"/>
    <s v="USD"/>
    <n v="1422068400"/>
    <n v="1420774779"/>
    <b v="0"/>
    <n v="10"/>
    <b v="1"/>
    <s v="theater/musical"/>
    <n v="100"/>
    <n v="30"/>
    <x v="1"/>
    <x v="40"/>
    <m/>
    <m/>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m/>
    <m/>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m/>
    <m/>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m/>
    <m/>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m/>
    <m/>
  </r>
  <r>
    <n v="2928"/>
    <s v="Music Theatre of Idaho Presents &quot;A Year with Frog and Toad"/>
    <s v="This is a touring production for schools in the Treasure Valley!"/>
    <n v="1000"/>
    <n v="1000"/>
    <x v="0"/>
    <x v="0"/>
    <s v="USD"/>
    <n v="1457135846"/>
    <n v="1454543846"/>
    <b v="0"/>
    <n v="24"/>
    <b v="1"/>
    <s v="theater/musical"/>
    <n v="100"/>
    <n v="41.666666666666664"/>
    <x v="1"/>
    <x v="40"/>
    <m/>
    <m/>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m/>
    <m/>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m/>
    <m/>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m/>
    <m/>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m/>
    <m/>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m/>
    <m/>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m/>
    <m/>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m/>
    <m/>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m/>
    <m/>
  </r>
  <r>
    <n v="2937"/>
    <s v="UCAS"/>
    <s v="UCAS is a new British musical premiering at the Edinburgh Fringe Festival 2014."/>
    <n v="1500"/>
    <n v="2000"/>
    <x v="0"/>
    <x v="1"/>
    <s v="GBP"/>
    <n v="1405249113"/>
    <n v="1402657113"/>
    <b v="0"/>
    <n v="55"/>
    <b v="1"/>
    <s v="theater/musical"/>
    <n v="133.33333333333331"/>
    <n v="36.363636363636367"/>
    <x v="1"/>
    <x v="40"/>
    <m/>
    <m/>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m/>
    <m/>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m/>
    <m/>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m/>
    <m/>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m/>
    <m/>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m/>
    <m/>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m/>
    <m/>
  </r>
  <r>
    <n v="2944"/>
    <s v="Guardian Theatre, Arts in Education Theatre"/>
    <s v="Our vision: build and operate a Theater Arts Center for south-central Washington state in Goldendale."/>
    <n v="10000"/>
    <n v="100"/>
    <x v="2"/>
    <x v="0"/>
    <s v="USD"/>
    <n v="1433714198"/>
    <n v="1431122198"/>
    <b v="0"/>
    <n v="1"/>
    <b v="0"/>
    <s v="theater/spaces"/>
    <n v="1"/>
    <n v="100"/>
    <x v="1"/>
    <x v="38"/>
    <m/>
    <m/>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m/>
    <m/>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m/>
    <m/>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m/>
    <m/>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m/>
    <m/>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m/>
    <m/>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m/>
    <m/>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m/>
    <m/>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m/>
    <m/>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m/>
    <m/>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m/>
    <m/>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m/>
    <m/>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m/>
    <m/>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m/>
    <m/>
  </r>
  <r>
    <n v="2958"/>
    <s v="Uprising Theater (Canceled)"/>
    <s v="Chicago Based Theater Company and Venue Dedicated to Social Justice and Mainstreaming the Palestinian Narrative"/>
    <n v="80000"/>
    <n v="0"/>
    <x v="1"/>
    <x v="0"/>
    <s v="USD"/>
    <n v="1462729317"/>
    <n v="1457548917"/>
    <b v="0"/>
    <n v="0"/>
    <b v="0"/>
    <s v="theater/spaces"/>
    <n v="0"/>
    <n v="0"/>
    <x v="1"/>
    <x v="38"/>
    <m/>
    <m/>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m/>
    <m/>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m/>
    <m/>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m/>
    <m/>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m/>
    <m/>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m/>
    <m/>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m/>
    <m/>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m/>
    <m/>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m/>
    <m/>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m/>
    <m/>
  </r>
  <r>
    <n v="2968"/>
    <s v="The Curse of the Babywoman @ FringeNYC"/>
    <s v="The Curse of the Babywoman is real â€” and it is coming to FringeNYC this August."/>
    <n v="3500"/>
    <n v="3710"/>
    <x v="0"/>
    <x v="0"/>
    <s v="USD"/>
    <n v="1471406340"/>
    <n v="1470227660"/>
    <b v="0"/>
    <n v="47"/>
    <b v="1"/>
    <s v="theater/plays"/>
    <n v="106"/>
    <n v="78.936170212765958"/>
    <x v="1"/>
    <x v="6"/>
    <m/>
    <m/>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m/>
    <m/>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m/>
    <m/>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m/>
    <m/>
  </r>
  <r>
    <n v="2972"/>
    <s v="A Bad Plan"/>
    <s v="A group of artists. A mythical art piece. A harrowing quest. And some margaritas."/>
    <n v="2000"/>
    <n v="2107"/>
    <x v="0"/>
    <x v="0"/>
    <s v="USD"/>
    <n v="1480899600"/>
    <n v="1479609520"/>
    <b v="0"/>
    <n v="17"/>
    <b v="1"/>
    <s v="theater/plays"/>
    <n v="105.35000000000001"/>
    <n v="123.94117647058823"/>
    <x v="1"/>
    <x v="6"/>
    <m/>
    <m/>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m/>
    <m/>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m/>
    <m/>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m/>
    <m/>
  </r>
  <r>
    <n v="2976"/>
    <s v="Pizza Delique"/>
    <s v="A play that addresses an important social issue, brought to light by members of the UoM Drama Society."/>
    <n v="70"/>
    <n v="120"/>
    <x v="0"/>
    <x v="1"/>
    <s v="GBP"/>
    <n v="1457870400"/>
    <n v="1456421530"/>
    <b v="0"/>
    <n v="14"/>
    <b v="1"/>
    <s v="theater/plays"/>
    <n v="171.42857142857142"/>
    <n v="8.5714285714285712"/>
    <x v="1"/>
    <x v="6"/>
    <m/>
    <m/>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m/>
    <m/>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m/>
    <m/>
  </r>
  <r>
    <n v="2979"/>
    <s v="'ART'"/>
    <s v="Dear Stone returns with Yasmina Reza's 'ART', a compelling, clever exploration of friendship under duress. Thanks for watching!"/>
    <n v="5000"/>
    <n v="5070"/>
    <x v="0"/>
    <x v="0"/>
    <s v="USD"/>
    <n v="1420524000"/>
    <n v="1419104823"/>
    <b v="0"/>
    <n v="46"/>
    <b v="1"/>
    <s v="theater/plays"/>
    <n v="101.4"/>
    <n v="110.21739130434783"/>
    <x v="1"/>
    <x v="6"/>
    <m/>
    <m/>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m/>
    <m/>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m/>
    <m/>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m/>
    <m/>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m/>
    <m/>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m/>
    <m/>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m/>
    <m/>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m/>
    <m/>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m/>
    <m/>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m/>
    <m/>
  </r>
  <r>
    <n v="2989"/>
    <s v="Let's Light Up The Gem!"/>
    <s v="Bring the movies back to Bethel, Maine."/>
    <n v="20000"/>
    <n v="35307"/>
    <x v="0"/>
    <x v="0"/>
    <s v="USD"/>
    <n v="1450673940"/>
    <n v="1448756962"/>
    <b v="0"/>
    <n v="364"/>
    <b v="1"/>
    <s v="theater/spaces"/>
    <n v="176.535"/>
    <n v="96.997252747252745"/>
    <x v="1"/>
    <x v="38"/>
    <m/>
    <m/>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m/>
    <m/>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m/>
    <m/>
  </r>
  <r>
    <n v="2992"/>
    <s v="Th'underGrounds"/>
    <s v="Creating a non-profit CAFE &amp; VILLAGE COMMONS in SE Portland, in service to Neighbors, Kids, Artists &amp; the Underserved"/>
    <n v="3000"/>
    <n v="3135"/>
    <x v="0"/>
    <x v="0"/>
    <s v="USD"/>
    <n v="1476037510"/>
    <n v="1473445510"/>
    <b v="0"/>
    <n v="64"/>
    <b v="1"/>
    <s v="theater/spaces"/>
    <n v="104.5"/>
    <n v="48.984375"/>
    <x v="1"/>
    <x v="38"/>
    <m/>
    <m/>
  </r>
  <r>
    <n v="2993"/>
    <s v="TRUE WEST: Think, Dog! Productions"/>
    <s v="Help us build the Kitchen from Hell!"/>
    <n v="1000"/>
    <n v="1003"/>
    <x v="0"/>
    <x v="0"/>
    <s v="USD"/>
    <n v="1455998867"/>
    <n v="1453406867"/>
    <b v="0"/>
    <n v="22"/>
    <b v="1"/>
    <s v="theater/spaces"/>
    <n v="100.29999999999998"/>
    <n v="45.590909090909093"/>
    <x v="1"/>
    <x v="38"/>
    <m/>
    <m/>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m/>
    <m/>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m/>
    <m/>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m/>
    <m/>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m/>
    <m/>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m/>
    <m/>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m/>
    <m/>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m/>
    <m/>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m/>
    <m/>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m/>
    <m/>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m/>
    <m/>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m/>
    <m/>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m/>
    <m/>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m/>
    <m/>
  </r>
  <r>
    <n v="3007"/>
    <s v="Bethlem"/>
    <s v="Consuite for 2015 CoreCon.  An adventure into insanity."/>
    <n v="600"/>
    <n v="1080"/>
    <x v="0"/>
    <x v="0"/>
    <s v="USD"/>
    <n v="1429938683"/>
    <n v="1428124283"/>
    <b v="0"/>
    <n v="20"/>
    <b v="1"/>
    <s v="theater/spaces"/>
    <n v="180"/>
    <n v="54"/>
    <x v="1"/>
    <x v="38"/>
    <m/>
    <m/>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m/>
    <m/>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m/>
    <m/>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m/>
    <m/>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m/>
    <m/>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m/>
    <m/>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m/>
    <m/>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m/>
    <m/>
  </r>
  <r>
    <n v="3015"/>
    <s v="A Sign for 34 West"/>
    <s v="We're turning an old yogurt shop into a live theater in downtown Charleston.   Please help us hang our sign!"/>
    <n v="3400"/>
    <n v="3508"/>
    <x v="0"/>
    <x v="0"/>
    <s v="USD"/>
    <n v="1402459200"/>
    <n v="1401125238"/>
    <b v="0"/>
    <n v="40"/>
    <b v="1"/>
    <s v="theater/spaces"/>
    <n v="103.17647058823529"/>
    <n v="87.7"/>
    <x v="1"/>
    <x v="38"/>
    <m/>
    <m/>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m/>
    <m/>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m/>
    <m/>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m/>
    <m/>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m/>
    <m/>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m/>
    <m/>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m/>
    <m/>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m/>
    <m/>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m/>
    <m/>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m/>
    <m/>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m/>
    <m/>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m/>
    <m/>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m/>
    <m/>
  </r>
  <r>
    <n v="3028"/>
    <s v="A Home for Vegas Theatre Hub"/>
    <s v="We have a space! Help us fill it with a stage, chairs, gear and audiences' laughter!"/>
    <n v="5000"/>
    <n v="8401"/>
    <x v="0"/>
    <x v="0"/>
    <s v="USD"/>
    <n v="1471242025"/>
    <n v="1468650025"/>
    <b v="0"/>
    <n v="99"/>
    <b v="1"/>
    <s v="theater/spaces"/>
    <n v="168.01999999999998"/>
    <n v="84.858585858585855"/>
    <x v="1"/>
    <x v="38"/>
    <m/>
    <m/>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m/>
    <m/>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m/>
    <m/>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m/>
    <m/>
  </r>
  <r>
    <n v="3032"/>
    <s v="Silent Valley : A Haunting"/>
    <s v="One night only, not-for-profit, neighborhood haunted attraction that will scare your mask off! Coming this Halloween."/>
    <n v="1000"/>
    <n v="1272"/>
    <x v="0"/>
    <x v="0"/>
    <s v="USD"/>
    <n v="1441933459"/>
    <n v="1439341459"/>
    <b v="0"/>
    <n v="25"/>
    <b v="1"/>
    <s v="theater/spaces"/>
    <n v="127.2"/>
    <n v="50.88"/>
    <x v="1"/>
    <x v="38"/>
    <m/>
    <m/>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m/>
    <m/>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m/>
    <m/>
  </r>
  <r>
    <n v="3035"/>
    <s v="The Coalition Theater"/>
    <s v="Help create a permanent home for live comedy shows and classes in Downtown RVA."/>
    <n v="25000"/>
    <n v="27196.71"/>
    <x v="0"/>
    <x v="0"/>
    <s v="USD"/>
    <n v="1367674009"/>
    <n v="1365082009"/>
    <b v="0"/>
    <n v="307"/>
    <b v="1"/>
    <s v="theater/spaces"/>
    <n v="108.78684000000001"/>
    <n v="88.588631921824103"/>
    <x v="1"/>
    <x v="38"/>
    <m/>
    <m/>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m/>
    <m/>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m/>
    <m/>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m/>
    <m/>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m/>
    <m/>
  </r>
  <r>
    <n v="3040"/>
    <s v="Jayhawk Makeover"/>
    <s v="48 hours of deck screws, dry wall, hard hats and needed renovation to help the Jayhawk rise from the ashes."/>
    <n v="3000"/>
    <n v="3225"/>
    <x v="0"/>
    <x v="0"/>
    <s v="USD"/>
    <n v="1435359600"/>
    <n v="1434999621"/>
    <b v="0"/>
    <n v="42"/>
    <b v="1"/>
    <s v="theater/spaces"/>
    <n v="107.5"/>
    <n v="76.785714285714292"/>
    <x v="1"/>
    <x v="38"/>
    <m/>
    <m/>
  </r>
  <r>
    <n v="3041"/>
    <s v="Lend a Hand in Our Home"/>
    <s v="Privet! Hello! Bon Jour! We are the Arlekin Players Theatre and we need a home."/>
    <n v="8300"/>
    <n v="9170"/>
    <x v="0"/>
    <x v="0"/>
    <s v="USD"/>
    <n v="1453323048"/>
    <n v="1450731048"/>
    <b v="0"/>
    <n v="95"/>
    <b v="1"/>
    <s v="theater/spaces"/>
    <n v="110.48192771084338"/>
    <n v="96.526315789473685"/>
    <x v="1"/>
    <x v="38"/>
    <m/>
    <m/>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m/>
    <m/>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m/>
    <m/>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m/>
    <m/>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m/>
    <m/>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m/>
    <m/>
  </r>
  <r>
    <n v="3047"/>
    <s v="Acting V Senior Showcase"/>
    <s v="Hi! We're the Graduating Seniors Acting V Seniors at Temple University! Welcome to our Kick starter Page!"/>
    <n v="500"/>
    <n v="745"/>
    <x v="0"/>
    <x v="0"/>
    <s v="USD"/>
    <n v="1461762960"/>
    <n v="1457999054"/>
    <b v="0"/>
    <n v="20"/>
    <b v="1"/>
    <s v="theater/spaces"/>
    <n v="149"/>
    <n v="37.25"/>
    <x v="1"/>
    <x v="38"/>
    <m/>
    <m/>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m/>
    <m/>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m/>
    <m/>
  </r>
  <r>
    <n v="3050"/>
    <s v="The Black Pearl Consuite at CoreCon VIII: On Ancient Seas"/>
    <s v="Help fund The Black Pearl Consuite at CoreCon VIII: On Ancient Seas!"/>
    <n v="600"/>
    <n v="636"/>
    <x v="0"/>
    <x v="0"/>
    <s v="USD"/>
    <n v="1462420960"/>
    <n v="1459828960"/>
    <b v="0"/>
    <n v="9"/>
    <b v="1"/>
    <s v="theater/spaces"/>
    <n v="106"/>
    <n v="70.666666666666671"/>
    <x v="1"/>
    <x v="38"/>
    <m/>
    <m/>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m/>
    <m/>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m/>
    <m/>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m/>
    <m/>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m/>
    <m/>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m/>
    <m/>
  </r>
  <r>
    <n v="3056"/>
    <s v="Palace Flophouse Theater"/>
    <s v="Looking to establish a communal space for art shows, bands, farmer's markets, environmental education, and traditional skills."/>
    <n v="25000"/>
    <n v="0"/>
    <x v="2"/>
    <x v="0"/>
    <s v="USD"/>
    <n v="1412003784"/>
    <n v="1406819784"/>
    <b v="0"/>
    <n v="0"/>
    <b v="0"/>
    <s v="theater/spaces"/>
    <n v="0"/>
    <n v="0"/>
    <x v="1"/>
    <x v="38"/>
    <m/>
    <m/>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m/>
    <m/>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m/>
    <m/>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m/>
    <m/>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m/>
    <m/>
  </r>
  <r>
    <n v="3061"/>
    <s v="Help Save Parkway Cinemas!"/>
    <s v="Save a historic Local theater."/>
    <n v="1000000"/>
    <n v="0"/>
    <x v="2"/>
    <x v="0"/>
    <s v="USD"/>
    <n v="1407955748"/>
    <n v="1405363748"/>
    <b v="0"/>
    <n v="0"/>
    <b v="0"/>
    <s v="theater/spaces"/>
    <n v="0"/>
    <n v="0"/>
    <x v="1"/>
    <x v="38"/>
    <m/>
    <m/>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m/>
    <m/>
  </r>
  <r>
    <n v="3063"/>
    <s v="Spec Haus"/>
    <s v="Members of the local Miami music scene are putting together a venue/creative space in Kendall!"/>
    <n v="3000"/>
    <n v="587"/>
    <x v="2"/>
    <x v="0"/>
    <s v="USD"/>
    <n v="1477174138"/>
    <n v="1474150138"/>
    <b v="0"/>
    <n v="23"/>
    <b v="0"/>
    <s v="theater/spaces"/>
    <n v="19.566666666666666"/>
    <n v="25.521739130434781"/>
    <x v="1"/>
    <x v="38"/>
    <m/>
    <m/>
  </r>
  <r>
    <n v="3064"/>
    <s v="Kickstart the Crossroads Community"/>
    <s v="An epicenter for connection, creation and expression of the community."/>
    <n v="75000"/>
    <n v="8471"/>
    <x v="2"/>
    <x v="0"/>
    <s v="USD"/>
    <n v="1448175540"/>
    <n v="1445483246"/>
    <b v="0"/>
    <n v="72"/>
    <b v="0"/>
    <s v="theater/spaces"/>
    <n v="11.294666666666666"/>
    <n v="117.65277777777777"/>
    <x v="1"/>
    <x v="38"/>
    <m/>
    <m/>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m/>
    <m/>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m/>
    <m/>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m/>
    <m/>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m/>
    <m/>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m/>
    <m/>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m/>
    <m/>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m/>
    <m/>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m/>
    <m/>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m/>
    <m/>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m/>
    <m/>
  </r>
  <r>
    <n v="3075"/>
    <s v="The Little MAGIC Theatre"/>
    <s v="Magic Morgan &amp; Liliana are raising funds to expand their famed traveling magic show to a theater of magic."/>
    <n v="15000"/>
    <n v="1296"/>
    <x v="2"/>
    <x v="0"/>
    <s v="USD"/>
    <n v="1471573640"/>
    <n v="1467253640"/>
    <b v="0"/>
    <n v="20"/>
    <b v="0"/>
    <s v="theater/spaces"/>
    <n v="8.64"/>
    <n v="64.8"/>
    <x v="1"/>
    <x v="38"/>
    <m/>
    <m/>
  </r>
  <r>
    <n v="3076"/>
    <s v="10,000 Hours"/>
    <s v="Helping female comedians get in their 10,000 Hours of practice!"/>
    <n v="10000"/>
    <n v="1506"/>
    <x v="2"/>
    <x v="0"/>
    <s v="USD"/>
    <n v="1444405123"/>
    <n v="1439221123"/>
    <b v="0"/>
    <n v="50"/>
    <b v="0"/>
    <s v="theater/spaces"/>
    <n v="15.06"/>
    <n v="30.12"/>
    <x v="1"/>
    <x v="38"/>
    <m/>
    <m/>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m/>
    <m/>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m/>
    <m/>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m/>
    <m/>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m/>
    <m/>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m/>
    <m/>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m/>
    <m/>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m/>
    <m/>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m/>
    <m/>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m/>
    <m/>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m/>
    <m/>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m/>
    <m/>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m/>
    <m/>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m/>
    <m/>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m/>
    <m/>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m/>
    <m/>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m/>
    <m/>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m/>
    <m/>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m/>
    <m/>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m/>
    <m/>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m/>
    <m/>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m/>
    <m/>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m/>
    <m/>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m/>
    <m/>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m/>
    <m/>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m/>
    <m/>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m/>
    <m/>
  </r>
  <r>
    <n v="3103"/>
    <s v="Professional Venue for local artists!!"/>
    <s v="Creating a place for local artists to perform, at substantially less cost for them"/>
    <n v="4100"/>
    <n v="11"/>
    <x v="2"/>
    <x v="0"/>
    <s v="USD"/>
    <n v="1434080706"/>
    <n v="1428896706"/>
    <b v="0"/>
    <n v="2"/>
    <b v="0"/>
    <s v="theater/spaces"/>
    <n v="0.26829268292682928"/>
    <n v="5.5"/>
    <x v="1"/>
    <x v="38"/>
    <m/>
    <m/>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m/>
    <m/>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m/>
    <m/>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m/>
    <m/>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m/>
    <m/>
  </r>
  <r>
    <n v="3108"/>
    <s v="Funding a home for our Children's Theater"/>
    <s v="We need a permanent home for the theater!"/>
    <n v="50000"/>
    <n v="26"/>
    <x v="2"/>
    <x v="0"/>
    <s v="USD"/>
    <n v="1430234394"/>
    <n v="1425053994"/>
    <b v="0"/>
    <n v="2"/>
    <b v="0"/>
    <s v="theater/spaces"/>
    <n v="5.1999999999999998E-2"/>
    <n v="13"/>
    <x v="1"/>
    <x v="38"/>
    <m/>
    <m/>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m/>
    <m/>
  </r>
  <r>
    <n v="3110"/>
    <s v="Hip Justice Catmunity Center"/>
    <s v="Cat People Unite! It's time we get a space of our own to relax, socialize and learn! Join the Catmunity!"/>
    <n v="25000"/>
    <n v="10"/>
    <x v="2"/>
    <x v="0"/>
    <s v="USD"/>
    <n v="1487465119"/>
    <n v="1484009119"/>
    <b v="0"/>
    <n v="1"/>
    <b v="0"/>
    <s v="theater/spaces"/>
    <n v="0.04"/>
    <n v="10"/>
    <x v="1"/>
    <x v="38"/>
    <m/>
    <m/>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m/>
    <m/>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m/>
    <m/>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m/>
    <m/>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m/>
    <m/>
  </r>
  <r>
    <n v="3115"/>
    <s v="spoken word pop-up:"/>
    <s v="We are creating a mobile community devoted to the spreading and sharing of spoken word and other kinds of storytelling."/>
    <n v="10000"/>
    <n v="300"/>
    <x v="2"/>
    <x v="11"/>
    <s v="SEK"/>
    <n v="1465123427"/>
    <n v="1462531427"/>
    <b v="0"/>
    <n v="1"/>
    <b v="0"/>
    <s v="theater/spaces"/>
    <n v="3"/>
    <n v="300"/>
    <x v="1"/>
    <x v="38"/>
    <m/>
    <m/>
  </r>
  <r>
    <n v="3116"/>
    <s v="CoreCon Asylum"/>
    <s v="Creating a consuite for CoreCon. A focus on the insanity of asylums and early medical practices from history."/>
    <n v="750"/>
    <n v="430"/>
    <x v="2"/>
    <x v="0"/>
    <s v="USD"/>
    <n v="1427890925"/>
    <n v="1426681325"/>
    <b v="0"/>
    <n v="10"/>
    <b v="0"/>
    <s v="theater/spaces"/>
    <n v="57.333333333333336"/>
    <n v="43"/>
    <x v="1"/>
    <x v="38"/>
    <m/>
    <m/>
  </r>
  <r>
    <n v="3117"/>
    <s v="Cowes and The Sea"/>
    <s v="Performing Arts workshops, for young people aged 5 -16, exploring how the sea has shaped Cowes as a settlement."/>
    <n v="1000"/>
    <n v="1"/>
    <x v="2"/>
    <x v="1"/>
    <s v="GBP"/>
    <n v="1464354720"/>
    <n v="1463648360"/>
    <b v="0"/>
    <n v="1"/>
    <b v="0"/>
    <s v="theater/spaces"/>
    <n v="0.1"/>
    <n v="1"/>
    <x v="1"/>
    <x v="38"/>
    <m/>
    <m/>
  </r>
  <r>
    <n v="3118"/>
    <s v="Garden Eden, theatre, meeting, culture, music, art"/>
    <s v="a magical place for all kind of people, like a fairytaile in all colours"/>
    <n v="500000"/>
    <n v="1550"/>
    <x v="2"/>
    <x v="11"/>
    <s v="SEK"/>
    <n v="1467473723"/>
    <n v="1465832123"/>
    <b v="0"/>
    <n v="2"/>
    <b v="0"/>
    <s v="theater/spaces"/>
    <n v="0.31"/>
    <n v="775"/>
    <x v="1"/>
    <x v="38"/>
    <m/>
    <m/>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m/>
    <m/>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m/>
    <m/>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m/>
    <m/>
  </r>
  <r>
    <n v="3122"/>
    <s v="be back soon (Canceled)"/>
    <s v="cancelled until further notice"/>
    <n v="199"/>
    <n v="116"/>
    <x v="1"/>
    <x v="0"/>
    <s v="USD"/>
    <n v="1478733732"/>
    <n v="1478298132"/>
    <b v="0"/>
    <n v="2"/>
    <b v="0"/>
    <s v="theater/spaces"/>
    <n v="58.291457286432156"/>
    <n v="58"/>
    <x v="1"/>
    <x v="38"/>
    <m/>
    <m/>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m/>
    <m/>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m/>
    <m/>
  </r>
  <r>
    <n v="3125"/>
    <s v="N/A (Canceled)"/>
    <s v="N/A"/>
    <n v="1500000"/>
    <n v="0"/>
    <x v="1"/>
    <x v="0"/>
    <s v="USD"/>
    <n v="1452142672"/>
    <n v="1449550672"/>
    <b v="0"/>
    <n v="0"/>
    <b v="0"/>
    <s v="theater/spaces"/>
    <n v="0"/>
    <n v="0"/>
    <x v="1"/>
    <x v="38"/>
    <m/>
    <m/>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m/>
    <m/>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m/>
    <m/>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m/>
    <m/>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m/>
    <m/>
  </r>
  <r>
    <n v="3130"/>
    <s v="MEDEA | A New Vision"/>
    <s v="A shockingly relevant modern take on a 2,000-year-old tragedy that confronts current gender politics."/>
    <n v="10000"/>
    <n v="375"/>
    <x v="3"/>
    <x v="0"/>
    <s v="USD"/>
    <n v="1492145940"/>
    <n v="1489504916"/>
    <b v="0"/>
    <n v="4"/>
    <b v="0"/>
    <s v="theater/plays"/>
    <n v="3.75"/>
    <n v="93.75"/>
    <x v="1"/>
    <x v="6"/>
    <m/>
    <m/>
  </r>
  <r>
    <n v="3131"/>
    <s v="SNAKE EYES"/>
    <s v="A Staged Reading of &quot;Snake Eyes,&quot; a new play by Alex Rafala"/>
    <n v="4100"/>
    <n v="645"/>
    <x v="3"/>
    <x v="0"/>
    <s v="USD"/>
    <n v="1491656045"/>
    <n v="1489067645"/>
    <b v="0"/>
    <n v="12"/>
    <b v="0"/>
    <s v="theater/plays"/>
    <n v="15.731707317073171"/>
    <n v="53.75"/>
    <x v="1"/>
    <x v="6"/>
    <m/>
    <m/>
  </r>
  <r>
    <n v="3132"/>
    <s v="A Bite of a Snake Play"/>
    <s v="Smells Like Money, Drips Like Honey, Taste Like Mocha, Better Run AWAY"/>
    <n v="30000"/>
    <n v="10"/>
    <x v="3"/>
    <x v="0"/>
    <s v="USD"/>
    <n v="1492759460"/>
    <n v="1487579060"/>
    <b v="0"/>
    <n v="1"/>
    <b v="0"/>
    <s v="theater/plays"/>
    <n v="3.3333333333333333E-2"/>
    <n v="10"/>
    <x v="1"/>
    <x v="6"/>
    <m/>
    <m/>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m/>
    <m/>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m/>
    <m/>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m/>
    <m/>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m/>
    <m/>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m/>
    <m/>
  </r>
  <r>
    <n v="3138"/>
    <s v="Our Country's Good"/>
    <s v="A UWE Drama Society adaptation of Timberlake Wertenbaker's play. Funding needed for costumes/props to make the show a success. Thanks."/>
    <n v="200"/>
    <n v="0"/>
    <x v="3"/>
    <x v="1"/>
    <s v="GBP"/>
    <n v="1491233407"/>
    <n v="1489591807"/>
    <b v="0"/>
    <n v="0"/>
    <b v="0"/>
    <s v="theater/plays"/>
    <n v="0"/>
    <n v="0"/>
    <x v="1"/>
    <x v="6"/>
    <m/>
    <m/>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m/>
    <m/>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m/>
    <m/>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m/>
    <m/>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m/>
    <m/>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m/>
    <m/>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m/>
    <m/>
  </r>
  <r>
    <n v="3145"/>
    <s v="Arlington's 1st Dinner Theatre"/>
    <s v="Dominion Theatre Company is the first community dinner theatre  to be established in Arlington TX."/>
    <n v="25000"/>
    <n v="0"/>
    <x v="3"/>
    <x v="0"/>
    <s v="USD"/>
    <n v="1490659134"/>
    <n v="1485478734"/>
    <b v="0"/>
    <n v="0"/>
    <b v="0"/>
    <s v="theater/plays"/>
    <n v="0"/>
    <n v="0"/>
    <x v="1"/>
    <x v="6"/>
    <m/>
    <m/>
  </r>
  <r>
    <n v="3146"/>
    <s v="SoÃ±Ã© una ciudad amurallada"/>
    <s v="Somos... Podemos... Amamos... Nuestra muralla, nuestra utopÃ­a. Que el amor sea el lÃ­mite"/>
    <n v="50000"/>
    <n v="5250"/>
    <x v="3"/>
    <x v="14"/>
    <s v="MXN"/>
    <n v="1492356166"/>
    <n v="1488471766"/>
    <b v="0"/>
    <n v="12"/>
    <b v="0"/>
    <s v="theater/plays"/>
    <n v="10.5"/>
    <n v="437.5"/>
    <x v="1"/>
    <x v="6"/>
    <m/>
    <m/>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m/>
    <m/>
  </r>
  <r>
    <n v="3148"/>
    <s v="The Aurora Project: A Sci-Fi Epic by Bella Poynton"/>
    <s v="Help fund The Aurora Project, an immersive science fiction epic."/>
    <n v="1800"/>
    <n v="2361"/>
    <x v="0"/>
    <x v="0"/>
    <s v="USD"/>
    <n v="1412136000"/>
    <n v="1410278284"/>
    <b v="1"/>
    <n v="57"/>
    <b v="1"/>
    <s v="theater/plays"/>
    <n v="131.16666666666669"/>
    <n v="41.421052631578945"/>
    <x v="1"/>
    <x v="6"/>
    <m/>
    <m/>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m/>
    <m/>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m/>
    <m/>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m/>
    <m/>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m/>
    <m/>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m/>
    <m/>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m/>
    <m/>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m/>
    <m/>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m/>
    <m/>
  </r>
  <r>
    <n v="3157"/>
    <s v="Summer FourPlay"/>
    <s v="Four Directors.  Four One Acts.  Four Genres.  For You."/>
    <n v="4000"/>
    <n v="4040"/>
    <x v="0"/>
    <x v="0"/>
    <s v="USD"/>
    <n v="1405746000"/>
    <n v="1404932105"/>
    <b v="1"/>
    <n v="41"/>
    <b v="1"/>
    <s v="theater/plays"/>
    <n v="101"/>
    <n v="98.536585365853654"/>
    <x v="1"/>
    <x v="6"/>
    <m/>
    <m/>
  </r>
  <r>
    <n v="3158"/>
    <s v="Nursery Crimes"/>
    <s v="A 40s crime-noir play using nursery rhyme characters."/>
    <n v="5000"/>
    <n v="5700"/>
    <x v="0"/>
    <x v="0"/>
    <s v="USD"/>
    <n v="1374523752"/>
    <n v="1371931752"/>
    <b v="1"/>
    <n v="69"/>
    <b v="1"/>
    <s v="theater/plays"/>
    <n v="113.99999999999999"/>
    <n v="82.608695652173907"/>
    <x v="1"/>
    <x v="6"/>
    <m/>
    <m/>
  </r>
  <r>
    <n v="3159"/>
    <s v="Waxwing: A New Play"/>
    <s v="WAXWING is an exciting new world premiere of mythic (perhaps even apocalyptic!) proportions."/>
    <n v="1500"/>
    <n v="2002.22"/>
    <x v="0"/>
    <x v="0"/>
    <s v="USD"/>
    <n v="1326927600"/>
    <n v="1323221761"/>
    <b v="1"/>
    <n v="52"/>
    <b v="1"/>
    <s v="theater/plays"/>
    <n v="133.48133333333334"/>
    <n v="38.504230769230773"/>
    <x v="1"/>
    <x v="6"/>
    <m/>
    <m/>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m/>
    <m/>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m/>
    <m/>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m/>
    <m/>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m/>
    <m/>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m/>
    <m/>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m/>
    <m/>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m/>
    <m/>
  </r>
  <r>
    <n v="3167"/>
    <s v="Destiny is Judd Nelson: a new play at FringeNYC"/>
    <s v="What is destiny? Explore it with us this August at FringeNYC."/>
    <n v="3000"/>
    <n v="3485"/>
    <x v="0"/>
    <x v="0"/>
    <s v="USD"/>
    <n v="1406952781"/>
    <n v="1405743181"/>
    <b v="1"/>
    <n v="55"/>
    <b v="1"/>
    <s v="theater/plays"/>
    <n v="116.16666666666666"/>
    <n v="63.363636363636367"/>
    <x v="1"/>
    <x v="6"/>
    <m/>
    <m/>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m/>
    <m/>
  </r>
  <r>
    <n v="3169"/>
    <s v="The Window"/>
    <s v="We're bringing The Window to the Cherry Lane Theater in January 2014."/>
    <n v="8000"/>
    <n v="8241"/>
    <x v="0"/>
    <x v="0"/>
    <s v="USD"/>
    <n v="1386910740"/>
    <n v="1384364561"/>
    <b v="1"/>
    <n v="82"/>
    <b v="1"/>
    <s v="theater/plays"/>
    <n v="103.01249999999999"/>
    <n v="100.5"/>
    <x v="1"/>
    <x v="6"/>
    <m/>
    <m/>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m/>
    <m/>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m/>
    <m/>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m/>
    <m/>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m/>
    <m/>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m/>
    <m/>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m/>
    <m/>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m/>
    <m/>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m/>
    <m/>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m/>
    <m/>
  </r>
  <r>
    <n v="3179"/>
    <s v="I Do Wonder"/>
    <s v="A Sci-fi play in several vignettes that will narrate an alternate history in the mid-20th century."/>
    <n v="4200"/>
    <n v="4794.82"/>
    <x v="0"/>
    <x v="0"/>
    <s v="USD"/>
    <n v="1367859071"/>
    <n v="1365699071"/>
    <b v="1"/>
    <n v="62"/>
    <b v="1"/>
    <s v="theater/plays"/>
    <n v="114.16238095238094"/>
    <n v="77.335806451612896"/>
    <x v="1"/>
    <x v="6"/>
    <m/>
    <m/>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m/>
    <m/>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m/>
    <m/>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m/>
    <m/>
  </r>
  <r>
    <n v="3183"/>
    <s v="The Seagull on The River"/>
    <s v="Anton Chekhov's The Seagull. An outdoor Amphitheater in Manhattan. Trees. A River. Daybreak."/>
    <n v="2500"/>
    <n v="2725"/>
    <x v="0"/>
    <x v="0"/>
    <s v="USD"/>
    <n v="1377284669"/>
    <n v="1375729469"/>
    <b v="1"/>
    <n v="68"/>
    <b v="1"/>
    <s v="theater/plays"/>
    <n v="109.00000000000001"/>
    <n v="40.073529411764703"/>
    <x v="1"/>
    <x v="6"/>
    <m/>
    <m/>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m/>
    <m/>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m/>
    <m/>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m/>
    <m/>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m/>
    <m/>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m/>
    <m/>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m/>
    <m/>
  </r>
  <r>
    <n v="3190"/>
    <s v="Call It A Day Productions - THE LIFE"/>
    <s v="Call It A Day Productions is putting on their first full production in December and every little bit helps!"/>
    <n v="4000"/>
    <n v="0"/>
    <x v="2"/>
    <x v="5"/>
    <s v="CAD"/>
    <n v="1481258275"/>
    <n v="1478662675"/>
    <b v="0"/>
    <n v="0"/>
    <b v="0"/>
    <s v="theater/musical"/>
    <n v="0"/>
    <n v="0"/>
    <x v="1"/>
    <x v="40"/>
    <m/>
    <m/>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m/>
    <m/>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m/>
    <m/>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m/>
    <m/>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m/>
    <m/>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m/>
    <m/>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m/>
    <m/>
  </r>
  <r>
    <n v="3197"/>
    <s v="Mirror, mirror on the wall"/>
    <s v="This years most important stage project for young artists in our region. www.ungespor.no"/>
    <n v="10000"/>
    <n v="1145"/>
    <x v="2"/>
    <x v="10"/>
    <s v="NOK"/>
    <n v="1423050618"/>
    <n v="1420458618"/>
    <b v="0"/>
    <n v="4"/>
    <b v="0"/>
    <s v="theater/musical"/>
    <n v="11.450000000000001"/>
    <n v="286.25"/>
    <x v="1"/>
    <x v="40"/>
    <m/>
    <m/>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m/>
    <m/>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m/>
    <m/>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m/>
    <m/>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m/>
    <m/>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m/>
    <m/>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m/>
    <m/>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m/>
    <m/>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m/>
    <m/>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m/>
    <m/>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m/>
    <m/>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m/>
    <m/>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m/>
    <m/>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m/>
    <m/>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m/>
    <m/>
  </r>
  <r>
    <n v="3212"/>
    <s v="Campo Maldito"/>
    <s v="Help us bring our production of Campo Maldito to New York AND San Francisco!"/>
    <n v="4000"/>
    <n v="5050"/>
    <x v="0"/>
    <x v="0"/>
    <s v="USD"/>
    <n v="1407524751"/>
    <n v="1404932751"/>
    <b v="1"/>
    <n v="94"/>
    <b v="1"/>
    <s v="theater/plays"/>
    <n v="126.25"/>
    <n v="53.723404255319146"/>
    <x v="1"/>
    <x v="6"/>
    <m/>
    <m/>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m/>
    <m/>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m/>
    <m/>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m/>
    <m/>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m/>
    <m/>
  </r>
  <r>
    <n v="3217"/>
    <s v="Wake Up Call @ IRT Theater"/>
    <s v="Wake Up Call is a comedic play about a group of hotel employees working on Christmas Eve."/>
    <n v="4500"/>
    <n v="5221"/>
    <x v="0"/>
    <x v="0"/>
    <s v="USD"/>
    <n v="1478264784"/>
    <n v="1475672784"/>
    <b v="1"/>
    <n v="104"/>
    <b v="1"/>
    <s v="theater/plays"/>
    <n v="116.02222222222223"/>
    <n v="50.20192307692308"/>
    <x v="1"/>
    <x v="6"/>
    <m/>
    <m/>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m/>
    <m/>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m/>
    <m/>
  </r>
  <r>
    <n v="3220"/>
    <s v="Burners"/>
    <s v="A sci-fi thriller for the stage opening March 10 in Los Angeles."/>
    <n v="15000"/>
    <n v="15126"/>
    <x v="0"/>
    <x v="0"/>
    <s v="USD"/>
    <n v="1489352400"/>
    <n v="1486411204"/>
    <b v="1"/>
    <n v="59"/>
    <b v="1"/>
    <s v="theater/plays"/>
    <n v="100.84"/>
    <n v="256.37288135593218"/>
    <x v="1"/>
    <x v="6"/>
    <m/>
    <m/>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m/>
    <m/>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m/>
    <m/>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m/>
    <m/>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m/>
    <m/>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m/>
    <m/>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m/>
    <m/>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m/>
    <m/>
  </r>
  <r>
    <n v="3228"/>
    <s v="Hear Me Roar: A Season of Powerful Women"/>
    <s v="A Season of Powerful Women. A Season of Defiance."/>
    <n v="7000"/>
    <n v="7164"/>
    <x v="0"/>
    <x v="0"/>
    <s v="USD"/>
    <n v="1450328340"/>
    <n v="1447606884"/>
    <b v="1"/>
    <n v="37"/>
    <b v="1"/>
    <s v="theater/plays"/>
    <n v="102.34285714285714"/>
    <n v="193.62162162162161"/>
    <x v="1"/>
    <x v="6"/>
    <m/>
    <m/>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m/>
    <m/>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m/>
    <m/>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m/>
    <m/>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m/>
    <m/>
  </r>
  <r>
    <n v="3233"/>
    <s v="64 Squares"/>
    <s v="64 Squares is an autobiographical one-man exploration of the internal chess game played to reconcile relationships."/>
    <n v="5000"/>
    <n v="5940"/>
    <x v="0"/>
    <x v="0"/>
    <s v="USD"/>
    <n v="1488482355"/>
    <n v="1485890355"/>
    <b v="0"/>
    <n v="61"/>
    <b v="1"/>
    <s v="theater/plays"/>
    <n v="118.8"/>
    <n v="97.377049180327873"/>
    <x v="1"/>
    <x v="6"/>
    <m/>
    <m/>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m/>
    <m/>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m/>
    <m/>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m/>
    <m/>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m/>
    <m/>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m/>
    <m/>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m/>
    <m/>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m/>
    <m/>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m/>
    <m/>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m/>
    <m/>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m/>
    <m/>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m/>
    <m/>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m/>
    <m/>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m/>
    <m/>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m/>
    <m/>
  </r>
  <r>
    <n v="3248"/>
    <s v="Honest Accomplice Theatre 2015-16 Season"/>
    <s v="Honest Accomplice Theatre produces theatre for social change."/>
    <n v="12000"/>
    <n v="12095"/>
    <x v="0"/>
    <x v="0"/>
    <s v="USD"/>
    <n v="1428178757"/>
    <n v="1425590357"/>
    <b v="1"/>
    <n v="200"/>
    <b v="1"/>
    <s v="theater/plays"/>
    <n v="100.79166666666666"/>
    <n v="60.475000000000001"/>
    <x v="1"/>
    <x v="6"/>
    <m/>
    <m/>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m/>
    <m/>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m/>
    <m/>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m/>
    <m/>
  </r>
  <r>
    <n v="3252"/>
    <s v="Modern Love"/>
    <s v="How do we navigate the boundaries between friendship, sexual intimacy and obsessive desire?"/>
    <n v="2250"/>
    <n v="2876"/>
    <x v="0"/>
    <x v="1"/>
    <s v="GBP"/>
    <n v="1473247240"/>
    <n v="1470655240"/>
    <b v="1"/>
    <n v="50"/>
    <b v="1"/>
    <s v="theater/plays"/>
    <n v="127.82222222222221"/>
    <n v="57.52"/>
    <x v="1"/>
    <x v="6"/>
    <m/>
    <m/>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m/>
    <m/>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m/>
    <m/>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m/>
    <m/>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m/>
    <m/>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m/>
    <m/>
  </r>
  <r>
    <n v="3258"/>
    <s v="Bluebirds by Joe Brondo"/>
    <s v="A guy named Walt steals a book and plans to sell it to get his life on track... until his wife finds out."/>
    <n v="7000"/>
    <n v="7365"/>
    <x v="0"/>
    <x v="0"/>
    <s v="USD"/>
    <n v="1420751861"/>
    <n v="1418159861"/>
    <b v="1"/>
    <n v="75"/>
    <b v="1"/>
    <s v="theater/plays"/>
    <n v="105.21428571428571"/>
    <n v="98.2"/>
    <x v="1"/>
    <x v="6"/>
    <m/>
    <m/>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m/>
    <m/>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m/>
    <m/>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m/>
    <m/>
  </r>
  <r>
    <n v="3262"/>
    <s v="Prison Boxing: A New Play by Leah Joki"/>
    <s v="A one-woman theatrical exploration of the prison system and its inhabitants."/>
    <n v="12200"/>
    <n v="12571"/>
    <x v="0"/>
    <x v="0"/>
    <s v="USD"/>
    <n v="1419220800"/>
    <n v="1416555262"/>
    <b v="1"/>
    <n v="134"/>
    <b v="1"/>
    <s v="theater/plays"/>
    <n v="103.04098360655738"/>
    <n v="93.81343283582089"/>
    <x v="1"/>
    <x v="6"/>
    <m/>
    <m/>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m/>
    <m/>
  </r>
  <r>
    <n v="3264"/>
    <s v="Kapow-i GoGo at The PIT"/>
    <s v="The three part comedic saga of Kapow-i GoGo, who saves the world.  Again.  And again."/>
    <n v="2500"/>
    <n v="2575"/>
    <x v="0"/>
    <x v="0"/>
    <s v="USD"/>
    <n v="1422482400"/>
    <n v="1421089938"/>
    <b v="1"/>
    <n v="49"/>
    <b v="1"/>
    <s v="theater/plays"/>
    <n v="103"/>
    <n v="52.551020408163268"/>
    <x v="1"/>
    <x v="6"/>
    <m/>
    <m/>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m/>
    <m/>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m/>
    <m/>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m/>
    <m/>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m/>
    <m/>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m/>
    <m/>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m/>
    <m/>
  </r>
  <r>
    <n v="3271"/>
    <s v="Saxon Court at Southwark Playhouse"/>
    <s v="A razor sharp satire to darken your Christmas."/>
    <n v="1500"/>
    <n v="1950"/>
    <x v="0"/>
    <x v="1"/>
    <s v="GBP"/>
    <n v="1414927775"/>
    <n v="1412332175"/>
    <b v="1"/>
    <n v="51"/>
    <b v="1"/>
    <s v="theater/plays"/>
    <n v="130"/>
    <n v="38.235294117647058"/>
    <x v="1"/>
    <x v="6"/>
    <m/>
    <m/>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m/>
    <m/>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m/>
    <m/>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m/>
    <m/>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m/>
    <m/>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m/>
    <m/>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m/>
    <m/>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m/>
    <m/>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m/>
    <m/>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m/>
    <m/>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m/>
    <m/>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m/>
    <m/>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m/>
    <m/>
  </r>
  <r>
    <n v="3284"/>
    <s v="Help fund Black Enough!"/>
    <s v="Black Enough is an LSU student-staged performance exploring the effects of white supremacy on the black community."/>
    <n v="3000"/>
    <n v="3048"/>
    <x v="0"/>
    <x v="0"/>
    <s v="USD"/>
    <n v="1454047140"/>
    <n v="1452546853"/>
    <b v="0"/>
    <n v="15"/>
    <b v="1"/>
    <s v="theater/plays"/>
    <n v="101.6"/>
    <n v="203.2"/>
    <x v="1"/>
    <x v="6"/>
    <m/>
    <m/>
  </r>
  <r>
    <n v="3285"/>
    <s v="By Morning"/>
    <s v="A new play by Matthew Gasda"/>
    <n v="4999"/>
    <n v="5604"/>
    <x v="0"/>
    <x v="0"/>
    <s v="USD"/>
    <n v="1488258000"/>
    <n v="1485556626"/>
    <b v="0"/>
    <n v="81"/>
    <b v="1"/>
    <s v="theater/plays"/>
    <n v="112.10242048409683"/>
    <n v="69.18518518518519"/>
    <x v="1"/>
    <x v="6"/>
    <m/>
    <m/>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m/>
    <m/>
  </r>
  <r>
    <n v="3287"/>
    <s v="Three Things: Stories About Life"/>
    <s v="An inspirational one-man play about crisis, community, and the search for wholeness."/>
    <n v="2500"/>
    <n v="2500"/>
    <x v="0"/>
    <x v="5"/>
    <s v="CAD"/>
    <n v="1448733628"/>
    <n v="1446573628"/>
    <b v="0"/>
    <n v="34"/>
    <b v="1"/>
    <s v="theater/plays"/>
    <n v="100"/>
    <n v="73.529411764705884"/>
    <x v="1"/>
    <x v="6"/>
    <m/>
    <m/>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m/>
    <m/>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m/>
    <m/>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m/>
    <m/>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m/>
    <m/>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m/>
    <m/>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m/>
    <m/>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m/>
    <m/>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m/>
    <m/>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m/>
    <m/>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m/>
    <m/>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m/>
    <m/>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m/>
    <m/>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m/>
    <m/>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m/>
    <m/>
  </r>
  <r>
    <n v="3302"/>
    <s v="El muro de BorÃ­s KiÃ©n"/>
    <s v="FilosofÃ­a de los anÃ³nimos"/>
    <n v="8400"/>
    <n v="8685"/>
    <x v="0"/>
    <x v="3"/>
    <s v="EUR"/>
    <n v="1481099176"/>
    <n v="1478507176"/>
    <b v="0"/>
    <n v="50"/>
    <b v="1"/>
    <s v="theater/plays"/>
    <n v="103.39285714285715"/>
    <n v="173.7"/>
    <x v="1"/>
    <x v="6"/>
    <m/>
    <m/>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m/>
    <m/>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m/>
    <m/>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m/>
    <m/>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m/>
    <m/>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m/>
    <m/>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m/>
    <m/>
  </r>
  <r>
    <n v="3309"/>
    <s v="Collision Course"/>
    <s v="Two unlikely friends, a garage, tinned beans &amp; the end of the world."/>
    <n v="350"/>
    <n v="558"/>
    <x v="0"/>
    <x v="1"/>
    <s v="GBP"/>
    <n v="1476632178"/>
    <n v="1473953778"/>
    <b v="0"/>
    <n v="31"/>
    <b v="1"/>
    <s v="theater/plays"/>
    <n v="159.42857142857144"/>
    <n v="18"/>
    <x v="1"/>
    <x v="6"/>
    <m/>
    <m/>
  </r>
  <r>
    <n v="3310"/>
    <s v="The Island Boys: A New Play"/>
    <s v="A new play about coming coming home, recovery, and trying to find God in the process."/>
    <n v="6500"/>
    <n v="6505"/>
    <x v="0"/>
    <x v="0"/>
    <s v="USD"/>
    <n v="1444169825"/>
    <n v="1441577825"/>
    <b v="0"/>
    <n v="31"/>
    <b v="1"/>
    <s v="theater/plays"/>
    <n v="100.07692307692308"/>
    <n v="209.83870967741936"/>
    <x v="1"/>
    <x v="6"/>
    <m/>
    <m/>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m/>
    <m/>
  </r>
  <r>
    <n v="3312"/>
    <s v="Richard III"/>
    <s v="Bare Theatre presents one of Shakespeare's most notorious characters in the final chapter of the War of the Roses saga."/>
    <n v="2500"/>
    <n v="2501"/>
    <x v="0"/>
    <x v="0"/>
    <s v="USD"/>
    <n v="1478901600"/>
    <n v="1477077946"/>
    <b v="0"/>
    <n v="41"/>
    <b v="1"/>
    <s v="theater/plays"/>
    <n v="100.03999999999999"/>
    <n v="61"/>
    <x v="1"/>
    <x v="6"/>
    <m/>
    <m/>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m/>
    <m/>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m/>
    <m/>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m/>
    <m/>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m/>
    <m/>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m/>
    <m/>
  </r>
  <r>
    <n v="3318"/>
    <s v="ROOMIES - Atlantic Canada Tour 2016-17"/>
    <s v="Help us strengthen and inspire disability arts in Atlantic Canada"/>
    <n v="2000"/>
    <n v="2512"/>
    <x v="0"/>
    <x v="5"/>
    <s v="CAD"/>
    <n v="1460341800"/>
    <n v="1456902893"/>
    <b v="0"/>
    <n v="32"/>
    <b v="1"/>
    <s v="theater/plays"/>
    <n v="125.6"/>
    <n v="78.5"/>
    <x v="1"/>
    <x v="6"/>
    <m/>
    <m/>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m/>
    <m/>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m/>
    <m/>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m/>
    <m/>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m/>
    <m/>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m/>
    <m/>
  </r>
  <r>
    <n v="3324"/>
    <s v="At Swim, Two Boys"/>
    <s v="The play tells the story of Jim and Doyler and their friendship on the brink of Irish independence."/>
    <n v="1500"/>
    <n v="1525"/>
    <x v="0"/>
    <x v="17"/>
    <s v="EUR"/>
    <n v="1465135190"/>
    <n v="1463925590"/>
    <b v="0"/>
    <n v="10"/>
    <b v="1"/>
    <s v="theater/plays"/>
    <n v="101.66666666666666"/>
    <n v="152.5"/>
    <x v="1"/>
    <x v="6"/>
    <m/>
    <m/>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m/>
    <m/>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m/>
    <m/>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m/>
    <m/>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m/>
    <m/>
  </r>
  <r>
    <n v="3329"/>
    <s v="Jestia and Raedon"/>
    <s v="Jestia and Raedon is a brand new romantic comedy play going to the Edinburgh Fringe Festival this summer."/>
    <n v="1000"/>
    <n v="1168"/>
    <x v="0"/>
    <x v="1"/>
    <s v="GBP"/>
    <n v="1406502000"/>
    <n v="1405583108"/>
    <b v="0"/>
    <n v="26"/>
    <b v="1"/>
    <s v="theater/plays"/>
    <n v="116.8"/>
    <n v="44.92307692307692"/>
    <x v="1"/>
    <x v="6"/>
    <m/>
    <m/>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m/>
    <m/>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m/>
    <m/>
  </r>
  <r>
    <n v="3332"/>
    <s v="Cortez"/>
    <s v="Two marine biologists are at odds during an important expedition. When a stranded shark refuses to die, things get weird."/>
    <n v="6000"/>
    <n v="6000"/>
    <x v="0"/>
    <x v="0"/>
    <s v="USD"/>
    <n v="1405802330"/>
    <n v="1403210330"/>
    <b v="0"/>
    <n v="83"/>
    <b v="1"/>
    <s v="theater/plays"/>
    <n v="100"/>
    <n v="72.289156626506028"/>
    <x v="1"/>
    <x v="6"/>
    <m/>
    <m/>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m/>
    <m/>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m/>
    <m/>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m/>
    <m/>
  </r>
  <r>
    <n v="3336"/>
    <s v="WILDE TALES"/>
    <s v="A theatrical adaptation of Oscar Wilde's short stories, presented by Suitcase Civilians at The Space, April 5-10 2016."/>
    <n v="250"/>
    <n v="250"/>
    <x v="0"/>
    <x v="1"/>
    <s v="GBP"/>
    <n v="1459845246"/>
    <n v="1457429646"/>
    <b v="0"/>
    <n v="9"/>
    <b v="1"/>
    <s v="theater/plays"/>
    <n v="100"/>
    <n v="27.777777777777779"/>
    <x v="1"/>
    <x v="6"/>
    <m/>
    <m/>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m/>
    <m/>
  </r>
  <r>
    <n v="3338"/>
    <s v="The Last Days of Judas Iscariot"/>
    <s v="Join Estelle Parsons in support of Theater That Looks and Sounds Like America"/>
    <n v="15000"/>
    <n v="15327"/>
    <x v="0"/>
    <x v="0"/>
    <s v="USD"/>
    <n v="1487944080"/>
    <n v="1486129680"/>
    <b v="0"/>
    <n v="112"/>
    <b v="1"/>
    <s v="theater/plays"/>
    <n v="102.18"/>
    <n v="136.84821428571428"/>
    <x v="1"/>
    <x v="6"/>
    <m/>
    <m/>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m/>
    <m/>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m/>
    <m/>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m/>
    <m/>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m/>
    <m/>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m/>
    <m/>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m/>
    <m/>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m/>
    <m/>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m/>
    <m/>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m/>
    <m/>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m/>
    <m/>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m/>
    <m/>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m/>
    <m/>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m/>
    <m/>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m/>
    <m/>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m/>
    <m/>
  </r>
  <r>
    <n v="3354"/>
    <s v="Strangeloop Theatre - A Focus on New Works"/>
    <s v="Help Strangeloop Theatre create and support new work by sponsoring our 2015-2016 season."/>
    <n v="3000"/>
    <n v="3058"/>
    <x v="0"/>
    <x v="0"/>
    <s v="USD"/>
    <n v="1446091260"/>
    <n v="1443029206"/>
    <b v="0"/>
    <n v="55"/>
    <b v="1"/>
    <s v="theater/plays"/>
    <n v="101.93333333333334"/>
    <n v="55.6"/>
    <x v="1"/>
    <x v="6"/>
    <m/>
    <m/>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m/>
    <m/>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m/>
    <m/>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m/>
    <m/>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m/>
    <m/>
  </r>
  <r>
    <n v="3359"/>
    <s v="BEIRUT, LADY OF LEBANON"/>
    <s v="A Theatrical Production Celebrating the Lebanese Culture and the Human Spirit in Time of War."/>
    <n v="4000"/>
    <n v="4250"/>
    <x v="0"/>
    <x v="0"/>
    <s v="USD"/>
    <n v="1487985734"/>
    <n v="1484097734"/>
    <b v="0"/>
    <n v="23"/>
    <b v="1"/>
    <s v="theater/plays"/>
    <n v="106.25"/>
    <n v="184.78260869565219"/>
    <x v="1"/>
    <x v="6"/>
    <m/>
    <m/>
  </r>
  <r>
    <n v="3360"/>
    <s v="Pretty Butch"/>
    <s v="World Premiere, an M1 Singapore Fringe Festival 2017 commission."/>
    <n v="9000"/>
    <n v="9124"/>
    <x v="0"/>
    <x v="20"/>
    <s v="SGD"/>
    <n v="1481731140"/>
    <n v="1479866343"/>
    <b v="0"/>
    <n v="72"/>
    <b v="1"/>
    <s v="theater/plays"/>
    <n v="101.37777777777779"/>
    <n v="126.72222222222223"/>
    <x v="1"/>
    <x v="6"/>
    <m/>
    <m/>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m/>
    <m/>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m/>
    <m/>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m/>
    <m/>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m/>
    <m/>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m/>
    <m/>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m/>
    <m/>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m/>
    <m/>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m/>
    <m/>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m/>
    <m/>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m/>
    <m/>
  </r>
  <r>
    <n v="3371"/>
    <s v="Red Planet (or One Way Ticket) Staged Reading"/>
    <s v="Help support Red Planet, a new science fiction play based off the Mars One exploration."/>
    <n v="200"/>
    <n v="277"/>
    <x v="0"/>
    <x v="0"/>
    <s v="USD"/>
    <n v="1449089965"/>
    <n v="1446670765"/>
    <b v="0"/>
    <n v="9"/>
    <b v="1"/>
    <s v="theater/plays"/>
    <n v="138.5"/>
    <n v="30.777777777777779"/>
    <x v="1"/>
    <x v="6"/>
    <m/>
    <m/>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m/>
    <m/>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m/>
    <m/>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m/>
    <m/>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m/>
    <m/>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m/>
    <m/>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m/>
    <m/>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m/>
    <m/>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m/>
    <m/>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m/>
    <m/>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m/>
    <m/>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m/>
    <m/>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m/>
    <m/>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m/>
    <m/>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m/>
    <m/>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m/>
    <m/>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m/>
    <m/>
  </r>
  <r>
    <n v="3388"/>
    <s v="ICONS"/>
    <s v="ICONS is a unique new play about the Amazon warrior women from Greek myth and re-imagines them from a contemporary female perspective."/>
    <n v="1500"/>
    <n v="1557"/>
    <x v="0"/>
    <x v="1"/>
    <s v="GBP"/>
    <n v="1434625441"/>
    <n v="1432033441"/>
    <b v="0"/>
    <n v="45"/>
    <b v="1"/>
    <s v="theater/plays"/>
    <n v="103.8"/>
    <n v="34.6"/>
    <x v="1"/>
    <x v="6"/>
    <m/>
    <m/>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m/>
    <m/>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m/>
    <m/>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m/>
    <m/>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m/>
    <m/>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m/>
    <m/>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m/>
    <m/>
  </r>
  <r>
    <n v="3395"/>
    <s v="MIRAMAR"/>
    <s v="Miramar is a a darkly funny play exploring what it is we call â€˜homeâ€™."/>
    <n v="500"/>
    <n v="920"/>
    <x v="0"/>
    <x v="1"/>
    <s v="GBP"/>
    <n v="1433009400"/>
    <n v="1431795944"/>
    <b v="0"/>
    <n v="38"/>
    <b v="1"/>
    <s v="theater/plays"/>
    <n v="184"/>
    <n v="24.210526315789473"/>
    <x v="1"/>
    <x v="6"/>
    <m/>
    <m/>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m/>
    <m/>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m/>
    <m/>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m/>
    <m/>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m/>
    <m/>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m/>
    <m/>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m/>
    <m/>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m/>
    <m/>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m/>
    <m/>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m/>
    <m/>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m/>
    <m/>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m/>
    <m/>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m/>
    <m/>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m/>
    <m/>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m/>
    <m/>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m/>
    <m/>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m/>
    <m/>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m/>
    <m/>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m/>
    <m/>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m/>
    <m/>
  </r>
  <r>
    <n v="3415"/>
    <s v="Balm in Gilead at Columbia"/>
    <s v="We are raising funds to allow for enhanced scenic, costume, and lighting design. Every dollar helps!"/>
    <n v="200"/>
    <n v="200"/>
    <x v="0"/>
    <x v="0"/>
    <s v="USD"/>
    <n v="1460935800"/>
    <n v="1459999656"/>
    <b v="0"/>
    <n v="9"/>
    <b v="1"/>
    <s v="theater/plays"/>
    <n v="100"/>
    <n v="22.222222222222221"/>
    <x v="1"/>
    <x v="6"/>
    <m/>
    <m/>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m/>
    <m/>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m/>
    <m/>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m/>
    <m/>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m/>
    <m/>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m/>
    <m/>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m/>
    <m/>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m/>
    <m/>
  </r>
  <r>
    <n v="3423"/>
    <s v="And That's How The Story Goes"/>
    <s v="Forest Hills Eastern's Student Run Show 2015. Our goal is to present a professional quality show on a budget."/>
    <n v="250"/>
    <n v="350"/>
    <x v="0"/>
    <x v="0"/>
    <s v="USD"/>
    <n v="1429912341"/>
    <n v="1427320341"/>
    <b v="0"/>
    <n v="10"/>
    <b v="1"/>
    <s v="theater/plays"/>
    <n v="140"/>
    <n v="35"/>
    <x v="1"/>
    <x v="6"/>
    <m/>
    <m/>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m/>
    <m/>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m/>
    <m/>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m/>
    <m/>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m/>
    <m/>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m/>
    <m/>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m/>
    <m/>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m/>
    <m/>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m/>
    <m/>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m/>
    <m/>
  </r>
  <r>
    <n v="3433"/>
    <s v="The Dybbuk"/>
    <s v="death&amp;pretzels presents their first Chicago based project:_x000a_The Dybbuk by S. Ansky"/>
    <n v="9500"/>
    <n v="9525"/>
    <x v="0"/>
    <x v="0"/>
    <s v="USD"/>
    <n v="1402974000"/>
    <n v="1400290255"/>
    <b v="0"/>
    <n v="71"/>
    <b v="1"/>
    <s v="theater/plays"/>
    <n v="100.26315789473684"/>
    <n v="134.1549295774648"/>
    <x v="1"/>
    <x v="6"/>
    <m/>
    <m/>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m/>
    <m/>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m/>
    <m/>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m/>
    <m/>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m/>
    <m/>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m/>
    <m/>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m/>
    <m/>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m/>
    <m/>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m/>
    <m/>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m/>
    <m/>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m/>
    <m/>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m/>
    <m/>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m/>
    <m/>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m/>
    <m/>
  </r>
  <r>
    <n v="3447"/>
    <s v="The Vagabond Halfback"/>
    <s v="&quot;He was a poet, a vagrant, a philosopher, a lady's man and a hard drinker&quot;"/>
    <n v="1000"/>
    <n v="1078"/>
    <x v="0"/>
    <x v="0"/>
    <s v="USD"/>
    <n v="1458332412"/>
    <n v="1454448012"/>
    <b v="0"/>
    <n v="14"/>
    <b v="1"/>
    <s v="theater/plays"/>
    <n v="107.80000000000001"/>
    <n v="77"/>
    <x v="1"/>
    <x v="6"/>
    <m/>
    <m/>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m/>
    <m/>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m/>
    <m/>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m/>
    <m/>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m/>
    <m/>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m/>
    <m/>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m/>
    <m/>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m/>
    <m/>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m/>
    <m/>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m/>
    <m/>
  </r>
  <r>
    <n v="3457"/>
    <s v="The Impossible Adventures Of Supernova Jones"/>
    <s v="Robots, Space Battles, Mystery, and Intrigue. Nothing is Impossible..."/>
    <n v="2000"/>
    <n v="2804"/>
    <x v="0"/>
    <x v="0"/>
    <s v="USD"/>
    <n v="1423720740"/>
    <n v="1421081857"/>
    <b v="0"/>
    <n v="55"/>
    <b v="1"/>
    <s v="theater/plays"/>
    <n v="140.19999999999999"/>
    <n v="50.981818181818184"/>
    <x v="1"/>
    <x v="6"/>
    <m/>
    <m/>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m/>
    <m/>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m/>
    <m/>
  </r>
  <r>
    <n v="3460"/>
    <s v="Pushers"/>
    <s v="'Pushers' is an exciting new play and the first project for brand new theatre company, Ain't Got No Home Productions."/>
    <n v="500"/>
    <n v="950"/>
    <x v="0"/>
    <x v="1"/>
    <s v="GBP"/>
    <n v="1408106352"/>
    <n v="1406896752"/>
    <b v="0"/>
    <n v="19"/>
    <b v="1"/>
    <s v="theater/plays"/>
    <n v="190"/>
    <n v="50"/>
    <x v="1"/>
    <x v="6"/>
    <m/>
    <m/>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m/>
    <m/>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m/>
    <m/>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m/>
    <m/>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m/>
    <m/>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m/>
    <m/>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m/>
    <m/>
  </r>
  <r>
    <n v="3467"/>
    <s v="Venus in Fur, Los Angeles."/>
    <s v="Venus in Fur, By David Ives."/>
    <n v="3000"/>
    <n v="3030"/>
    <x v="0"/>
    <x v="0"/>
    <s v="USD"/>
    <n v="1426864032"/>
    <n v="1424275632"/>
    <b v="0"/>
    <n v="47"/>
    <b v="1"/>
    <s v="theater/plays"/>
    <n v="101"/>
    <n v="64.468085106382972"/>
    <x v="1"/>
    <x v="6"/>
    <m/>
    <m/>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m/>
    <m/>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m/>
    <m/>
  </r>
  <r>
    <n v="3470"/>
    <s v="She Kills Monsters"/>
    <s v="The New Artist's Circle is a theatre company dedicated to bringing the arts to young people."/>
    <n v="250"/>
    <n v="375"/>
    <x v="0"/>
    <x v="0"/>
    <s v="USD"/>
    <n v="1468618680"/>
    <n v="1465345902"/>
    <b v="0"/>
    <n v="9"/>
    <b v="1"/>
    <s v="theater/plays"/>
    <n v="150"/>
    <n v="41.666666666666664"/>
    <x v="1"/>
    <x v="6"/>
    <m/>
    <m/>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m/>
    <m/>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m/>
    <m/>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m/>
    <m/>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m/>
    <m/>
  </r>
  <r>
    <n v="3475"/>
    <s v="Score"/>
    <s v="Score is a musical play inspired by true stories of parents who have recovered from addiction and regained their children."/>
    <n v="300"/>
    <n v="340"/>
    <x v="0"/>
    <x v="1"/>
    <s v="GBP"/>
    <n v="1414972800"/>
    <n v="1412629704"/>
    <b v="0"/>
    <n v="17"/>
    <b v="1"/>
    <s v="theater/plays"/>
    <n v="113.33333333333333"/>
    <n v="20"/>
    <x v="1"/>
    <x v="6"/>
    <m/>
    <m/>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m/>
    <m/>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m/>
    <m/>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m/>
    <m/>
  </r>
  <r>
    <n v="3479"/>
    <s v="Civil Rogues"/>
    <s v="A new comedy about what happened to a band of foolhardy actors when the Puritans closed the theatres in the 1640s."/>
    <n v="1500"/>
    <n v="1918"/>
    <x v="0"/>
    <x v="1"/>
    <s v="GBP"/>
    <n v="1403382680"/>
    <n v="1400790680"/>
    <b v="0"/>
    <n v="56"/>
    <b v="1"/>
    <s v="theater/plays"/>
    <n v="127.86666666666666"/>
    <n v="34.25"/>
    <x v="1"/>
    <x v="6"/>
    <m/>
    <m/>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m/>
    <m/>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m/>
    <m/>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m/>
    <m/>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m/>
    <m/>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m/>
    <m/>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m/>
    <m/>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m/>
    <m/>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m/>
    <m/>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m/>
    <m/>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m/>
    <m/>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m/>
    <m/>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m/>
    <m/>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m/>
    <m/>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m/>
    <m/>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m/>
    <m/>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m/>
    <m/>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m/>
    <m/>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m/>
    <m/>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m/>
    <m/>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m/>
    <m/>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m/>
    <m/>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m/>
    <m/>
  </r>
  <r>
    <n v="3502"/>
    <s v="Dickhead"/>
    <s v="Dickhead is a play about one man's struggle with the dicks in his head. If you want to know more stop being a twat and put out...please"/>
    <n v="4000"/>
    <n v="4216"/>
    <x v="0"/>
    <x v="0"/>
    <s v="USD"/>
    <n v="1458100740"/>
    <n v="1456862924"/>
    <b v="0"/>
    <n v="31"/>
    <b v="1"/>
    <s v="theater/plays"/>
    <n v="105.4"/>
    <n v="136"/>
    <x v="1"/>
    <x v="6"/>
    <m/>
    <m/>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m/>
    <m/>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m/>
    <m/>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m/>
    <m/>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m/>
    <m/>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m/>
    <m/>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m/>
    <m/>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m/>
    <m/>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m/>
    <m/>
  </r>
  <r>
    <n v="3511"/>
    <s v="Silent Planet"/>
    <s v="The world premiere of the first full-length play by Eve Leigh, at the intimate Finborough Theatre in London."/>
    <n v="1500"/>
    <n v="1518"/>
    <x v="0"/>
    <x v="1"/>
    <s v="GBP"/>
    <n v="1415385000"/>
    <n v="1413406695"/>
    <b v="0"/>
    <n v="19"/>
    <b v="1"/>
    <s v="theater/plays"/>
    <n v="101.2"/>
    <n v="79.89473684210526"/>
    <x v="1"/>
    <x v="6"/>
    <m/>
    <m/>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m/>
    <m/>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m/>
    <m/>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m/>
    <m/>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m/>
    <m/>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m/>
    <m/>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m/>
    <m/>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m/>
    <m/>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m/>
    <m/>
  </r>
  <r>
    <n v="3520"/>
    <s v="Protocols"/>
    <s v="Help us to bring &quot;Protocols&quot; at the 2015 Camden Fringe. The most controversial play of the year."/>
    <n v="2000"/>
    <n v="2015"/>
    <x v="0"/>
    <x v="1"/>
    <s v="GBP"/>
    <n v="1441547220"/>
    <n v="1439322412"/>
    <b v="0"/>
    <n v="21"/>
    <b v="1"/>
    <s v="theater/plays"/>
    <n v="100.75"/>
    <n v="95.952380952380949"/>
    <x v="1"/>
    <x v="6"/>
    <m/>
    <m/>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m/>
    <m/>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m/>
    <m/>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m/>
    <m/>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m/>
    <m/>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m/>
    <m/>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m/>
    <m/>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m/>
    <m/>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m/>
    <m/>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m/>
    <m/>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m/>
    <m/>
  </r>
  <r>
    <n v="3531"/>
    <s v="The Reinvention of Lily Johnson"/>
    <s v="A political comedy for a crazy election year"/>
    <n v="1000"/>
    <n v="1280"/>
    <x v="0"/>
    <x v="0"/>
    <s v="USD"/>
    <n v="1467301334"/>
    <n v="1464709334"/>
    <b v="0"/>
    <n v="26"/>
    <b v="1"/>
    <s v="theater/plays"/>
    <n v="128"/>
    <n v="49.230769230769234"/>
    <x v="1"/>
    <x v="6"/>
    <m/>
    <m/>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m/>
    <m/>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m/>
    <m/>
  </r>
  <r>
    <n v="3534"/>
    <s v="Night of Ashes"/>
    <s v="A Theatrical Prequel to Hell's Rebels, the current Pathfinder Adventure Path from Paizo Publishing"/>
    <n v="5000"/>
    <n v="7810"/>
    <x v="0"/>
    <x v="0"/>
    <s v="USD"/>
    <n v="1443711623"/>
    <n v="1440687623"/>
    <b v="0"/>
    <n v="204"/>
    <b v="1"/>
    <s v="theater/plays"/>
    <n v="156.20000000000002"/>
    <n v="38.284313725490193"/>
    <x v="1"/>
    <x v="6"/>
    <m/>
    <m/>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m/>
    <m/>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m/>
    <m/>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m/>
    <m/>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m/>
    <m/>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m/>
    <m/>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m/>
    <m/>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m/>
    <m/>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m/>
    <m/>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m/>
    <m/>
  </r>
  <r>
    <n v="3544"/>
    <s v="Gruoch, or Lady Macbeth"/>
    <s v="Death &amp; Pretzels presents the world premiere of Paul Pasulka's Gruoch, or Lady Macbeth"/>
    <n v="2500"/>
    <n v="2500"/>
    <x v="0"/>
    <x v="0"/>
    <s v="USD"/>
    <n v="1425758257"/>
    <n v="1423166257"/>
    <b v="0"/>
    <n v="24"/>
    <b v="1"/>
    <s v="theater/plays"/>
    <n v="100"/>
    <n v="104.16666666666667"/>
    <x v="1"/>
    <x v="6"/>
    <m/>
    <m/>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m/>
    <m/>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m/>
    <m/>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m/>
    <m/>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m/>
    <m/>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m/>
    <m/>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m/>
    <m/>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m/>
    <m/>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m/>
    <m/>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m/>
    <m/>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m/>
    <m/>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m/>
    <m/>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m/>
    <m/>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m/>
    <m/>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m/>
    <m/>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m/>
    <m/>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m/>
    <m/>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m/>
    <m/>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m/>
    <m/>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m/>
    <m/>
  </r>
  <r>
    <n v="3564"/>
    <s v="The Pillowman Aberdeen"/>
    <s v="Multi Award-Winng play THE PILLOWMAN coming to the Arts Centre Theatre, Aberdeen"/>
    <n v="1000"/>
    <n v="1005"/>
    <x v="0"/>
    <x v="1"/>
    <s v="GBP"/>
    <n v="1444060800"/>
    <n v="1440082649"/>
    <b v="0"/>
    <n v="17"/>
    <b v="1"/>
    <s v="theater/plays"/>
    <n v="100.49999999999999"/>
    <n v="59.117647058823529"/>
    <x v="1"/>
    <x v="6"/>
    <m/>
    <m/>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m/>
    <m/>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m/>
    <m/>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m/>
    <m/>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m/>
    <m/>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m/>
    <m/>
  </r>
  <r>
    <n v="3570"/>
    <s v="The Lower Depths"/>
    <s v="Theatre Machine presents an all-new adaptation of Maxim Gorky's classic of Russian theatre, The Lower Depths."/>
    <n v="2000"/>
    <n v="2287"/>
    <x v="0"/>
    <x v="0"/>
    <s v="USD"/>
    <n v="1420009200"/>
    <n v="1417593483"/>
    <b v="0"/>
    <n v="26"/>
    <b v="1"/>
    <s v="theater/plays"/>
    <n v="114.35"/>
    <n v="87.961538461538467"/>
    <x v="1"/>
    <x v="6"/>
    <m/>
    <m/>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m/>
    <m/>
  </r>
  <r>
    <n v="3572"/>
    <s v="Monster"/>
    <s v="A darkly comic one woman show by Abram Rooney as part of The Camden Fringe 2015."/>
    <n v="500"/>
    <n v="500"/>
    <x v="0"/>
    <x v="1"/>
    <s v="GBP"/>
    <n v="1434894082"/>
    <n v="1432302082"/>
    <b v="0"/>
    <n v="9"/>
    <b v="1"/>
    <s v="theater/plays"/>
    <n v="100"/>
    <n v="55.555555555555557"/>
    <x v="1"/>
    <x v="6"/>
    <m/>
    <m/>
  </r>
  <r>
    <n v="3573"/>
    <s v="Licensed To Ill"/>
    <s v="London based theatre makers collaborating to create a new show about the history of HipHop."/>
    <n v="3000"/>
    <n v="3084"/>
    <x v="0"/>
    <x v="1"/>
    <s v="GBP"/>
    <n v="1415440846"/>
    <n v="1412845246"/>
    <b v="0"/>
    <n v="78"/>
    <b v="1"/>
    <s v="theater/plays"/>
    <n v="102.8"/>
    <n v="39.53846153846154"/>
    <x v="1"/>
    <x v="6"/>
    <m/>
    <m/>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m/>
    <m/>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m/>
    <m/>
  </r>
  <r>
    <n v="3576"/>
    <s v="Vote for Next Season's Shows!"/>
    <s v="Vote here for whatever show you want to see next year! No gimmick, no stretch goals, just a simple vote and a free ticket."/>
    <n v="100"/>
    <n v="100"/>
    <x v="0"/>
    <x v="0"/>
    <s v="USD"/>
    <n v="1480947054"/>
    <n v="1475759454"/>
    <b v="0"/>
    <n v="5"/>
    <b v="1"/>
    <s v="theater/plays"/>
    <n v="100"/>
    <n v="20"/>
    <x v="1"/>
    <x v="6"/>
    <m/>
    <m/>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m/>
    <m/>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m/>
    <m/>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m/>
    <m/>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m/>
    <m/>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m/>
    <m/>
  </r>
  <r>
    <n v="3582"/>
    <s v="REALLY REALLY"/>
    <s v="A contemporary American play touching on the scorching realities of growing up in the Millennial generation."/>
    <n v="1000"/>
    <n v="2870"/>
    <x v="0"/>
    <x v="0"/>
    <s v="USD"/>
    <n v="1459822682"/>
    <n v="1458613082"/>
    <b v="0"/>
    <n v="49"/>
    <b v="1"/>
    <s v="theater/plays"/>
    <n v="287"/>
    <n v="58.571428571428569"/>
    <x v="1"/>
    <x v="6"/>
    <m/>
    <m/>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m/>
    <m/>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m/>
    <m/>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m/>
    <m/>
  </r>
  <r>
    <n v="3586"/>
    <s v="Actors &amp; Musicians who are Blind or Autistic"/>
    <s v="See Theatre In A New Light"/>
    <n v="7500"/>
    <n v="8207"/>
    <x v="0"/>
    <x v="0"/>
    <s v="USD"/>
    <n v="1474649070"/>
    <n v="1469465070"/>
    <b v="0"/>
    <n v="54"/>
    <b v="1"/>
    <s v="theater/plays"/>
    <n v="109.42666666666668"/>
    <n v="151.9814814814815"/>
    <x v="1"/>
    <x v="6"/>
    <m/>
    <m/>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m/>
    <m/>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m/>
    <m/>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m/>
    <m/>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m/>
    <m/>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m/>
    <m/>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m/>
    <m/>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m/>
    <m/>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m/>
    <m/>
  </r>
  <r>
    <n v="3595"/>
    <s v="The Flu Season"/>
    <s v="A new theatre company staging Will Eno's The Flu Season in Seattle"/>
    <n v="2600"/>
    <n v="3081"/>
    <x v="0"/>
    <x v="0"/>
    <s v="USD"/>
    <n v="1426229940"/>
    <n v="1423959123"/>
    <b v="0"/>
    <n v="62"/>
    <b v="1"/>
    <s v="theater/plays"/>
    <n v="118.5"/>
    <n v="49.693548387096776"/>
    <x v="1"/>
    <x v="6"/>
    <m/>
    <m/>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m/>
    <m/>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m/>
    <m/>
  </r>
  <r>
    <n v="3598"/>
    <s v="Cinderella"/>
    <s v="River City Theatre Company needs your support as we embark on our thirteenth production, CINDERELLA!"/>
    <n v="1000"/>
    <n v="1101"/>
    <x v="0"/>
    <x v="0"/>
    <s v="USD"/>
    <n v="1409720340"/>
    <n v="1408129822"/>
    <b v="0"/>
    <n v="27"/>
    <b v="1"/>
    <s v="theater/plays"/>
    <n v="110.1"/>
    <n v="40.777777777777779"/>
    <x v="1"/>
    <x v="6"/>
    <m/>
    <m/>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m/>
    <m/>
  </r>
  <r>
    <n v="3600"/>
    <s v="Pariah"/>
    <s v="The First Play From The Man Who Brought You The Black James Bond!"/>
    <n v="10"/>
    <n v="13"/>
    <x v="0"/>
    <x v="0"/>
    <s v="USD"/>
    <n v="1476390164"/>
    <n v="1473970964"/>
    <b v="0"/>
    <n v="4"/>
    <b v="1"/>
    <s v="theater/plays"/>
    <n v="130"/>
    <n v="3.25"/>
    <x v="1"/>
    <x v="6"/>
    <m/>
    <m/>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m/>
    <m/>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m/>
    <m/>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m/>
    <m/>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m/>
    <m/>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m/>
    <m/>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m/>
    <m/>
  </r>
  <r>
    <n v="3607"/>
    <s v="E15 at The Pleasance and CPT"/>
    <s v="'E15' is a verbatim project that looks at the story of the Focus E15 Campaign"/>
    <n v="550"/>
    <n v="580"/>
    <x v="0"/>
    <x v="1"/>
    <s v="GBP"/>
    <n v="1450137600"/>
    <n v="1448924882"/>
    <b v="0"/>
    <n v="20"/>
    <b v="1"/>
    <s v="theater/plays"/>
    <n v="105.45454545454544"/>
    <n v="29"/>
    <x v="1"/>
    <x v="6"/>
    <m/>
    <m/>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m/>
    <m/>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m/>
    <m/>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m/>
    <m/>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m/>
    <m/>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m/>
    <m/>
  </r>
  <r>
    <n v="3613"/>
    <s v="HIS NAME IS ARTHUR HOLMBERG"/>
    <s v="a woman walks into a bar except she looks like a man and no one's serving drinks. one night only"/>
    <n v="1250"/>
    <n v="1250"/>
    <x v="0"/>
    <x v="0"/>
    <s v="USD"/>
    <n v="1403964574"/>
    <n v="1401372574"/>
    <b v="0"/>
    <n v="20"/>
    <b v="1"/>
    <s v="theater/plays"/>
    <n v="100"/>
    <n v="62.5"/>
    <x v="1"/>
    <x v="6"/>
    <m/>
    <m/>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m/>
    <m/>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m/>
    <m/>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m/>
    <m/>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m/>
    <m/>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m/>
    <m/>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m/>
    <m/>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m/>
    <m/>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m/>
    <m/>
  </r>
  <r>
    <n v="3622"/>
    <s v="Shakespeare's Pericles, Prince of Tyre"/>
    <s v="5 actors. 39 characters. 1 epic adventure. Presented by the Cradle Theatre Company."/>
    <n v="1000"/>
    <n v="1000.99"/>
    <x v="0"/>
    <x v="0"/>
    <s v="USD"/>
    <n v="1411874580"/>
    <n v="1409030371"/>
    <b v="0"/>
    <n v="21"/>
    <b v="1"/>
    <s v="theater/plays"/>
    <n v="100.099"/>
    <n v="47.666190476190479"/>
    <x v="1"/>
    <x v="6"/>
    <m/>
    <m/>
  </r>
  <r>
    <n v="3623"/>
    <s v="Since I've Been Here"/>
    <s v="An original play exploring the complications of romantic relationships in all forms."/>
    <n v="2500"/>
    <n v="3000"/>
    <x v="0"/>
    <x v="0"/>
    <s v="USD"/>
    <n v="1406358000"/>
    <n v="1404841270"/>
    <b v="0"/>
    <n v="34"/>
    <b v="1"/>
    <s v="theater/plays"/>
    <n v="120"/>
    <n v="88.235294117647058"/>
    <x v="1"/>
    <x v="6"/>
    <m/>
    <m/>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m/>
    <m/>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m/>
    <m/>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m/>
    <m/>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m/>
    <m/>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m/>
    <m/>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m/>
    <m/>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m/>
    <m/>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m/>
    <m/>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m/>
    <m/>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m/>
    <m/>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m/>
    <m/>
  </r>
  <r>
    <n v="3635"/>
    <s v="Mary's Son"/>
    <s v="Mary's Son is a pop opera about Jesus and the hope he brings to all people."/>
    <n v="3500"/>
    <n v="1276"/>
    <x v="2"/>
    <x v="0"/>
    <s v="USD"/>
    <n v="1461186676"/>
    <n v="1458594676"/>
    <b v="0"/>
    <n v="10"/>
    <b v="0"/>
    <s v="theater/musical"/>
    <n v="36.457142857142856"/>
    <n v="127.6"/>
    <x v="1"/>
    <x v="40"/>
    <m/>
    <m/>
  </r>
  <r>
    <n v="3636"/>
    <s v="The Brother's of B-Block"/>
    <s v="The Brotherâ€™s of B-block is a musical play. A new take on &quot;OZ&quot; _x000a_The Wizard of OZ meets HBO's OZ."/>
    <n v="150000"/>
    <n v="0"/>
    <x v="2"/>
    <x v="0"/>
    <s v="USD"/>
    <n v="1442248829"/>
    <n v="1439224829"/>
    <b v="0"/>
    <n v="0"/>
    <b v="0"/>
    <s v="theater/musical"/>
    <n v="0"/>
    <n v="0"/>
    <x v="1"/>
    <x v="40"/>
    <m/>
    <m/>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m/>
    <m/>
  </r>
  <r>
    <n v="3638"/>
    <s v="Project Hedwig and the Angry Inch"/>
    <s v="A rock and roll journey that explores love, loss, redemption, duality and ascension."/>
    <n v="3300"/>
    <n v="216"/>
    <x v="2"/>
    <x v="5"/>
    <s v="CAD"/>
    <n v="1429456132"/>
    <n v="1424275732"/>
    <b v="0"/>
    <n v="2"/>
    <b v="0"/>
    <s v="theater/musical"/>
    <n v="6.5454545454545459"/>
    <n v="108"/>
    <x v="1"/>
    <x v="40"/>
    <m/>
    <m/>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m/>
    <m/>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m/>
    <m/>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m/>
    <m/>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m/>
    <m/>
  </r>
  <r>
    <n v="3643"/>
    <s v="Puberty: The Musical"/>
    <s v="It feels like the first time. Like the very first time everyone's coming-of-age comes to the stage. Think 'Wicked', with bad acne."/>
    <n v="25000"/>
    <n v="0"/>
    <x v="2"/>
    <x v="0"/>
    <s v="USD"/>
    <n v="1447734439"/>
    <n v="1444274839"/>
    <b v="0"/>
    <n v="0"/>
    <b v="0"/>
    <s v="theater/musical"/>
    <n v="0"/>
    <n v="0"/>
    <x v="1"/>
    <x v="40"/>
    <m/>
    <m/>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m/>
    <m/>
  </r>
  <r>
    <n v="3645"/>
    <s v="If the Shoe Fits"/>
    <s v="This new musical comedy empowers women and girls of all ages to be themselves in their shoes, whatever shoes they choose."/>
    <n v="1000"/>
    <n v="1"/>
    <x v="2"/>
    <x v="5"/>
    <s v="CAD"/>
    <n v="1479773838"/>
    <n v="1477178238"/>
    <b v="0"/>
    <n v="1"/>
    <b v="0"/>
    <s v="theater/musical"/>
    <n v="0.1"/>
    <n v="1"/>
    <x v="1"/>
    <x v="40"/>
    <m/>
    <m/>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m/>
    <m/>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m/>
    <m/>
  </r>
  <r>
    <n v="3648"/>
    <s v="Moth Theater Lives"/>
    <s v="Help Moth Live! Support Moth and its artist collective to achieve its 2014/15 season."/>
    <n v="40000"/>
    <n v="40153"/>
    <x v="0"/>
    <x v="0"/>
    <s v="USD"/>
    <n v="1412492445"/>
    <n v="1409900445"/>
    <b v="0"/>
    <n v="73"/>
    <b v="1"/>
    <s v="theater/plays"/>
    <n v="100.38249999999999"/>
    <n v="550.04109589041093"/>
    <x v="1"/>
    <x v="6"/>
    <m/>
    <m/>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m/>
    <m/>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m/>
    <m/>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m/>
    <m/>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m/>
    <m/>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m/>
    <m/>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m/>
    <m/>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m/>
    <m/>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m/>
    <m/>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m/>
    <m/>
  </r>
  <r>
    <n v="3658"/>
    <s v="Mr. Marmalade"/>
    <s v="Life is hard when your own imaginary friend can't make time for you."/>
    <n v="1500"/>
    <n v="1510"/>
    <x v="0"/>
    <x v="0"/>
    <s v="USD"/>
    <n v="1404273540"/>
    <n v="1400272580"/>
    <b v="0"/>
    <n v="20"/>
    <b v="1"/>
    <s v="theater/plays"/>
    <n v="100.66666666666666"/>
    <n v="75.5"/>
    <x v="1"/>
    <x v="6"/>
    <m/>
    <m/>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m/>
    <m/>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m/>
    <m/>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m/>
    <m/>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m/>
    <m/>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m/>
    <m/>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m/>
    <m/>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m/>
    <m/>
  </r>
  <r>
    <n v="3666"/>
    <s v="Israel LÃ³pez @ Ojai Playwrights Conference"/>
    <s v="Artistic Internship @ Ojai Playwrights Conference"/>
    <n v="1200"/>
    <n v="1200"/>
    <x v="0"/>
    <x v="0"/>
    <s v="USD"/>
    <n v="1406185200"/>
    <n v="1404337382"/>
    <b v="0"/>
    <n v="38"/>
    <b v="1"/>
    <s v="theater/plays"/>
    <n v="100"/>
    <n v="31.578947368421051"/>
    <x v="1"/>
    <x v="6"/>
    <m/>
    <m/>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m/>
    <m/>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m/>
    <m/>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m/>
    <m/>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m/>
    <m/>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m/>
    <m/>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m/>
    <m/>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m/>
    <m/>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m/>
    <m/>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m/>
    <m/>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m/>
    <m/>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m/>
    <m/>
  </r>
  <r>
    <n v="3678"/>
    <s v="Some big Some bang"/>
    <s v="The Ugly Collective takes Some big Some bang to the Underbelly Venues at the Edinburgh Fringe!"/>
    <n v="2000"/>
    <n v="2050"/>
    <x v="0"/>
    <x v="1"/>
    <s v="GBP"/>
    <n v="1433076298"/>
    <n v="1430052298"/>
    <b v="0"/>
    <n v="31"/>
    <b v="1"/>
    <s v="theater/plays"/>
    <n v="102.49999999999999"/>
    <n v="66.129032258064512"/>
    <x v="1"/>
    <x v="6"/>
    <m/>
    <m/>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m/>
    <m/>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m/>
    <m/>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m/>
    <m/>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m/>
    <m/>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m/>
    <m/>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m/>
    <m/>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m/>
    <m/>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m/>
    <m/>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m/>
    <m/>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m/>
    <m/>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m/>
    <m/>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m/>
    <m/>
  </r>
  <r>
    <n v="3691"/>
    <s v="Most Dangerous Man in America (WEB DuBois) by Amiri  Baraka"/>
    <s v="World Premiere of last play written by Amiri Baraka"/>
    <n v="40000"/>
    <n v="51184"/>
    <x v="0"/>
    <x v="0"/>
    <s v="USD"/>
    <n v="1425272340"/>
    <n v="1421426929"/>
    <b v="0"/>
    <n v="274"/>
    <b v="1"/>
    <s v="theater/plays"/>
    <n v="127.96000000000001"/>
    <n v="186.80291970802921"/>
    <x v="1"/>
    <x v="6"/>
    <m/>
    <m/>
  </r>
  <r>
    <n v="3692"/>
    <s v="An Evening With Durang"/>
    <s v="Help us independently produce two great comedies by Christopher Durang."/>
    <n v="1000"/>
    <n v="1260"/>
    <x v="0"/>
    <x v="0"/>
    <s v="USD"/>
    <n v="1411084800"/>
    <n v="1410304179"/>
    <b v="0"/>
    <n v="17"/>
    <b v="1"/>
    <s v="theater/plays"/>
    <n v="126"/>
    <n v="74.117647058823536"/>
    <x v="1"/>
    <x v="6"/>
    <m/>
    <m/>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m/>
    <m/>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m/>
    <m/>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m/>
    <m/>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m/>
    <m/>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m/>
    <m/>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m/>
    <m/>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m/>
    <m/>
  </r>
  <r>
    <n v="3700"/>
    <s v="Generations (Senior Project)"/>
    <s v="Help me produce the play I have written for my senior project!"/>
    <n v="500"/>
    <n v="606"/>
    <x v="0"/>
    <x v="0"/>
    <s v="USD"/>
    <n v="1412092800"/>
    <n v="1409493800"/>
    <b v="0"/>
    <n v="18"/>
    <b v="1"/>
    <s v="theater/plays"/>
    <n v="121.2"/>
    <n v="33.666666666666664"/>
    <x v="1"/>
    <x v="6"/>
    <m/>
    <m/>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m/>
    <m/>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m/>
    <m/>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m/>
    <m/>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m/>
    <m/>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m/>
    <m/>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m/>
    <m/>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m/>
    <m/>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m/>
    <m/>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m/>
    <m/>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m/>
    <m/>
  </r>
  <r>
    <n v="3711"/>
    <s v="The Youth Shakespeare Project 2014"/>
    <s v="Two teachers and twenty kids bring one of Shakespeare's plays to life!"/>
    <n v="500"/>
    <n v="570"/>
    <x v="0"/>
    <x v="0"/>
    <s v="USD"/>
    <n v="1402848000"/>
    <n v="1400606573"/>
    <b v="0"/>
    <n v="21"/>
    <b v="1"/>
    <s v="theater/plays"/>
    <n v="113.99999999999999"/>
    <n v="27.142857142857142"/>
    <x v="1"/>
    <x v="6"/>
    <m/>
    <m/>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m/>
    <m/>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m/>
    <m/>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m/>
    <m/>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m/>
    <m/>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m/>
    <m/>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m/>
    <m/>
  </r>
  <r>
    <n v="3718"/>
    <s v="PUNK ROCK"/>
    <s v="William Carlisle has the world at his feet but its weight on his shoulders. He is intelligent, articulate and fucked."/>
    <n v="500"/>
    <n v="1197"/>
    <x v="0"/>
    <x v="1"/>
    <s v="GBP"/>
    <n v="1425057075"/>
    <n v="1422465075"/>
    <b v="0"/>
    <n v="46"/>
    <b v="1"/>
    <s v="theater/plays"/>
    <n v="239.4"/>
    <n v="26.021739130434781"/>
    <x v="1"/>
    <x v="6"/>
    <m/>
    <m/>
  </r>
  <r>
    <n v="3719"/>
    <s v="Corium"/>
    <s v="A new piece of physical theatre about love, regret and longing."/>
    <n v="200"/>
    <n v="420"/>
    <x v="0"/>
    <x v="1"/>
    <s v="GBP"/>
    <n v="1434994266"/>
    <n v="1432402266"/>
    <b v="0"/>
    <n v="4"/>
    <b v="1"/>
    <s v="theater/plays"/>
    <n v="210"/>
    <n v="105"/>
    <x v="1"/>
    <x v="6"/>
    <m/>
    <m/>
  </r>
  <r>
    <n v="3720"/>
    <s v="Lakotas and the American Theatre"/>
    <s v="Breaking the American Indian stereotype in the American Theatre."/>
    <n v="3300"/>
    <n v="3449"/>
    <x v="0"/>
    <x v="0"/>
    <s v="USD"/>
    <n v="1435881006"/>
    <n v="1433980206"/>
    <b v="0"/>
    <n v="40"/>
    <b v="1"/>
    <s v="theater/plays"/>
    <n v="104.51515151515152"/>
    <n v="86.224999999999994"/>
    <x v="1"/>
    <x v="6"/>
    <m/>
    <m/>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m/>
    <m/>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m/>
    <m/>
  </r>
  <r>
    <n v="3723"/>
    <s v="Beauty and the Beast"/>
    <s v="Saltmine Theatre Company present Beauty and the Beast:"/>
    <n v="4500"/>
    <n v="4592"/>
    <x v="0"/>
    <x v="1"/>
    <s v="GBP"/>
    <n v="1417374262"/>
    <n v="1414778662"/>
    <b v="0"/>
    <n v="63"/>
    <b v="1"/>
    <s v="theater/plays"/>
    <n v="102.04444444444445"/>
    <n v="72.888888888888886"/>
    <x v="1"/>
    <x v="6"/>
    <m/>
    <m/>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m/>
    <m/>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m/>
    <m/>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m/>
    <m/>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m/>
    <m/>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m/>
    <m/>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m/>
    <m/>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m/>
    <m/>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m/>
    <m/>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m/>
    <m/>
  </r>
  <r>
    <n v="3733"/>
    <s v="laughter in the hood"/>
    <s v="want to donate tickets to residents who live in the community that cant afford the 35.00 price of ticket"/>
    <n v="1500"/>
    <n v="0"/>
    <x v="2"/>
    <x v="0"/>
    <s v="USD"/>
    <n v="1429396200"/>
    <n v="1428539708"/>
    <b v="0"/>
    <n v="0"/>
    <b v="0"/>
    <s v="theater/plays"/>
    <n v="0"/>
    <n v="0"/>
    <x v="1"/>
    <x v="6"/>
    <m/>
    <m/>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m/>
    <m/>
  </r>
  <r>
    <n v="3735"/>
    <s v="Women Beware Women"/>
    <s v="Young Actor's taking on a Jacobean tragedy. Family, betrayal, love, lust, sex and death."/>
    <n v="150"/>
    <n v="20"/>
    <x v="2"/>
    <x v="1"/>
    <s v="GBP"/>
    <n v="1432831089"/>
    <n v="1430239089"/>
    <b v="0"/>
    <n v="2"/>
    <b v="0"/>
    <s v="theater/plays"/>
    <n v="13.333333333333334"/>
    <n v="10"/>
    <x v="1"/>
    <x v="6"/>
    <m/>
    <m/>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m/>
    <m/>
  </r>
  <r>
    <n v="3737"/>
    <s v="Measure For Measure"/>
    <s v="The ASU Theatre and Shakespeare Club presents Measure For Measure directed by Jordyn Ochser."/>
    <n v="700"/>
    <n v="150"/>
    <x v="2"/>
    <x v="0"/>
    <s v="USD"/>
    <n v="1447311540"/>
    <n v="1445358903"/>
    <b v="0"/>
    <n v="4"/>
    <b v="0"/>
    <s v="theater/plays"/>
    <n v="21.428571428571427"/>
    <n v="37.5"/>
    <x v="1"/>
    <x v="6"/>
    <m/>
    <m/>
  </r>
  <r>
    <n v="3738"/>
    <s v="'GULF' - a new play by PIVOT THEATRE"/>
    <s v="A filmic, fast-paced exploration of trust, making its debut at Camden People's Theatre this July."/>
    <n v="1500"/>
    <n v="270"/>
    <x v="2"/>
    <x v="1"/>
    <s v="GBP"/>
    <n v="1405461600"/>
    <n v="1403562705"/>
    <b v="0"/>
    <n v="6"/>
    <b v="0"/>
    <s v="theater/plays"/>
    <n v="18"/>
    <n v="45"/>
    <x v="1"/>
    <x v="6"/>
    <m/>
    <m/>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m/>
    <m/>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m/>
    <m/>
  </r>
  <r>
    <n v="3741"/>
    <s v="Open House Theater"/>
    <s v="A small community with a love for theater would like to continue. Help the children of this community continue."/>
    <n v="20000"/>
    <n v="0"/>
    <x v="2"/>
    <x v="0"/>
    <s v="USD"/>
    <n v="1450389950"/>
    <n v="1447797950"/>
    <b v="0"/>
    <n v="0"/>
    <b v="0"/>
    <s v="theater/plays"/>
    <n v="0"/>
    <n v="0"/>
    <x v="1"/>
    <x v="6"/>
    <m/>
    <m/>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m/>
    <m/>
  </r>
  <r>
    <n v="3743"/>
    <s v="Down the Mississippi"/>
    <s v="I'm taking the Adventures of Huckleberry Finn puppet show down the Mississippi River!"/>
    <n v="2200"/>
    <n v="0"/>
    <x v="2"/>
    <x v="0"/>
    <s v="USD"/>
    <n v="1404406964"/>
    <n v="1401814964"/>
    <b v="0"/>
    <n v="0"/>
    <b v="0"/>
    <s v="theater/plays"/>
    <n v="0"/>
    <n v="0"/>
    <x v="1"/>
    <x v="6"/>
    <m/>
    <m/>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m/>
    <m/>
  </r>
  <r>
    <n v="3745"/>
    <s v="Tyke Theatre Web Show"/>
    <s v="Tyke wants to expand her puppet theater show to weekly online web shows and is looking for backers."/>
    <n v="100"/>
    <n v="10"/>
    <x v="2"/>
    <x v="0"/>
    <s v="USD"/>
    <n v="1407689102"/>
    <n v="1405097102"/>
    <b v="0"/>
    <n v="1"/>
    <b v="0"/>
    <s v="theater/plays"/>
    <n v="10"/>
    <n v="10"/>
    <x v="1"/>
    <x v="6"/>
    <m/>
    <m/>
  </r>
  <r>
    <n v="3746"/>
    <s v="Stage Play Production - &quot;I Love You to Death&quot;"/>
    <s v="Generational curses CAN be broken...right?"/>
    <n v="8500"/>
    <n v="202"/>
    <x v="2"/>
    <x v="0"/>
    <s v="USD"/>
    <n v="1475918439"/>
    <n v="1473326439"/>
    <b v="0"/>
    <n v="1"/>
    <b v="0"/>
    <s v="theater/plays"/>
    <n v="2.3764705882352941"/>
    <n v="202"/>
    <x v="1"/>
    <x v="6"/>
    <m/>
    <m/>
  </r>
  <r>
    <n v="3747"/>
    <s v="Counting Stars"/>
    <s v="The world premiere of an astonishing new play by acclaimed writer Atiha Sen Gupta."/>
    <n v="2500"/>
    <n v="25"/>
    <x v="2"/>
    <x v="1"/>
    <s v="GBP"/>
    <n v="1436137140"/>
    <n v="1433833896"/>
    <b v="0"/>
    <n v="1"/>
    <b v="0"/>
    <s v="theater/plays"/>
    <n v="1"/>
    <n v="25"/>
    <x v="1"/>
    <x v="6"/>
    <m/>
    <m/>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m/>
    <m/>
  </r>
  <r>
    <n v="3749"/>
    <s v="Dante's Capstone Project: Who am I?"/>
    <s v="A night of music, fellowship, and a reflection of my experiences over the past 4 years at Ball State University."/>
    <n v="500"/>
    <n v="525"/>
    <x v="0"/>
    <x v="0"/>
    <s v="USD"/>
    <n v="1461902340"/>
    <n v="1459220588"/>
    <b v="0"/>
    <n v="7"/>
    <b v="1"/>
    <s v="theater/musical"/>
    <n v="105"/>
    <n v="75"/>
    <x v="1"/>
    <x v="40"/>
    <m/>
    <m/>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m/>
    <m/>
  </r>
  <r>
    <n v="3751"/>
    <s v="GGC Productions 2016"/>
    <s v="I will be performing in TWO productions to kick off the 2016 season. NEED HELP TO FUND THESE GREAT SHOWS!"/>
    <n v="1000"/>
    <n v="1326"/>
    <x v="0"/>
    <x v="0"/>
    <s v="USD"/>
    <n v="1459641073"/>
    <n v="1454460673"/>
    <b v="0"/>
    <n v="11"/>
    <b v="1"/>
    <s v="theater/musical"/>
    <n v="132.6"/>
    <n v="120.54545454545455"/>
    <x v="1"/>
    <x v="40"/>
    <m/>
    <m/>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m/>
    <m/>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m/>
    <m/>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m/>
    <m/>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m/>
    <m/>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m/>
    <m/>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m/>
    <m/>
  </r>
  <r>
    <n v="3758"/>
    <s v="Luigi's Ladies"/>
    <s v="LUIGI'S LADIES: an original one-woman musical comedy"/>
    <n v="1500"/>
    <n v="1535"/>
    <x v="0"/>
    <x v="0"/>
    <s v="USD"/>
    <n v="1400475600"/>
    <n v="1397819938"/>
    <b v="0"/>
    <n v="26"/>
    <b v="1"/>
    <s v="theater/musical"/>
    <n v="102.33333333333334"/>
    <n v="59.03846153846154"/>
    <x v="1"/>
    <x v="40"/>
    <m/>
    <m/>
  </r>
  <r>
    <n v="3759"/>
    <s v="Pared Down Productions"/>
    <s v="A production company specializing in small-scale musicals"/>
    <n v="4000"/>
    <n v="4409.7700000000004"/>
    <x v="0"/>
    <x v="0"/>
    <s v="USD"/>
    <n v="1440556553"/>
    <n v="1435372553"/>
    <b v="0"/>
    <n v="88"/>
    <b v="1"/>
    <s v="theater/musical"/>
    <n v="110.24425000000002"/>
    <n v="50.111022727272733"/>
    <x v="1"/>
    <x v="40"/>
    <m/>
    <m/>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m/>
    <m/>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m/>
    <m/>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m/>
    <m/>
  </r>
  <r>
    <n v="3763"/>
    <s v="[title of show] â€” The Chicago Storefront Premiere"/>
    <s v="A musical about two guys writing a musical about...two guys writing a musical."/>
    <n v="5000"/>
    <n v="5000"/>
    <x v="0"/>
    <x v="0"/>
    <s v="USD"/>
    <n v="1427907626"/>
    <n v="1425319226"/>
    <b v="0"/>
    <n v="77"/>
    <b v="1"/>
    <s v="theater/musical"/>
    <n v="100"/>
    <n v="64.935064935064929"/>
    <x v="1"/>
    <x v="40"/>
    <m/>
    <m/>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m/>
    <m/>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m/>
    <m/>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m/>
    <m/>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m/>
    <m/>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m/>
    <m/>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m/>
    <m/>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m/>
    <m/>
  </r>
  <r>
    <n v="3771"/>
    <s v="COME OUT SWINGIN'!"/>
    <s v="I would like to make a demo recording of six songs from COME OUT SWINGIN'!"/>
    <n v="1000"/>
    <n v="1460"/>
    <x v="0"/>
    <x v="0"/>
    <s v="USD"/>
    <n v="1463529600"/>
    <n v="1462307652"/>
    <b v="0"/>
    <n v="38"/>
    <b v="1"/>
    <s v="theater/musical"/>
    <n v="146"/>
    <n v="38.421052631578945"/>
    <x v="1"/>
    <x v="40"/>
    <m/>
    <m/>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m/>
    <m/>
  </r>
  <r>
    <n v="3773"/>
    <s v="Dundee: A Hip-Hopera"/>
    <s v="A dramatic hip-hopera, inspired from monologues written by the performers."/>
    <n v="5000"/>
    <n v="5410"/>
    <x v="0"/>
    <x v="0"/>
    <s v="USD"/>
    <n v="1479175680"/>
    <n v="1476317247"/>
    <b v="0"/>
    <n v="57"/>
    <b v="1"/>
    <s v="theater/musical"/>
    <n v="108.2"/>
    <n v="94.912280701754383"/>
    <x v="1"/>
    <x v="40"/>
    <m/>
    <m/>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m/>
    <m/>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m/>
    <m/>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m/>
    <m/>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m/>
    <m/>
  </r>
  <r>
    <n v="3778"/>
    <s v="Give a Puppet a Hand"/>
    <s v="Sponsor an AVENUE Q puppet for The Barn Players April 2015 production."/>
    <n v="2400"/>
    <n v="2521"/>
    <x v="0"/>
    <x v="0"/>
    <s v="USD"/>
    <n v="1423942780"/>
    <n v="1418758780"/>
    <b v="0"/>
    <n v="36"/>
    <b v="1"/>
    <s v="theater/musical"/>
    <n v="105.04166666666667"/>
    <n v="70.027777777777771"/>
    <x v="1"/>
    <x v="40"/>
    <m/>
    <m/>
  </r>
  <r>
    <n v="3779"/>
    <s v="&quot;The Last Adam&quot; A New Musical, NYC reading"/>
    <s v="A fresh, re-telling of the Jesus story for a new generation."/>
    <n v="15000"/>
    <n v="15597"/>
    <x v="0"/>
    <x v="0"/>
    <s v="USD"/>
    <n v="1459010340"/>
    <n v="1456421940"/>
    <b v="0"/>
    <n v="115"/>
    <b v="1"/>
    <s v="theater/musical"/>
    <n v="103.98"/>
    <n v="135.62608695652173"/>
    <x v="1"/>
    <x v="40"/>
    <m/>
    <m/>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m/>
    <m/>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m/>
    <m/>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m/>
    <m/>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m/>
    <m/>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m/>
    <m/>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m/>
    <m/>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m/>
    <m/>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m/>
    <m/>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m/>
    <m/>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m/>
    <m/>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m/>
    <m/>
  </r>
  <r>
    <n v="3791"/>
    <s v="Spin! at The Cumming Playhouse"/>
    <s v="Spin! is an original musical comedy-drama presented by Blue Palm Productions."/>
    <n v="1500"/>
    <n v="0"/>
    <x v="2"/>
    <x v="0"/>
    <s v="USD"/>
    <n v="1404664592"/>
    <n v="1399480592"/>
    <b v="0"/>
    <n v="0"/>
    <b v="0"/>
    <s v="theater/musical"/>
    <n v="0"/>
    <n v="0"/>
    <x v="1"/>
    <x v="40"/>
    <m/>
    <m/>
  </r>
  <r>
    <n v="3792"/>
    <s v="BorikÃ©n: The Show"/>
    <s v="A cultural and historic journey through Puerto Rico's music and dance!"/>
    <n v="12500"/>
    <n v="35"/>
    <x v="2"/>
    <x v="0"/>
    <s v="USD"/>
    <n v="1436957022"/>
    <n v="1434365022"/>
    <b v="0"/>
    <n v="2"/>
    <b v="0"/>
    <s v="theater/musical"/>
    <n v="0.27999999999999997"/>
    <n v="17.5"/>
    <x v="1"/>
    <x v="40"/>
    <m/>
    <m/>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m/>
    <m/>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m/>
    <m/>
  </r>
  <r>
    <n v="3795"/>
    <s v="Duodeca"/>
    <s v="Poppin Productions are currently entering the development stage of their very first production -  &quot;Duodeca&quot;."/>
    <n v="600"/>
    <n v="10"/>
    <x v="2"/>
    <x v="1"/>
    <s v="GBP"/>
    <n v="1440801000"/>
    <n v="1437042490"/>
    <b v="0"/>
    <n v="2"/>
    <b v="0"/>
    <s v="theater/musical"/>
    <n v="1.6666666666666667"/>
    <n v="5"/>
    <x v="1"/>
    <x v="40"/>
    <m/>
    <m/>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m/>
    <m/>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m/>
    <m/>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m/>
    <m/>
  </r>
  <r>
    <n v="3799"/>
    <s v="A Story Once Told"/>
    <s v="An original musical on it's way to the stage in Minneapolis, MN. Feel free to ask any questions."/>
    <n v="10000"/>
    <n v="402"/>
    <x v="2"/>
    <x v="0"/>
    <s v="USD"/>
    <n v="1457734843"/>
    <n v="1455142843"/>
    <b v="0"/>
    <n v="4"/>
    <b v="0"/>
    <s v="theater/musical"/>
    <n v="4.0199999999999996"/>
    <n v="100.5"/>
    <x v="1"/>
    <x v="40"/>
    <m/>
    <m/>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m/>
    <m/>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m/>
    <m/>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m/>
    <m/>
  </r>
  <r>
    <n v="3803"/>
    <s v="Benjamin Button the Musical Concept Album"/>
    <s v="A fully orchestrated concept album of Benjamin Button the Musical!"/>
    <n v="12000"/>
    <n v="2358"/>
    <x v="2"/>
    <x v="0"/>
    <s v="USD"/>
    <n v="1457133568"/>
    <n v="1454541568"/>
    <b v="0"/>
    <n v="40"/>
    <b v="0"/>
    <s v="theater/musical"/>
    <n v="19.650000000000002"/>
    <n v="58.95"/>
    <x v="1"/>
    <x v="40"/>
    <m/>
    <m/>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m/>
    <m/>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m/>
    <m/>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m/>
    <m/>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m/>
    <m/>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m/>
    <m/>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m/>
    <m/>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m/>
    <m/>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m/>
    <m/>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m/>
    <m/>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m/>
    <m/>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m/>
    <m/>
  </r>
  <r>
    <n v="3815"/>
    <s v="The Canterbury Shakespeare Festival - first season"/>
    <s v="Come and help us make the Canterbury Shakespeare Festival a reality"/>
    <n v="1000"/>
    <n v="1000.01"/>
    <x v="0"/>
    <x v="1"/>
    <s v="GBP"/>
    <n v="1440111600"/>
    <n v="1437545657"/>
    <b v="0"/>
    <n v="20"/>
    <b v="1"/>
    <s v="theater/plays"/>
    <n v="100.001"/>
    <n v="50.000500000000002"/>
    <x v="1"/>
    <x v="6"/>
    <m/>
    <m/>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m/>
    <m/>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m/>
    <m/>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m/>
    <m/>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m/>
    <m/>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m/>
    <m/>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m/>
    <m/>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m/>
    <m/>
  </r>
  <r>
    <n v="3823"/>
    <s v="FEED"/>
    <s v="Feed, a new play by Garrett Markgraf (based on the novel by M.T. Anderson), Directed by Anna Marck at Oakland University."/>
    <n v="2500"/>
    <n v="2650"/>
    <x v="0"/>
    <x v="0"/>
    <s v="USD"/>
    <n v="1437364740"/>
    <n v="1434405044"/>
    <b v="0"/>
    <n v="41"/>
    <b v="1"/>
    <s v="theater/plays"/>
    <n v="106"/>
    <n v="64.634146341463421"/>
    <x v="1"/>
    <x v="6"/>
    <m/>
    <m/>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m/>
    <m/>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m/>
    <m/>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m/>
    <m/>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m/>
    <m/>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m/>
    <m/>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m/>
    <m/>
  </r>
  <r>
    <n v="3830"/>
    <s v="Run Away"/>
    <s v="The Aeon Theatre company is producing another original play by Parker Hale at the Manhattan Reportory Theatre"/>
    <n v="100"/>
    <n v="225"/>
    <x v="0"/>
    <x v="0"/>
    <s v="USD"/>
    <n v="1464371211"/>
    <n v="1463161611"/>
    <b v="0"/>
    <n v="3"/>
    <b v="1"/>
    <s v="theater/plays"/>
    <n v="225"/>
    <n v="75"/>
    <x v="1"/>
    <x v="6"/>
    <m/>
    <m/>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m/>
    <m/>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m/>
    <m/>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m/>
    <m/>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m/>
    <m/>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m/>
    <m/>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m/>
    <m/>
  </r>
  <r>
    <n v="3837"/>
    <s v="Farcical Elements Presents Boeing-Boeing"/>
    <s v="A high-flying French farce with the thrust of a well-tuned jet engine"/>
    <n v="2000"/>
    <n v="2042"/>
    <x v="0"/>
    <x v="1"/>
    <s v="GBP"/>
    <n v="1435947758"/>
    <n v="1432837358"/>
    <b v="0"/>
    <n v="17"/>
    <b v="1"/>
    <s v="theater/plays"/>
    <n v="102.1"/>
    <n v="120.11764705882354"/>
    <x v="1"/>
    <x v="6"/>
    <m/>
    <m/>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m/>
    <m/>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m/>
    <m/>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m/>
    <m/>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m/>
    <m/>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m/>
    <m/>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m/>
    <m/>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m/>
    <m/>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m/>
    <m/>
  </r>
  <r>
    <n v="3846"/>
    <s v="My Insane Shakespeare"/>
    <s v="My Insane Shakespeare. An original play by Arthur Elbakyan premiering October 13th at United Solo, New York City."/>
    <n v="7000"/>
    <n v="189"/>
    <x v="2"/>
    <x v="0"/>
    <s v="USD"/>
    <n v="1412405940"/>
    <n v="1409721542"/>
    <b v="1"/>
    <n v="8"/>
    <b v="0"/>
    <s v="theater/plays"/>
    <n v="2.7"/>
    <n v="23.625"/>
    <x v="1"/>
    <x v="6"/>
    <m/>
    <m/>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m/>
    <m/>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m/>
    <m/>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m/>
    <m/>
  </r>
  <r>
    <n v="3850"/>
    <s v="The Vagina Monologues 2015"/>
    <s v="V-Day is a global activist movement to end violence against women and girls."/>
    <n v="1000"/>
    <n v="38"/>
    <x v="2"/>
    <x v="0"/>
    <s v="USD"/>
    <n v="1420081143"/>
    <n v="1417489143"/>
    <b v="1"/>
    <n v="4"/>
    <b v="0"/>
    <s v="theater/plays"/>
    <n v="3.8"/>
    <n v="9.5"/>
    <x v="1"/>
    <x v="6"/>
    <m/>
    <m/>
  </r>
  <r>
    <n v="3851"/>
    <s v="Waving Goodbye"/>
    <s v="A play about the horrible choices we have to make every day. Should we take a risk, or take the road most travelled?"/>
    <n v="2500"/>
    <n v="852"/>
    <x v="2"/>
    <x v="1"/>
    <s v="GBP"/>
    <n v="1437129179"/>
    <n v="1434537179"/>
    <b v="1"/>
    <n v="24"/>
    <b v="0"/>
    <s v="theater/plays"/>
    <n v="34.08"/>
    <n v="35.5"/>
    <x v="1"/>
    <x v="6"/>
    <m/>
    <m/>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m/>
    <m/>
  </r>
  <r>
    <n v="3853"/>
    <s v="The Original Laughter Therapist"/>
    <s v="A dose of One-woman &quot;Dramedy&quot; to cure those daily blues is just what the doctor ordered!"/>
    <n v="100000"/>
    <n v="26"/>
    <x v="2"/>
    <x v="0"/>
    <s v="USD"/>
    <n v="1409602178"/>
    <n v="1406578178"/>
    <b v="0"/>
    <n v="2"/>
    <b v="0"/>
    <s v="theater/plays"/>
    <n v="2.5999999999999999E-2"/>
    <n v="13"/>
    <x v="1"/>
    <x v="6"/>
    <m/>
    <m/>
  </r>
  <r>
    <n v="3854"/>
    <s v="The Case Of Soghomon Tehlirian"/>
    <s v="A play dedicated to the 100th anniversary of the Armenian Genocide."/>
    <n v="11000"/>
    <n v="1788"/>
    <x v="2"/>
    <x v="0"/>
    <s v="USD"/>
    <n v="1431206058"/>
    <n v="1428614058"/>
    <b v="0"/>
    <n v="20"/>
    <b v="0"/>
    <s v="theater/plays"/>
    <n v="16.254545454545454"/>
    <n v="89.4"/>
    <x v="1"/>
    <x v="6"/>
    <m/>
    <m/>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m/>
    <m/>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m/>
    <m/>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m/>
    <m/>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m/>
    <m/>
  </r>
  <r>
    <n v="3859"/>
    <s v="What Dreams Were Made Of"/>
    <s v="This is a play that will have each and everyone that sees it thinking about the dreams they had growing up. It's a dramady"/>
    <n v="2500"/>
    <n v="1"/>
    <x v="2"/>
    <x v="0"/>
    <s v="USD"/>
    <n v="1403730000"/>
    <n v="1401485207"/>
    <b v="0"/>
    <n v="1"/>
    <b v="0"/>
    <s v="theater/plays"/>
    <n v="0.04"/>
    <n v="1"/>
    <x v="1"/>
    <x v="6"/>
    <m/>
    <m/>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m/>
    <m/>
  </r>
  <r>
    <n v="3861"/>
    <s v="READY OR NOT HERE I COME"/>
    <s v="THE COMING OF THE LORD!"/>
    <n v="2000"/>
    <n v="100"/>
    <x v="2"/>
    <x v="0"/>
    <s v="USD"/>
    <n v="1415828820"/>
    <n v="1412258977"/>
    <b v="0"/>
    <n v="1"/>
    <b v="0"/>
    <s v="theater/plays"/>
    <n v="5"/>
    <n v="100"/>
    <x v="1"/>
    <x v="6"/>
    <m/>
    <m/>
  </r>
  <r>
    <n v="3862"/>
    <s v="The Container Play"/>
    <s v="The hit immersive theatre experience of England comes to Corpus Christi!"/>
    <n v="7500"/>
    <n v="1"/>
    <x v="2"/>
    <x v="0"/>
    <s v="USD"/>
    <n v="1473699540"/>
    <n v="1472451356"/>
    <b v="0"/>
    <n v="1"/>
    <b v="0"/>
    <s v="theater/plays"/>
    <n v="1.3333333333333334E-2"/>
    <n v="1"/>
    <x v="1"/>
    <x v="6"/>
    <m/>
    <m/>
  </r>
  <r>
    <n v="3863"/>
    <s v="Umma Yemaya"/>
    <s v="Umma Yemaya is  a play that examines the challenges of unconventional love. The Lady  and the Artist create their own world for love."/>
    <n v="6000"/>
    <n v="0"/>
    <x v="2"/>
    <x v="0"/>
    <s v="USD"/>
    <n v="1446739905"/>
    <n v="1441552305"/>
    <b v="0"/>
    <n v="0"/>
    <b v="0"/>
    <s v="theater/plays"/>
    <n v="0"/>
    <n v="0"/>
    <x v="1"/>
    <x v="6"/>
    <m/>
    <m/>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m/>
    <m/>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m/>
    <m/>
  </r>
  <r>
    <n v="3866"/>
    <s v="a feminine ending, brought to you by the East End Theatre Co"/>
    <s v="A funny, moving, witty piece about a girl, her oboe, and her dreams."/>
    <n v="2000"/>
    <n v="11"/>
    <x v="2"/>
    <x v="0"/>
    <s v="USD"/>
    <n v="1458703740"/>
    <n v="1454453021"/>
    <b v="0"/>
    <n v="2"/>
    <b v="0"/>
    <s v="theater/plays"/>
    <n v="0.54999999999999993"/>
    <n v="5.5"/>
    <x v="1"/>
    <x v="6"/>
    <m/>
    <m/>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m/>
    <m/>
  </r>
  <r>
    <n v="3868"/>
    <s v="1000 words (Canceled)"/>
    <s v="New collection of music by Scott Evan Davis!"/>
    <n v="5000"/>
    <n v="10"/>
    <x v="1"/>
    <x v="1"/>
    <s v="GBP"/>
    <n v="1410191405"/>
    <n v="1408031405"/>
    <b v="0"/>
    <n v="1"/>
    <b v="0"/>
    <s v="theater/musical"/>
    <n v="0.2"/>
    <n v="10"/>
    <x v="1"/>
    <x v="40"/>
    <m/>
    <m/>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m/>
    <m/>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m/>
    <m/>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m/>
    <m/>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m/>
    <m/>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m/>
    <m/>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m/>
    <m/>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m/>
    <m/>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m/>
    <m/>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m/>
    <m/>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m/>
    <m/>
  </r>
  <r>
    <n v="3879"/>
    <s v="Theatre 'Portable' Royal (Canceled)"/>
    <s v="Theatre â€˜Portableâ€™ Royal is a portable, fully working, 40 seater theatre which will tour the UK and beyond!"/>
    <n v="15000"/>
    <n v="0"/>
    <x v="1"/>
    <x v="1"/>
    <s v="GBP"/>
    <n v="1422218396"/>
    <n v="1419626396"/>
    <b v="0"/>
    <n v="0"/>
    <b v="0"/>
    <s v="theater/musical"/>
    <n v="0"/>
    <n v="0"/>
    <x v="1"/>
    <x v="40"/>
    <m/>
    <m/>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m/>
    <m/>
  </r>
  <r>
    <n v="3881"/>
    <s v="My Real Mother's Name is... (Canceled)"/>
    <s v="A musical journey coming to the Blue Venue at the 2017 Orlando Fringe Festival!"/>
    <n v="500"/>
    <n v="25"/>
    <x v="1"/>
    <x v="0"/>
    <s v="USD"/>
    <n v="1487550399"/>
    <n v="1484958399"/>
    <b v="0"/>
    <n v="1"/>
    <b v="0"/>
    <s v="theater/musical"/>
    <n v="5"/>
    <n v="25"/>
    <x v="1"/>
    <x v="40"/>
    <m/>
    <m/>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m/>
    <m/>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m/>
    <m/>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m/>
    <m/>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m/>
    <m/>
  </r>
  <r>
    <n v="3886"/>
    <s v="a (Canceled)"/>
    <n v="1"/>
    <n v="10000"/>
    <n v="0"/>
    <x v="1"/>
    <x v="2"/>
    <s v="AUD"/>
    <n v="1418275702"/>
    <n v="1415683702"/>
    <b v="0"/>
    <n v="0"/>
    <b v="0"/>
    <s v="theater/musical"/>
    <n v="0"/>
    <n v="0"/>
    <x v="1"/>
    <x v="40"/>
    <m/>
    <m/>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m/>
    <m/>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m/>
    <m/>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m/>
    <m/>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m/>
    <m/>
  </r>
  <r>
    <n v="3891"/>
    <s v="Out of the Box: A Mime Story"/>
    <s v="A comedy about a mime who dreams of becoming a stand up comedian."/>
    <n v="800"/>
    <n v="260"/>
    <x v="2"/>
    <x v="0"/>
    <s v="USD"/>
    <n v="1427086740"/>
    <n v="1424488244"/>
    <b v="0"/>
    <n v="7"/>
    <b v="0"/>
    <s v="theater/plays"/>
    <n v="32.5"/>
    <n v="37.142857142857146"/>
    <x v="1"/>
    <x v="6"/>
    <m/>
    <m/>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m/>
    <m/>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m/>
    <m/>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m/>
    <m/>
  </r>
  <r>
    <n v="3895"/>
    <s v="Vestige"/>
    <s v="A Transgender makeup artist calls into question the loyalty of her best friend in a 1980's circus while dealing with her dying mother."/>
    <n v="1000"/>
    <n v="50"/>
    <x v="2"/>
    <x v="0"/>
    <s v="USD"/>
    <n v="1425103218"/>
    <n v="1422424818"/>
    <b v="0"/>
    <n v="1"/>
    <b v="0"/>
    <s v="theater/plays"/>
    <n v="5"/>
    <n v="50"/>
    <x v="1"/>
    <x v="6"/>
    <m/>
    <m/>
  </r>
  <r>
    <n v="3896"/>
    <s v="Yorick and Company"/>
    <s v="Yorick and Co. is a comedy about a struggling theatre company whose mysterious benefactor starts haunting the show!"/>
    <n v="1600"/>
    <n v="170"/>
    <x v="2"/>
    <x v="0"/>
    <s v="USD"/>
    <n v="1402979778"/>
    <n v="1401770178"/>
    <b v="0"/>
    <n v="4"/>
    <b v="0"/>
    <s v="theater/plays"/>
    <n v="10.625"/>
    <n v="42.5"/>
    <x v="1"/>
    <x v="6"/>
    <m/>
    <m/>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m/>
    <m/>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m/>
    <m/>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m/>
    <m/>
  </r>
  <r>
    <n v="3900"/>
    <s v="HUB Theatre Group presents John Logan's RED"/>
    <s v="HUB Theatre Group collaborates with local artists to present John Logan's RED to the community."/>
    <n v="2500"/>
    <n v="135"/>
    <x v="2"/>
    <x v="0"/>
    <s v="USD"/>
    <n v="1433988791"/>
    <n v="1431396791"/>
    <b v="0"/>
    <n v="5"/>
    <b v="0"/>
    <s v="theater/plays"/>
    <n v="5.4"/>
    <n v="27"/>
    <x v="1"/>
    <x v="6"/>
    <m/>
    <m/>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m/>
    <m/>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m/>
    <m/>
  </r>
  <r>
    <n v="3903"/>
    <s v="Know Thy Law"/>
    <s v="Based on the novel â€œKnow Thy Lawâ€, this powerful play gives the insight and understanding of the power of knowing the law of the land."/>
    <n v="1500"/>
    <n v="0"/>
    <x v="2"/>
    <x v="0"/>
    <s v="USD"/>
    <n v="1439581080"/>
    <n v="1435709765"/>
    <b v="0"/>
    <n v="0"/>
    <b v="0"/>
    <s v="theater/plays"/>
    <n v="0"/>
    <n v="0"/>
    <x v="1"/>
    <x v="6"/>
    <m/>
    <m/>
  </r>
  <r>
    <n v="3904"/>
    <s v="Black America from Prophets to Pimps"/>
    <s v="A play that will cover 4000 years of black history."/>
    <n v="10000"/>
    <n v="3"/>
    <x v="2"/>
    <x v="0"/>
    <s v="USD"/>
    <n v="1429074240"/>
    <n v="1427866200"/>
    <b v="0"/>
    <n v="2"/>
    <b v="0"/>
    <s v="theater/plays"/>
    <n v="0.03"/>
    <n v="1.5"/>
    <x v="1"/>
    <x v="6"/>
    <m/>
    <m/>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m/>
    <m/>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m/>
    <m/>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m/>
    <m/>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m/>
    <m/>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m/>
    <m/>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m/>
    <m/>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m/>
    <m/>
  </r>
  <r>
    <n v="3912"/>
    <s v="JoLee Productions"/>
    <s v="Producing &amp; directing Jake's Women by Neil Simon opening July 9 and running through July 26 for Sonoma Arts Live"/>
    <n v="15000"/>
    <n v="1"/>
    <x v="2"/>
    <x v="0"/>
    <s v="USD"/>
    <n v="1429936500"/>
    <n v="1424759330"/>
    <b v="0"/>
    <n v="1"/>
    <b v="0"/>
    <s v="theater/plays"/>
    <n v="6.6666666666666671E-3"/>
    <n v="1"/>
    <x v="1"/>
    <x v="6"/>
    <m/>
    <m/>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m/>
    <m/>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m/>
    <m/>
  </r>
  <r>
    <n v="3915"/>
    <s v="Hardcross"/>
    <s v="Following the enormous success of Hardcross, we are looking for new ways to bring this wonderful play to a wider audience."/>
    <n v="1500"/>
    <n v="5"/>
    <x v="2"/>
    <x v="1"/>
    <s v="GBP"/>
    <n v="1464824309"/>
    <n v="1462232309"/>
    <b v="0"/>
    <n v="1"/>
    <b v="0"/>
    <s v="theater/plays"/>
    <n v="0.33333333333333337"/>
    <n v="5"/>
    <x v="1"/>
    <x v="6"/>
    <m/>
    <m/>
  </r>
  <r>
    <n v="3916"/>
    <s v="Final exam"/>
    <s v="We're a small group of University students who need a little help making our final exam production the best product possible."/>
    <n v="2000"/>
    <n v="0"/>
    <x v="2"/>
    <x v="8"/>
    <s v="DKK"/>
    <n v="1464952752"/>
    <n v="1462360752"/>
    <b v="0"/>
    <n v="0"/>
    <b v="0"/>
    <s v="theater/plays"/>
    <n v="0"/>
    <n v="0"/>
    <x v="1"/>
    <x v="6"/>
    <m/>
    <m/>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m/>
    <m/>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m/>
    <m/>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m/>
    <m/>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m/>
    <m/>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m/>
    <m/>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m/>
    <m/>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m/>
    <m/>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m/>
    <m/>
  </r>
  <r>
    <n v="3925"/>
    <s v="Help Save High School Theater"/>
    <s v="Help Save High School Theater Program_x000a_Your donations will be used to purchase props, build sets, and costumes."/>
    <n v="150"/>
    <n v="15"/>
    <x v="2"/>
    <x v="0"/>
    <s v="USD"/>
    <n v="1406753639"/>
    <n v="1404161639"/>
    <b v="0"/>
    <n v="3"/>
    <b v="0"/>
    <s v="theater/plays"/>
    <n v="10"/>
    <n v="5"/>
    <x v="1"/>
    <x v="6"/>
    <m/>
    <m/>
  </r>
  <r>
    <n v="3926"/>
    <s v="Caryl Churchill's 'Top Girls' - NSW HSC Text"/>
    <s v="Producing syllabus-relevant theatre targeted to HSC students on the NSW Central Coast"/>
    <n v="5000"/>
    <n v="15"/>
    <x v="2"/>
    <x v="2"/>
    <s v="AUD"/>
    <n v="1419645748"/>
    <n v="1417053748"/>
    <b v="0"/>
    <n v="1"/>
    <b v="0"/>
    <s v="theater/plays"/>
    <n v="0.3"/>
    <n v="15"/>
    <x v="1"/>
    <x v="6"/>
    <m/>
    <m/>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m/>
    <m/>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m/>
    <m/>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m/>
    <m/>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m/>
    <m/>
  </r>
  <r>
    <n v="3931"/>
    <s v="Still I Weep"/>
    <s v="An original stage play designed to bring to light the long-term effects on adult survivors of childhood sexual abuse. We do survive!"/>
    <n v="8000"/>
    <n v="0"/>
    <x v="2"/>
    <x v="0"/>
    <s v="USD"/>
    <n v="1441510707"/>
    <n v="1439350707"/>
    <b v="0"/>
    <n v="0"/>
    <b v="0"/>
    <s v="theater/plays"/>
    <n v="0"/>
    <n v="0"/>
    <x v="1"/>
    <x v="6"/>
    <m/>
    <m/>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m/>
    <m/>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m/>
    <m/>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m/>
    <m/>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m/>
    <m/>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m/>
    <m/>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m/>
    <m/>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m/>
    <m/>
  </r>
  <r>
    <n v="3939"/>
    <s v="'Potter.' Funding 2015"/>
    <s v="'Potter.' is a parody of the popular Harry Potter series allowing aspiring actors a chance to work in a professional production."/>
    <n v="5000"/>
    <n v="5"/>
    <x v="2"/>
    <x v="2"/>
    <s v="AUD"/>
    <n v="1412656200"/>
    <n v="1412328979"/>
    <b v="0"/>
    <n v="1"/>
    <b v="0"/>
    <s v="theater/plays"/>
    <n v="0.1"/>
    <n v="5"/>
    <x v="1"/>
    <x v="6"/>
    <m/>
    <m/>
  </r>
  <r>
    <n v="3940"/>
    <s v="Attraction"/>
    <s v="A Stage Play that will bring you to the edge of your seat , leave you thinkin and will also have you laughing while enjoyin the talent"/>
    <n v="5000"/>
    <n v="11"/>
    <x v="2"/>
    <x v="0"/>
    <s v="USD"/>
    <n v="1420199351"/>
    <n v="1416311351"/>
    <b v="0"/>
    <n v="2"/>
    <b v="0"/>
    <s v="theater/plays"/>
    <n v="0.22"/>
    <n v="5.5"/>
    <x v="1"/>
    <x v="6"/>
    <m/>
    <m/>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m/>
    <m/>
  </r>
  <r>
    <n v="3942"/>
    <s v="Epic Proportions"/>
    <s v="In the 30's, two brothers, Benny and Phil, who go to the Arizona desert to be extras in a huge Biblical epic. Riotous comedy!"/>
    <n v="1200"/>
    <n v="0"/>
    <x v="2"/>
    <x v="0"/>
    <s v="USD"/>
    <n v="1434490914"/>
    <n v="1429306914"/>
    <b v="0"/>
    <n v="0"/>
    <b v="0"/>
    <s v="theater/plays"/>
    <n v="0"/>
    <n v="0"/>
    <x v="1"/>
    <x v="6"/>
    <m/>
    <m/>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m/>
    <m/>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m/>
    <m/>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m/>
    <m/>
  </r>
  <r>
    <n v="3946"/>
    <s v="DR. Mecurio's Mythical Marvels &amp; Beastiry"/>
    <s v="Dr. Mecurio's is an original work of fantasy designed and written for the stage."/>
    <n v="6000"/>
    <n v="195"/>
    <x v="2"/>
    <x v="0"/>
    <s v="USD"/>
    <n v="1425110400"/>
    <n v="1422388822"/>
    <b v="0"/>
    <n v="5"/>
    <b v="0"/>
    <s v="theater/plays"/>
    <n v="3.25"/>
    <n v="39"/>
    <x v="1"/>
    <x v="6"/>
    <m/>
    <m/>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m/>
    <m/>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m/>
    <m/>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m/>
    <m/>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m/>
    <m/>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m/>
    <m/>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m/>
    <m/>
  </r>
  <r>
    <n v="3953"/>
    <s v="A Time Pirate's Love"/>
    <s v="Actors and actresses are needed to help me create a stage play. A stage play needs to be adapted from the book I wrote."/>
    <n v="17600"/>
    <n v="0"/>
    <x v="2"/>
    <x v="0"/>
    <s v="USD"/>
    <n v="1469834940"/>
    <n v="1467162586"/>
    <b v="0"/>
    <n v="0"/>
    <b v="0"/>
    <s v="theater/plays"/>
    <n v="0"/>
    <n v="0"/>
    <x v="1"/>
    <x v="6"/>
    <m/>
    <m/>
  </r>
  <r>
    <n v="3954"/>
    <s v="City of Joy"/>
    <s v="Despite hunger and conditions of a Calcutta slum, the people there know that life is precious. They have named it â€˜City of Joy.â€™"/>
    <n v="25000"/>
    <n v="0"/>
    <x v="2"/>
    <x v="5"/>
    <s v="CAD"/>
    <n v="1405352264"/>
    <n v="1400168264"/>
    <b v="0"/>
    <n v="0"/>
    <b v="0"/>
    <s v="theater/plays"/>
    <n v="0"/>
    <n v="0"/>
    <x v="1"/>
    <x v="6"/>
    <m/>
    <m/>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m/>
    <m/>
  </r>
  <r>
    <n v="3956"/>
    <s v="The Woman in Me"/>
    <s v="This saucy stage play chronicles the highs and lows of my life involving gangs, drugs and prison. The story is a transforming ministry."/>
    <n v="5500"/>
    <n v="0"/>
    <x v="2"/>
    <x v="0"/>
    <s v="USD"/>
    <n v="1461543600"/>
    <n v="1459203727"/>
    <b v="0"/>
    <n v="0"/>
    <b v="0"/>
    <s v="theater/plays"/>
    <n v="0"/>
    <n v="0"/>
    <x v="1"/>
    <x v="6"/>
    <m/>
    <m/>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m/>
    <m/>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m/>
    <m/>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m/>
    <m/>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m/>
    <m/>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m/>
    <m/>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m/>
    <m/>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m/>
    <m/>
  </r>
  <r>
    <n v="3964"/>
    <s v="MAMA'Z BA-B: The StagePlay"/>
    <s v="&quot;MAMA'Z BA-B&quot; is the story of Marcus Williams who struggles to find a place for himself as a young black male."/>
    <n v="2000"/>
    <n v="126"/>
    <x v="2"/>
    <x v="0"/>
    <s v="USD"/>
    <n v="1429460386"/>
    <n v="1424279986"/>
    <b v="0"/>
    <n v="3"/>
    <b v="0"/>
    <s v="theater/plays"/>
    <n v="6.3"/>
    <n v="42"/>
    <x v="1"/>
    <x v="6"/>
    <m/>
    <m/>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m/>
    <m/>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m/>
    <m/>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m/>
    <m/>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m/>
    <m/>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m/>
    <m/>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m/>
    <m/>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m/>
    <m/>
  </r>
  <r>
    <n v="3972"/>
    <s v="Valkyrie Theatre Company"/>
    <s v="We're a horror based theatre company in Oklahoma City beginning our first season of shows."/>
    <n v="1000"/>
    <n v="211"/>
    <x v="2"/>
    <x v="0"/>
    <s v="USD"/>
    <n v="1423186634"/>
    <n v="1418002634"/>
    <b v="0"/>
    <n v="8"/>
    <b v="0"/>
    <s v="theater/plays"/>
    <n v="21.099999999999998"/>
    <n v="26.375"/>
    <x v="1"/>
    <x v="6"/>
    <m/>
    <m/>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m/>
    <m/>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m/>
    <m/>
  </r>
  <r>
    <n v="3975"/>
    <s v="Moon Over Mangroves"/>
    <s v="Four homeless Key West men are to be given a boat, but fates twist until only the moon and mangroves witness their earthly demise."/>
    <n v="678"/>
    <n v="0"/>
    <x v="2"/>
    <x v="0"/>
    <s v="USD"/>
    <n v="1468442898"/>
    <n v="1465850898"/>
    <b v="0"/>
    <n v="0"/>
    <b v="0"/>
    <s v="theater/plays"/>
    <n v="0"/>
    <n v="0"/>
    <x v="1"/>
    <x v="6"/>
    <m/>
    <m/>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m/>
    <m/>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m/>
    <m/>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m/>
    <m/>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m/>
    <m/>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m/>
    <m/>
  </r>
  <r>
    <n v="3981"/>
    <s v="BEIRUT, LADY OF LEBANON"/>
    <s v="A Theatrical Production Celebrating the Lebanese Culture and the Human Spirit in Time of War."/>
    <n v="30000"/>
    <n v="1225"/>
    <x v="2"/>
    <x v="0"/>
    <s v="USD"/>
    <n v="1468729149"/>
    <n v="1463545149"/>
    <b v="0"/>
    <n v="7"/>
    <b v="0"/>
    <s v="theater/plays"/>
    <n v="4.083333333333333"/>
    <n v="175"/>
    <x v="1"/>
    <x v="6"/>
    <m/>
    <m/>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m/>
    <m/>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m/>
    <m/>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m/>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m/>
    <m/>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m/>
    <m/>
  </r>
  <r>
    <n v="3987"/>
    <s v="Write Now 5"/>
    <s v="Write Now 5 is a new writing festival in south east London promoting new work from emerging playwrights."/>
    <n v="400"/>
    <n v="151"/>
    <x v="2"/>
    <x v="1"/>
    <s v="GBP"/>
    <n v="1400278290"/>
    <n v="1399414290"/>
    <b v="0"/>
    <n v="13"/>
    <b v="0"/>
    <s v="theater/plays"/>
    <n v="37.75"/>
    <n v="11.615384615384615"/>
    <x v="1"/>
    <x v="6"/>
    <m/>
    <m/>
  </r>
  <r>
    <n v="3988"/>
    <s v="Folk-Tales: What Stories Do Your Folks Tell?"/>
    <s v="An evening of of stories based both in myth and truth."/>
    <n v="1500"/>
    <n v="32"/>
    <x v="2"/>
    <x v="0"/>
    <s v="USD"/>
    <n v="1440813413"/>
    <n v="1439517413"/>
    <b v="0"/>
    <n v="4"/>
    <b v="0"/>
    <s v="theater/plays"/>
    <n v="2.1333333333333333"/>
    <n v="8"/>
    <x v="1"/>
    <x v="6"/>
    <m/>
    <m/>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m/>
    <m/>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m/>
    <m/>
  </r>
  <r>
    <n v="3991"/>
    <s v="NTACTheatre - North Texas Actor's Collaborative Theatre"/>
    <s v="North Texas first actor-driven theatre company needs your help"/>
    <n v="500"/>
    <n v="100"/>
    <x v="2"/>
    <x v="0"/>
    <s v="USD"/>
    <n v="1433086082"/>
    <n v="1430494082"/>
    <b v="0"/>
    <n v="1"/>
    <b v="0"/>
    <s v="theater/plays"/>
    <n v="20"/>
    <n v="100"/>
    <x v="1"/>
    <x v="6"/>
    <m/>
    <m/>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m/>
    <m/>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m/>
    <m/>
  </r>
  <r>
    <n v="3994"/>
    <s v="Poles Apart - A Play in 2 Acts"/>
    <s v="Is Henson willing to dare risk a theatrical speaking tour of his North Pole adventures...and more?"/>
    <n v="2000"/>
    <n v="5"/>
    <x v="2"/>
    <x v="0"/>
    <s v="USD"/>
    <n v="1405761690"/>
    <n v="1403169690"/>
    <b v="0"/>
    <n v="1"/>
    <b v="0"/>
    <s v="theater/plays"/>
    <n v="0.25"/>
    <n v="5"/>
    <x v="1"/>
    <x v="6"/>
    <m/>
    <m/>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m/>
    <m/>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m/>
    <m/>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m/>
    <m/>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m/>
    <m/>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m/>
    <m/>
  </r>
  <r>
    <n v="4000"/>
    <s v="The Escorts"/>
    <s v="An Enticing Trip into the World of Assisted Dying"/>
    <n v="8000"/>
    <n v="10"/>
    <x v="2"/>
    <x v="0"/>
    <s v="USD"/>
    <n v="1462631358"/>
    <n v="1457450958"/>
    <b v="0"/>
    <n v="1"/>
    <b v="0"/>
    <s v="theater/plays"/>
    <n v="0.125"/>
    <n v="10"/>
    <x v="1"/>
    <x v="6"/>
    <m/>
    <m/>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m/>
    <m/>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m/>
    <m/>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m/>
    <m/>
  </r>
  <r>
    <n v="4004"/>
    <s v="South Florida Tours"/>
    <s v="Help Launch The Queen Into South Florida!"/>
    <n v="500"/>
    <n v="1"/>
    <x v="2"/>
    <x v="0"/>
    <s v="USD"/>
    <n v="1412740457"/>
    <n v="1410148457"/>
    <b v="0"/>
    <n v="1"/>
    <b v="0"/>
    <s v="theater/plays"/>
    <n v="0.2"/>
    <n v="1"/>
    <x v="1"/>
    <x v="6"/>
    <m/>
    <m/>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m/>
    <m/>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m/>
    <m/>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m/>
    <m/>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m/>
    <m/>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m/>
    <m/>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m/>
    <m/>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m/>
    <m/>
  </r>
  <r>
    <n v="4012"/>
    <s v="The Butterfly Catcher"/>
    <s v="LEELA IS A 14 YEAR OLD GIRL. JONAH IS A 56 YEAR OLD MAN. IT'S BEEN GOING ON FOR 3 YEARS. HERE COMES THE NIGHT OF VIOLENT RECKONING."/>
    <n v="575"/>
    <n v="0"/>
    <x v="2"/>
    <x v="1"/>
    <s v="GBP"/>
    <n v="1430571849"/>
    <n v="1427979849"/>
    <b v="0"/>
    <n v="0"/>
    <b v="0"/>
    <s v="theater/plays"/>
    <n v="0"/>
    <n v="0"/>
    <x v="1"/>
    <x v="6"/>
    <m/>
    <m/>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m/>
    <m/>
  </r>
  <r>
    <n v="4014"/>
    <s v="Ministry theater"/>
    <s v="I am trying to put together a ministry theater company for junior / high schoolers that which puts on free shows in the SoCal area."/>
    <n v="9000"/>
    <n v="0"/>
    <x v="2"/>
    <x v="0"/>
    <s v="USD"/>
    <n v="1457157269"/>
    <n v="1455861269"/>
    <b v="0"/>
    <n v="0"/>
    <b v="0"/>
    <s v="theater/plays"/>
    <n v="0"/>
    <n v="0"/>
    <x v="1"/>
    <x v="6"/>
    <m/>
    <m/>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m/>
    <m/>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m/>
    <m/>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m/>
    <m/>
  </r>
  <r>
    <n v="4018"/>
    <s v="Time Please Fringe"/>
    <s v="Funding for a production of Time Please at the Brighton Fringe 2017... and beyond."/>
    <n v="1500"/>
    <n v="130"/>
    <x v="2"/>
    <x v="1"/>
    <s v="GBP"/>
    <n v="1475877108"/>
    <n v="1473285108"/>
    <b v="0"/>
    <n v="4"/>
    <b v="0"/>
    <s v="theater/plays"/>
    <n v="8.6666666666666679"/>
    <n v="32.5"/>
    <x v="1"/>
    <x v="6"/>
    <m/>
    <m/>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m/>
    <m/>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m/>
    <m/>
  </r>
  <r>
    <n v="4021"/>
    <s v="Angels in Houston"/>
    <s v="Help a group of actors end bigotry in Houston, TX by supporting a  full production of Angels in America."/>
    <n v="15000"/>
    <n v="125"/>
    <x v="2"/>
    <x v="0"/>
    <s v="USD"/>
    <n v="1414360358"/>
    <n v="1409176358"/>
    <b v="0"/>
    <n v="2"/>
    <b v="0"/>
    <s v="theater/plays"/>
    <n v="0.83333333333333337"/>
    <n v="62.5"/>
    <x v="1"/>
    <x v="6"/>
    <m/>
    <m/>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m/>
    <m/>
  </r>
  <r>
    <n v="4023"/>
    <s v="Forgive &amp; Forget"/>
    <s v="An original gospel stage play that explores the pain and hurt caused by those who struggle to forgive others!"/>
    <n v="7000"/>
    <n v="0"/>
    <x v="2"/>
    <x v="0"/>
    <s v="USD"/>
    <n v="1458860363"/>
    <n v="1454975963"/>
    <b v="0"/>
    <n v="0"/>
    <b v="0"/>
    <s v="theater/plays"/>
    <n v="0"/>
    <n v="0"/>
    <x v="1"/>
    <x v="6"/>
    <m/>
    <m/>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m/>
    <m/>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m/>
    <m/>
  </r>
  <r>
    <n v="4026"/>
    <s v="Speak to my Soul: A Montage of Voices"/>
    <s v="This is a play that voices that stories of the black experience in America using spoken word, song and dance."/>
    <n v="4000"/>
    <n v="0"/>
    <x v="2"/>
    <x v="0"/>
    <s v="USD"/>
    <n v="1449247439"/>
    <n v="1444059839"/>
    <b v="0"/>
    <n v="0"/>
    <b v="0"/>
    <s v="theater/plays"/>
    <n v="0"/>
    <n v="0"/>
    <x v="1"/>
    <x v="6"/>
    <m/>
    <m/>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m/>
    <m/>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m/>
    <m/>
  </r>
  <r>
    <n v="4029"/>
    <s v="Next 2 the Stage"/>
    <s v="A theater complex that educates as we entertain.  We will provide shows that inspire and theater classes that motivate."/>
    <n v="20000"/>
    <n v="0"/>
    <x v="2"/>
    <x v="0"/>
    <s v="USD"/>
    <n v="1450053370"/>
    <n v="1447461370"/>
    <b v="0"/>
    <n v="0"/>
    <b v="0"/>
    <s v="theater/plays"/>
    <n v="0"/>
    <n v="0"/>
    <x v="1"/>
    <x v="6"/>
    <m/>
    <m/>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m/>
    <m/>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m/>
    <m/>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m/>
    <m/>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m/>
    <m/>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m/>
    <m/>
  </r>
  <r>
    <n v="4035"/>
    <s v="The Lost Boy"/>
    <s v="&quot;Stories are where you go to look for the truth of your own life.&quot; (Frank Delaney)"/>
    <n v="10000"/>
    <n v="3685"/>
    <x v="2"/>
    <x v="0"/>
    <s v="USD"/>
    <n v="1413925887"/>
    <n v="1411333887"/>
    <b v="0"/>
    <n v="25"/>
    <b v="0"/>
    <s v="theater/plays"/>
    <n v="36.85"/>
    <n v="147.4"/>
    <x v="1"/>
    <x v="6"/>
    <m/>
    <m/>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m/>
    <m/>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m/>
    <m/>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m/>
    <m/>
  </r>
  <r>
    <n v="4039"/>
    <s v="Defiant Entertainment presents: The Park Bench"/>
    <s v="Help stage an original One Act Play that brings awareness to Alzheimer's in its debut performance."/>
    <n v="500"/>
    <n v="300"/>
    <x v="2"/>
    <x v="0"/>
    <s v="USD"/>
    <n v="1448949540"/>
    <n v="1446048367"/>
    <b v="0"/>
    <n v="5"/>
    <b v="0"/>
    <s v="theater/plays"/>
    <n v="60"/>
    <n v="60"/>
    <x v="1"/>
    <x v="6"/>
    <m/>
    <m/>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m/>
    <m/>
  </r>
  <r>
    <n v="4041"/>
    <s v="In the Land of Gold"/>
    <s v="A bold, colouful, vibrant play centred around the last remaining monarchy of Africa."/>
    <n v="5000"/>
    <n v="21"/>
    <x v="2"/>
    <x v="1"/>
    <s v="GBP"/>
    <n v="1473160954"/>
    <n v="1467976954"/>
    <b v="0"/>
    <n v="2"/>
    <b v="0"/>
    <s v="theater/plays"/>
    <n v="0.42"/>
    <n v="10.5"/>
    <x v="1"/>
    <x v="6"/>
    <m/>
    <m/>
  </r>
  <r>
    <n v="4042"/>
    <s v="Messages"/>
    <s v="Acting group and production for inner city youth, about inner city youth. The problems and stuation that they see everyday."/>
    <n v="10000"/>
    <n v="21"/>
    <x v="2"/>
    <x v="0"/>
    <s v="USD"/>
    <n v="1421781360"/>
    <n v="1419213664"/>
    <b v="0"/>
    <n v="3"/>
    <b v="0"/>
    <s v="theater/plays"/>
    <n v="0.21"/>
    <n v="7"/>
    <x v="1"/>
    <x v="6"/>
    <m/>
    <m/>
  </r>
  <r>
    <n v="4043"/>
    <s v="Not making potato salad here!"/>
    <s v="This could be my last play, need to bring my son out to see it before it's over.  Need to fly him here from BC"/>
    <n v="300"/>
    <n v="0"/>
    <x v="2"/>
    <x v="5"/>
    <s v="CAD"/>
    <n v="1416524325"/>
    <n v="1415228325"/>
    <b v="0"/>
    <n v="0"/>
    <b v="0"/>
    <s v="theater/plays"/>
    <n v="0"/>
    <n v="0"/>
    <x v="1"/>
    <x v="6"/>
    <m/>
    <m/>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m/>
    <m/>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m/>
    <m/>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m/>
    <m/>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m/>
    <m/>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m/>
    <m/>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m/>
    <m/>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m/>
    <m/>
  </r>
  <r>
    <n v="4051"/>
    <s v="Phantom of the Kun Opera"/>
    <s v="It is a heart-breaking life story of Wu family who tries to preserve the gem of Chinese Kun Opera through generations."/>
    <n v="500"/>
    <n v="0"/>
    <x v="2"/>
    <x v="0"/>
    <s v="USD"/>
    <n v="1399618380"/>
    <n v="1399058797"/>
    <b v="0"/>
    <n v="0"/>
    <b v="0"/>
    <s v="theater/plays"/>
    <n v="0"/>
    <n v="0"/>
    <x v="1"/>
    <x v="6"/>
    <m/>
    <m/>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m/>
    <m/>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m/>
    <m/>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m/>
    <m/>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m/>
    <m/>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m/>
    <m/>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m/>
    <m/>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m/>
    <m/>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m/>
    <m/>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m/>
    <m/>
  </r>
  <r>
    <n v="4061"/>
    <s v="PRODUCE the Stage Play SKYLAR'S SYNDROME by Gavin Kayner"/>
    <s v="SKYLAR'S SYNDROME is a tremendous psychodrama by master playwright Gavin Kayner!"/>
    <n v="525"/>
    <n v="0"/>
    <x v="2"/>
    <x v="0"/>
    <s v="USD"/>
    <n v="1461205423"/>
    <n v="1456025023"/>
    <b v="0"/>
    <n v="0"/>
    <b v="0"/>
    <s v="theater/plays"/>
    <n v="0"/>
    <n v="0"/>
    <x v="1"/>
    <x v="6"/>
    <m/>
    <m/>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m/>
    <m/>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m/>
    <m/>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m/>
    <m/>
  </r>
  <r>
    <n v="4065"/>
    <s v="A Midsummer's Night's Dream"/>
    <s v="A classical/ fantasy version of midsummers done by professionally trained actors in Tulsa!"/>
    <n v="4000"/>
    <n v="27"/>
    <x v="2"/>
    <x v="0"/>
    <s v="USD"/>
    <n v="1407883811"/>
    <n v="1405291811"/>
    <b v="0"/>
    <n v="4"/>
    <b v="0"/>
    <s v="theater/plays"/>
    <n v="0.67500000000000004"/>
    <n v="6.75"/>
    <x v="1"/>
    <x v="6"/>
    <m/>
    <m/>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m/>
    <m/>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m/>
    <m/>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m/>
    <m/>
  </r>
  <r>
    <n v="4069"/>
    <s v="The Pendulum Swings"/>
    <s v="'The Pendulum Swings' is a three-act dark comedy that sees Frank and Michael await their execution on Death Row."/>
    <n v="1250"/>
    <n v="430"/>
    <x v="2"/>
    <x v="1"/>
    <s v="GBP"/>
    <n v="1425124800"/>
    <n v="1421596356"/>
    <b v="0"/>
    <n v="13"/>
    <b v="0"/>
    <s v="theater/plays"/>
    <n v="34.4"/>
    <n v="33.07692307692308"/>
    <x v="1"/>
    <x v="6"/>
    <m/>
    <m/>
  </r>
  <r>
    <n v="4070"/>
    <s v="Southern Utah University: V-Day 2015"/>
    <s v="V-Day Southern Utah University 2015 and Second Studio Players presents: The Vagina Monologues"/>
    <n v="1000"/>
    <n v="165"/>
    <x v="2"/>
    <x v="0"/>
    <s v="USD"/>
    <n v="1425178800"/>
    <n v="1422374420"/>
    <b v="0"/>
    <n v="6"/>
    <b v="0"/>
    <s v="theater/plays"/>
    <n v="16.5"/>
    <n v="27.5"/>
    <x v="1"/>
    <x v="6"/>
    <m/>
    <m/>
  </r>
  <r>
    <n v="4071"/>
    <s v="ATEMPORAL"/>
    <s v="ExÃ¡men final de alumnos del Centro de CapacitaciÃ³n de la ANDA. Son extractos de obras: El JardÃ­n de los CerezoS, Madre Coraje y Casa"/>
    <n v="20000"/>
    <n v="0"/>
    <x v="2"/>
    <x v="14"/>
    <s v="MXN"/>
    <n v="1482779931"/>
    <n v="1480187931"/>
    <b v="0"/>
    <n v="0"/>
    <b v="0"/>
    <s v="theater/plays"/>
    <n v="0"/>
    <n v="0"/>
    <x v="1"/>
    <x v="6"/>
    <m/>
    <m/>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m/>
    <m/>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m/>
    <m/>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m/>
    <m/>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m/>
    <m/>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m/>
    <m/>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m/>
    <m/>
  </r>
  <r>
    <n v="4078"/>
    <s v="Theatre Memoire"/>
    <s v="Theatre Memoire are a High Wycombe based theatre company. Performing plays about multi-culturalism and interconectedness."/>
    <n v="250"/>
    <n v="0"/>
    <x v="2"/>
    <x v="1"/>
    <s v="GBP"/>
    <n v="1485543242"/>
    <n v="1482951242"/>
    <b v="0"/>
    <n v="0"/>
    <b v="0"/>
    <s v="theater/plays"/>
    <n v="0"/>
    <n v="0"/>
    <x v="1"/>
    <x v="6"/>
    <m/>
    <m/>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m/>
    <m/>
  </r>
  <r>
    <n v="4080"/>
    <s v="Uncommonnotions"/>
    <s v="&quot;Uncommonnotion&quot;. is a collections of short humors stories, I want to develop into plays, interest has been shown in this idea."/>
    <n v="3000"/>
    <n v="0"/>
    <x v="2"/>
    <x v="0"/>
    <s v="USD"/>
    <n v="1465930440"/>
    <n v="1463849116"/>
    <b v="0"/>
    <n v="0"/>
    <b v="0"/>
    <s v="theater/plays"/>
    <n v="0"/>
    <n v="0"/>
    <x v="1"/>
    <x v="6"/>
    <m/>
    <m/>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m/>
    <m/>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m/>
    <m/>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m/>
    <m/>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m/>
    <m/>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m/>
    <m/>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m/>
    <m/>
  </r>
  <r>
    <n v="4087"/>
    <s v="Stage Production &quot;The Nail Shop&quot;"/>
    <s v="Comedy Stage Play"/>
    <n v="9600"/>
    <n v="0"/>
    <x v="2"/>
    <x v="0"/>
    <s v="USD"/>
    <n v="1468777786"/>
    <n v="1466185786"/>
    <b v="0"/>
    <n v="0"/>
    <b v="0"/>
    <s v="theater/plays"/>
    <n v="0"/>
    <n v="0"/>
    <x v="1"/>
    <x v="6"/>
    <m/>
    <m/>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m/>
    <m/>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m/>
    <m/>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m/>
    <m/>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m/>
    <m/>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m/>
    <m/>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m/>
    <m/>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m/>
    <m/>
  </r>
  <r>
    <n v="4095"/>
    <s v="LOPE ENAMORADO"/>
    <s v="Proyecto teatral dirigido por MartÃ­n Acosta que habla y reflexiona sobre el amor y su naturaleza."/>
    <n v="30000"/>
    <n v="800"/>
    <x v="2"/>
    <x v="14"/>
    <s v="MXN"/>
    <n v="1482108350"/>
    <n v="1479516350"/>
    <b v="0"/>
    <n v="1"/>
    <b v="0"/>
    <s v="theater/plays"/>
    <n v="2.666666666666667"/>
    <n v="800"/>
    <x v="1"/>
    <x v="6"/>
    <m/>
    <m/>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m/>
    <m/>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m/>
    <m/>
  </r>
  <r>
    <n v="4098"/>
    <s v="Life is simple"/>
    <s v="Community Youth play, written by and performed by the youth about finding joy in the simple things in life"/>
    <n v="75000"/>
    <n v="0"/>
    <x v="2"/>
    <x v="0"/>
    <s v="USD"/>
    <n v="1465060797"/>
    <n v="1462468797"/>
    <b v="0"/>
    <n v="0"/>
    <b v="0"/>
    <s v="theater/plays"/>
    <n v="0"/>
    <n v="0"/>
    <x v="1"/>
    <x v="6"/>
    <m/>
    <m/>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m/>
    <m/>
  </r>
  <r>
    <n v="4100"/>
    <s v="America is at the Mall: A Play in Three Acts"/>
    <s v="How does war change a family?  A peek into one family's kitchen as their soldier fights in Iraq."/>
    <n v="270"/>
    <n v="0"/>
    <x v="2"/>
    <x v="0"/>
    <s v="USD"/>
    <n v="1414205990"/>
    <n v="1413341990"/>
    <b v="0"/>
    <n v="0"/>
    <b v="0"/>
    <s v="theater/plays"/>
    <n v="0"/>
    <n v="0"/>
    <x v="1"/>
    <x v="6"/>
    <m/>
    <m/>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m/>
    <m/>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m/>
    <m/>
  </r>
  <r>
    <n v="4103"/>
    <s v="Weather Men"/>
    <s v="Weather Men is a play, written by Nathan Black.  A comedy/drama that explores the question of 'why people stay together?'"/>
    <n v="1000"/>
    <n v="100"/>
    <x v="2"/>
    <x v="0"/>
    <s v="USD"/>
    <n v="1440613920"/>
    <n v="1435953566"/>
    <b v="0"/>
    <n v="6"/>
    <b v="0"/>
    <s v="theater/plays"/>
    <n v="10"/>
    <n v="16.666666666666668"/>
    <x v="1"/>
    <x v="6"/>
    <m/>
    <m/>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m/>
    <m/>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m/>
    <m/>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m/>
    <m/>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m/>
    <m/>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m/>
    <m/>
  </r>
  <r>
    <n v="4109"/>
    <s v="Jack the Lad"/>
    <s v="Jack the Lad - a new play that explores how far the boundaries of friendship will stretch when morality and loyalties clash."/>
    <n v="500"/>
    <n v="0"/>
    <x v="2"/>
    <x v="1"/>
    <s v="GBP"/>
    <n v="1448805404"/>
    <n v="1446209804"/>
    <b v="0"/>
    <n v="0"/>
    <b v="0"/>
    <s v="theater/plays"/>
    <n v="0"/>
    <n v="0"/>
    <x v="1"/>
    <x v="6"/>
    <m/>
    <m/>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m/>
    <m/>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m/>
    <m/>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m/>
    <m/>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m/>
    <m/>
  </r>
</pivotCacheRecords>
</file>

<file path=xl/pivotCache/pivotCacheRecords3.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x v="0"/>
    <n v="2015"/>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x v="1"/>
    <n v="2017"/>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x v="2"/>
    <n v="2016"/>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x v="3"/>
    <n v="2014"/>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x v="0"/>
    <n v="2015"/>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x v="2"/>
    <n v="2016"/>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x v="3"/>
    <n v="201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x v="2"/>
    <n v="2016"/>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x v="2"/>
    <n v="201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x v="2"/>
    <n v="201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x v="3"/>
    <n v="201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x v="2"/>
    <n v="2016"/>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x v="3"/>
    <n v="2014"/>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x v="2"/>
    <n v="2016"/>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x v="3"/>
    <n v="20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x v="0"/>
    <n v="20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x v="3"/>
    <n v="201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x v="3"/>
    <n v="2014"/>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x v="3"/>
    <n v="201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x v="0"/>
    <n v="2015"/>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x v="0"/>
    <n v="2015"/>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x v="3"/>
    <n v="2014"/>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x v="3"/>
    <n v="2015"/>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x v="0"/>
    <n v="2015"/>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x v="0"/>
    <n v="2015"/>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x v="0"/>
    <n v="2016"/>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x v="3"/>
    <n v="201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x v="3"/>
    <n v="2014"/>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x v="0"/>
    <n v="2015"/>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x v="3"/>
    <n v="2014"/>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x v="3"/>
    <n v="2014"/>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x v="2"/>
    <n v="2016"/>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x v="2"/>
    <n v="201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x v="0"/>
    <n v="2015"/>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x v="3"/>
    <n v="201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x v="0"/>
    <n v="2015"/>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x v="0"/>
    <n v="201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x v="0"/>
    <n v="2015"/>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x v="4"/>
    <n v="2013"/>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x v="3"/>
    <n v="201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x v="3"/>
    <n v="201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x v="3"/>
    <n v="20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x v="3"/>
    <n v="201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x v="3"/>
    <n v="20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x v="3"/>
    <n v="201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x v="2"/>
    <n v="2016"/>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x v="0"/>
    <n v="2015"/>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x v="3"/>
    <n v="2014"/>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x v="0"/>
    <n v="2015"/>
  </r>
  <r>
    <n v="49"/>
    <s v="Driving Jersey - Season Five"/>
    <s v="Driving Jersey is real people telling real stories."/>
    <n v="12000"/>
    <n v="12000"/>
    <x v="0"/>
    <s v="US"/>
    <s v="USD"/>
    <n v="1445660045"/>
    <n v="1443068045"/>
    <b v="0"/>
    <n v="87"/>
    <b v="1"/>
    <s v="film &amp; video/television"/>
    <n v="100"/>
    <n v="137.93103448275863"/>
    <x v="0"/>
    <s v="television"/>
    <x v="49"/>
    <d v="2015-10-23T23:14:05"/>
    <x v="0"/>
    <n v="201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x v="3"/>
    <n v="2015"/>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x v="0"/>
    <n v="201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x v="3"/>
    <n v="2014"/>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x v="3"/>
    <n v="201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x v="0"/>
    <n v="2015"/>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x v="2"/>
    <n v="20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x v="0"/>
    <n v="201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x v="0"/>
    <n v="2015"/>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x v="3"/>
    <n v="20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x v="0"/>
    <n v="2015"/>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x v="3"/>
    <n v="2014"/>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x v="4"/>
    <n v="20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x v="4"/>
    <n v="2013"/>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x v="4"/>
    <n v="201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x v="4"/>
    <n v="2013"/>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x v="3"/>
    <n v="2014"/>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x v="2"/>
    <n v="201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x v="5"/>
    <n v="201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x v="3"/>
    <n v="2014"/>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x v="6"/>
    <n v="201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x v="6"/>
    <n v="201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x v="5"/>
    <n v="2012"/>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x v="5"/>
    <n v="201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x v="6"/>
    <n v="201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x v="0"/>
    <n v="2016"/>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x v="4"/>
    <n v="2013"/>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x v="6"/>
    <n v="2011"/>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x v="5"/>
    <n v="2012"/>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x v="2"/>
    <n v="2016"/>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x v="3"/>
    <n v="2014"/>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x v="4"/>
    <n v="201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x v="5"/>
    <n v="2012"/>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x v="6"/>
    <n v="201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x v="0"/>
    <n v="2015"/>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x v="6"/>
    <n v="201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x v="6"/>
    <n v="201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x v="0"/>
    <n v="201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x v="7"/>
    <n v="201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x v="3"/>
    <n v="2014"/>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x v="4"/>
    <n v="2013"/>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x v="6"/>
    <n v="201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x v="6"/>
    <n v="201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x v="2"/>
    <n v="2017"/>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x v="5"/>
    <n v="2012"/>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x v="3"/>
    <n v="201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x v="5"/>
    <n v="201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x v="7"/>
    <n v="201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x v="6"/>
    <n v="201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x v="5"/>
    <n v="2012"/>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x v="4"/>
    <n v="2014"/>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x v="5"/>
    <n v="2012"/>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x v="5"/>
    <n v="2013"/>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x v="7"/>
    <n v="201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x v="3"/>
    <n v="2014"/>
  </r>
  <r>
    <n v="104"/>
    <s v="Good 'Ol Trumpet"/>
    <s v="UCF short film about an old man, his love for music, and his misplaced trumpet.  "/>
    <n v="500"/>
    <n v="600"/>
    <x v="0"/>
    <s v="US"/>
    <s v="USD"/>
    <n v="1301792400"/>
    <n v="1299775266"/>
    <b v="0"/>
    <n v="10"/>
    <b v="1"/>
    <s v="film &amp; video/shorts"/>
    <n v="120"/>
    <n v="60"/>
    <x v="0"/>
    <s v="shorts"/>
    <x v="104"/>
    <d v="2011-04-02T20:00:00"/>
    <x v="6"/>
    <n v="201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x v="2"/>
    <n v="2016"/>
  </r>
  <r>
    <n v="106"/>
    <s v="LOST WEEKEND"/>
    <s v="A Boy. A Girl. A Car. A Serial Killer."/>
    <n v="5000"/>
    <n v="5025"/>
    <x v="0"/>
    <s v="US"/>
    <s v="USD"/>
    <n v="1333391901"/>
    <n v="1332182301"/>
    <b v="0"/>
    <n v="27"/>
    <b v="1"/>
    <s v="film &amp; video/shorts"/>
    <n v="100.49999999999999"/>
    <n v="186.11111111111111"/>
    <x v="0"/>
    <s v="shorts"/>
    <x v="106"/>
    <d v="2012-04-02T13:38:21"/>
    <x v="5"/>
    <n v="201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x v="6"/>
    <n v="2011"/>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x v="4"/>
    <n v="201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x v="6"/>
    <n v="201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x v="4"/>
    <n v="201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x v="0"/>
    <n v="201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x v="3"/>
    <n v="2014"/>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x v="6"/>
    <n v="201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x v="6"/>
    <n v="2012"/>
  </r>
  <r>
    <n v="115"/>
    <s v="The World's Greatest Lover"/>
    <s v="Never judge a book (or a lover) by their cover."/>
    <n v="450"/>
    <n v="632"/>
    <x v="0"/>
    <s v="US"/>
    <s v="USD"/>
    <n v="1328377444"/>
    <n v="1326217444"/>
    <b v="0"/>
    <n v="22"/>
    <b v="1"/>
    <s v="film &amp; video/shorts"/>
    <n v="140.44444444444443"/>
    <n v="28.727272727272727"/>
    <x v="0"/>
    <s v="shorts"/>
    <x v="115"/>
    <d v="2012-02-04T12:44:04"/>
    <x v="5"/>
    <n v="2012"/>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x v="6"/>
    <n v="201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x v="7"/>
    <n v="201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x v="6"/>
    <n v="201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x v="6"/>
    <n v="201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x v="2"/>
    <n v="2016"/>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x v="0"/>
    <n v="2015"/>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x v="2"/>
    <n v="2016"/>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x v="3"/>
    <n v="201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x v="0"/>
    <n v="201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x v="2"/>
    <n v="201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x v="0"/>
    <n v="201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x v="0"/>
    <n v="2015"/>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x v="2"/>
    <n v="2016"/>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x v="3"/>
    <n v="2014"/>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x v="3"/>
    <n v="2014"/>
  </r>
  <r>
    <n v="131"/>
    <s v="I (Canceled)"/>
    <s v="I"/>
    <n v="1200"/>
    <n v="0"/>
    <x v="1"/>
    <s v="US"/>
    <s v="USD"/>
    <n v="1467763200"/>
    <n v="1466453161"/>
    <b v="0"/>
    <n v="0"/>
    <b v="0"/>
    <s v="film &amp; video/science fiction"/>
    <n v="0"/>
    <n v="0"/>
    <x v="0"/>
    <s v="science fiction"/>
    <x v="131"/>
    <d v="2016-07-05T19:00:00"/>
    <x v="2"/>
    <n v="2016"/>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x v="3"/>
    <n v="2014"/>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x v="2"/>
    <n v="2016"/>
  </r>
  <r>
    <n v="134"/>
    <s v="MARLEY'S GHOST (AMBASSADORS OF STEAM) (Canceled)"/>
    <s v="steampunk  remake of &quot;a Christmas carol&quot;"/>
    <n v="5000"/>
    <n v="0"/>
    <x v="1"/>
    <s v="US"/>
    <s v="USD"/>
    <n v="1441386000"/>
    <n v="1438811418"/>
    <b v="0"/>
    <n v="0"/>
    <b v="0"/>
    <s v="film &amp; video/science fiction"/>
    <n v="0"/>
    <n v="0"/>
    <x v="0"/>
    <s v="science fiction"/>
    <x v="134"/>
    <d v="2015-09-04T12:00:00"/>
    <x v="0"/>
    <n v="2015"/>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x v="3"/>
    <n v="201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x v="0"/>
    <n v="2015"/>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x v="0"/>
    <n v="2015"/>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x v="0"/>
    <n v="2015"/>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x v="0"/>
    <n v="2015"/>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x v="0"/>
    <n v="2015"/>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x v="0"/>
    <n v="201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x v="3"/>
    <n v="201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x v="2"/>
    <n v="2016"/>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x v="0"/>
    <n v="201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x v="0"/>
    <n v="201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x v="2"/>
    <n v="2017"/>
  </r>
  <r>
    <n v="147"/>
    <s v="Consumed (Static Air) (Canceled)"/>
    <s v="Film makers catch live footage beyond their wildest dreams."/>
    <n v="7000"/>
    <n v="0"/>
    <x v="1"/>
    <s v="GB"/>
    <s v="GBP"/>
    <n v="1420741080"/>
    <n v="1417026340"/>
    <b v="0"/>
    <n v="0"/>
    <b v="0"/>
    <s v="film &amp; video/science fiction"/>
    <n v="0"/>
    <n v="0"/>
    <x v="0"/>
    <s v="science fiction"/>
    <x v="147"/>
    <d v="2015-01-08T13:18:00"/>
    <x v="3"/>
    <n v="2015"/>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x v="2"/>
    <n v="201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x v="3"/>
    <n v="2014"/>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x v="0"/>
    <n v="2015"/>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x v="0"/>
    <n v="2015"/>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x v="3"/>
    <n v="2014"/>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x v="3"/>
    <n v="201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x v="0"/>
    <n v="20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x v="0"/>
    <n v="201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x v="3"/>
    <n v="2014"/>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x v="2"/>
    <n v="201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x v="3"/>
    <n v="2014"/>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x v="2"/>
    <n v="20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x v="0"/>
    <n v="2015"/>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x v="3"/>
    <n v="2014"/>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x v="3"/>
    <n v="201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x v="0"/>
    <n v="2015"/>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x v="3"/>
    <n v="2014"/>
  </r>
  <r>
    <n v="165"/>
    <s v="NET"/>
    <s v="A teacher. A boy. The beach and a heatwave that drove them all insane."/>
    <n v="17000"/>
    <n v="0"/>
    <x v="2"/>
    <s v="GB"/>
    <s v="GBP"/>
    <n v="1452613724"/>
    <n v="1450021724"/>
    <b v="0"/>
    <n v="0"/>
    <b v="0"/>
    <s v="film &amp; video/drama"/>
    <n v="0"/>
    <n v="0"/>
    <x v="0"/>
    <s v="drama"/>
    <x v="165"/>
    <d v="2016-01-12T10:48:44"/>
    <x v="0"/>
    <n v="2016"/>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x v="2"/>
    <n v="2017"/>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x v="0"/>
    <n v="201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x v="0"/>
    <n v="2015"/>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x v="3"/>
    <n v="2014"/>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x v="0"/>
    <n v="2015"/>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x v="2"/>
    <n v="2016"/>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x v="0"/>
    <n v="2015"/>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x v="0"/>
    <n v="2015"/>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x v="0"/>
    <n v="2015"/>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x v="3"/>
    <n v="2014"/>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x v="0"/>
    <n v="2015"/>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x v="0"/>
    <n v="2015"/>
  </r>
  <r>
    <n v="178"/>
    <s v="El viaje de LucÃ­a"/>
    <s v="El viaje de LucÃ­a es un largometraje de ficciÃ³n con temÃ¡tica sobre el cÃ¡ncer infantil."/>
    <n v="500000"/>
    <n v="0"/>
    <x v="2"/>
    <s v="ES"/>
    <s v="EUR"/>
    <n v="1448582145"/>
    <n v="1445986545"/>
    <b v="0"/>
    <n v="0"/>
    <b v="0"/>
    <s v="film &amp; video/drama"/>
    <n v="0"/>
    <n v="0"/>
    <x v="0"/>
    <s v="drama"/>
    <x v="178"/>
    <d v="2015-11-26T18:55:45"/>
    <x v="0"/>
    <n v="2015"/>
  </r>
  <r>
    <n v="179"/>
    <s v="Sustain: A Film About Survival"/>
    <s v="A feature-length film about how three people survive in a diseased world."/>
    <n v="1000"/>
    <n v="200"/>
    <x v="2"/>
    <s v="US"/>
    <s v="USD"/>
    <n v="1457056555"/>
    <n v="1454464555"/>
    <b v="0"/>
    <n v="2"/>
    <b v="0"/>
    <s v="film &amp; video/drama"/>
    <n v="20"/>
    <n v="100"/>
    <x v="0"/>
    <s v="drama"/>
    <x v="179"/>
    <d v="2016-03-03T20:55:55"/>
    <x v="2"/>
    <n v="2016"/>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x v="0"/>
    <n v="2015"/>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x v="0"/>
    <n v="20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x v="2"/>
    <n v="2017"/>
  </r>
  <r>
    <n v="183"/>
    <s v="Three Little Words"/>
    <s v="Don't kill me until I meet my Dad"/>
    <n v="12500"/>
    <n v="4482"/>
    <x v="2"/>
    <s v="GB"/>
    <s v="GBP"/>
    <n v="1417033610"/>
    <n v="1414438010"/>
    <b v="0"/>
    <n v="12"/>
    <b v="0"/>
    <s v="film &amp; video/drama"/>
    <n v="35.856000000000002"/>
    <n v="373.5"/>
    <x v="0"/>
    <s v="drama"/>
    <x v="183"/>
    <d v="2014-11-26T15:26:50"/>
    <x v="3"/>
    <n v="2014"/>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x v="3"/>
    <n v="2014"/>
  </r>
  <r>
    <n v="185"/>
    <s v="BLANK Short Movie"/>
    <s v="Love has no boundaries!"/>
    <n v="40000"/>
    <n v="2200"/>
    <x v="2"/>
    <s v="NO"/>
    <s v="NOK"/>
    <n v="1471557139"/>
    <n v="1468965139"/>
    <b v="0"/>
    <n v="10"/>
    <b v="0"/>
    <s v="film &amp; video/drama"/>
    <n v="5.5"/>
    <n v="220"/>
    <x v="0"/>
    <s v="drama"/>
    <x v="185"/>
    <d v="2016-08-18T16:52:19"/>
    <x v="2"/>
    <n v="2016"/>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x v="1"/>
    <n v="2017"/>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x v="0"/>
    <n v="201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x v="3"/>
    <n v="2014"/>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x v="2"/>
    <n v="2016"/>
  </r>
  <r>
    <n v="190"/>
    <s v="REGIONRAT, the movie"/>
    <s v="Because hope can be a 4 letter word"/>
    <n v="12000"/>
    <n v="50"/>
    <x v="2"/>
    <s v="US"/>
    <s v="USD"/>
    <n v="1466091446"/>
    <n v="1465227446"/>
    <b v="0"/>
    <n v="1"/>
    <b v="0"/>
    <s v="film &amp; video/drama"/>
    <n v="0.41666666666666669"/>
    <n v="50"/>
    <x v="0"/>
    <s v="drama"/>
    <x v="190"/>
    <d v="2016-06-16T10:37:26"/>
    <x v="2"/>
    <n v="201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x v="0"/>
    <n v="201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x v="3"/>
    <n v="2014"/>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x v="3"/>
    <n v="2014"/>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x v="2"/>
    <n v="201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x v="0"/>
    <n v="201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x v="0"/>
    <n v="2015"/>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x v="1"/>
    <n v="201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x v="3"/>
    <n v="201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x v="2"/>
    <n v="2016"/>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x v="3"/>
    <n v="2014"/>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x v="0"/>
    <n v="2015"/>
  </r>
  <r>
    <n v="202"/>
    <s v="Modern Gangsters"/>
    <s v="new web series created by jonney terry"/>
    <n v="6000"/>
    <n v="0"/>
    <x v="2"/>
    <s v="US"/>
    <s v="USD"/>
    <n v="1444337940"/>
    <n v="1441750564"/>
    <b v="0"/>
    <n v="0"/>
    <b v="0"/>
    <s v="film &amp; video/drama"/>
    <n v="0"/>
    <n v="0"/>
    <x v="0"/>
    <s v="drama"/>
    <x v="202"/>
    <d v="2015-10-08T15:59:00"/>
    <x v="0"/>
    <n v="2015"/>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x v="3"/>
    <n v="2015"/>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x v="2"/>
    <n v="201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x v="0"/>
    <n v="2015"/>
  </r>
  <r>
    <n v="206"/>
    <s v="Blood Bond Movie Development"/>
    <s v="A love story featuring adoption,struggle,dysfunction,grace, healing, and restoration."/>
    <n v="12700"/>
    <n v="0"/>
    <x v="2"/>
    <s v="US"/>
    <s v="USD"/>
    <n v="1470441983"/>
    <n v="1468627583"/>
    <b v="0"/>
    <n v="0"/>
    <b v="0"/>
    <s v="film &amp; video/drama"/>
    <n v="0"/>
    <n v="0"/>
    <x v="0"/>
    <s v="drama"/>
    <x v="206"/>
    <d v="2016-08-05T19:06:23"/>
    <x v="2"/>
    <n v="201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x v="3"/>
    <n v="2015"/>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x v="3"/>
    <n v="201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x v="0"/>
    <n v="201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x v="0"/>
    <n v="2015"/>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x v="0"/>
    <n v="2015"/>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x v="2"/>
    <n v="2016"/>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x v="0"/>
    <n v="201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x v="0"/>
    <n v="2015"/>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x v="2"/>
    <n v="2016"/>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x v="0"/>
    <n v="2015"/>
  </r>
  <r>
    <n v="217"/>
    <s v="Bitch"/>
    <s v="A roadmovie by paw"/>
    <n v="100000"/>
    <n v="11943"/>
    <x v="2"/>
    <s v="SE"/>
    <s v="SEK"/>
    <n v="1419780149"/>
    <n v="1417101749"/>
    <b v="0"/>
    <n v="38"/>
    <b v="0"/>
    <s v="film &amp; video/drama"/>
    <n v="11.943"/>
    <n v="314.28947368421052"/>
    <x v="0"/>
    <s v="drama"/>
    <x v="217"/>
    <d v="2014-12-28T10:22:29"/>
    <x v="3"/>
    <n v="201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x v="0"/>
    <n v="2015"/>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x v="2"/>
    <n v="2016"/>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x v="0"/>
    <n v="2015"/>
  </r>
  <r>
    <n v="221"/>
    <s v="Archetypes"/>
    <s v="Film about Schizophrenia with Surreal Twists!"/>
    <n v="50000"/>
    <n v="0"/>
    <x v="2"/>
    <s v="US"/>
    <s v="USD"/>
    <n v="1427569564"/>
    <n v="1422389164"/>
    <b v="0"/>
    <n v="0"/>
    <b v="0"/>
    <s v="film &amp; video/drama"/>
    <n v="0"/>
    <n v="0"/>
    <x v="0"/>
    <s v="drama"/>
    <x v="221"/>
    <d v="2015-03-28T14:06:04"/>
    <x v="0"/>
    <n v="2015"/>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x v="0"/>
    <n v="2015"/>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x v="2"/>
    <n v="201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x v="0"/>
    <n v="2015"/>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x v="2"/>
    <n v="2016"/>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x v="0"/>
    <n v="201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x v="0"/>
    <n v="2015"/>
  </r>
  <r>
    <n v="228"/>
    <s v="Facets of a Geek life"/>
    <s v="I am making a film from one one of my books called facets of a Geek life."/>
    <n v="8000"/>
    <n v="0"/>
    <x v="2"/>
    <s v="GB"/>
    <s v="GBP"/>
    <n v="1433176105"/>
    <n v="1427992105"/>
    <b v="0"/>
    <n v="0"/>
    <b v="0"/>
    <s v="film &amp; video/drama"/>
    <n v="0"/>
    <n v="0"/>
    <x v="0"/>
    <s v="drama"/>
    <x v="228"/>
    <d v="2015-06-01T11:28:25"/>
    <x v="0"/>
    <n v="201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x v="2"/>
    <n v="2016"/>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x v="0"/>
    <n v="201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x v="0"/>
    <n v="2016"/>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x v="0"/>
    <n v="2015"/>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x v="2"/>
    <n v="2016"/>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x v="0"/>
    <n v="2015"/>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x v="0"/>
    <n v="201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x v="0"/>
    <n v="2016"/>
  </r>
  <r>
    <n v="237"/>
    <s v="Making The Choice"/>
    <s v="Making The Choice is a christian short film series."/>
    <n v="15000"/>
    <n v="50"/>
    <x v="2"/>
    <s v="US"/>
    <s v="USD"/>
    <n v="1457445069"/>
    <n v="1452261069"/>
    <b v="0"/>
    <n v="1"/>
    <b v="0"/>
    <s v="film &amp; video/drama"/>
    <n v="0.33333333333333337"/>
    <n v="50"/>
    <x v="0"/>
    <s v="drama"/>
    <x v="237"/>
    <d v="2016-03-08T08:51:09"/>
    <x v="2"/>
    <n v="2016"/>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x v="2"/>
    <n v="2016"/>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x v="0"/>
    <n v="2015"/>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x v="4"/>
    <n v="201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x v="3"/>
    <n v="201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x v="6"/>
    <n v="2011"/>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x v="3"/>
    <n v="201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x v="7"/>
    <n v="201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x v="5"/>
    <n v="2012"/>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x v="7"/>
    <n v="201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x v="7"/>
    <n v="201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x v="6"/>
    <n v="201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x v="7"/>
    <n v="201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x v="4"/>
    <n v="2013"/>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x v="5"/>
    <n v="201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x v="7"/>
    <n v="201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x v="5"/>
    <n v="201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x v="0"/>
    <n v="2015"/>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x v="6"/>
    <n v="201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x v="4"/>
    <n v="201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x v="2"/>
    <n v="201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x v="6"/>
    <n v="201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x v="0"/>
    <n v="201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x v="7"/>
    <n v="201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x v="5"/>
    <n v="2012"/>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x v="6"/>
    <n v="201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x v="5"/>
    <n v="2012"/>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x v="5"/>
    <n v="2012"/>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x v="7"/>
    <n v="201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x v="7"/>
    <n v="201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x v="3"/>
    <n v="201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x v="6"/>
    <n v="20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x v="1"/>
    <n v="201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x v="6"/>
    <n v="201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x v="4"/>
    <n v="201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x v="7"/>
    <n v="201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x v="6"/>
    <n v="201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x v="5"/>
    <n v="2012"/>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x v="5"/>
    <n v="2012"/>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x v="5"/>
    <n v="201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x v="0"/>
    <n v="2015"/>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x v="5"/>
    <n v="2012"/>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x v="1"/>
    <n v="201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x v="3"/>
    <n v="201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x v="8"/>
    <n v="2009"/>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x v="7"/>
    <n v="201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x v="6"/>
    <n v="2011"/>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x v="6"/>
    <n v="201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x v="4"/>
    <n v="2013"/>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x v="4"/>
    <n v="2013"/>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x v="5"/>
    <n v="201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x v="5"/>
    <n v="201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x v="4"/>
    <n v="2013"/>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x v="7"/>
    <n v="2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x v="4"/>
    <n v="2013"/>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x v="6"/>
    <n v="201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x v="3"/>
    <n v="201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x v="7"/>
    <n v="201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x v="4"/>
    <n v="2013"/>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x v="5"/>
    <n v="2012"/>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x v="0"/>
    <n v="2015"/>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x v="3"/>
    <n v="201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x v="7"/>
    <n v="201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x v="6"/>
    <n v="2011"/>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x v="4"/>
    <n v="2013"/>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x v="5"/>
    <n v="201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x v="5"/>
    <n v="2012"/>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x v="5"/>
    <n v="2012"/>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x v="5"/>
    <n v="201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x v="4"/>
    <n v="2013"/>
  </r>
  <r>
    <n v="307"/>
    <s v="Grammar Revolution"/>
    <s v="Why is grammar important?"/>
    <n v="22000"/>
    <n v="24490"/>
    <x v="0"/>
    <s v="US"/>
    <s v="USD"/>
    <n v="1360276801"/>
    <n v="1357684801"/>
    <b v="1"/>
    <n v="576"/>
    <b v="1"/>
    <s v="film &amp; video/documentary"/>
    <n v="111.31818181818183"/>
    <n v="42.517361111111114"/>
    <x v="0"/>
    <s v="documentary"/>
    <x v="307"/>
    <d v="2013-02-07T17:40:01"/>
    <x v="4"/>
    <n v="2013"/>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x v="6"/>
    <n v="201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x v="5"/>
    <n v="2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x v="6"/>
    <n v="2011"/>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x v="6"/>
    <n v="201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x v="4"/>
    <n v="201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x v="7"/>
    <n v="201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x v="4"/>
    <n v="2013"/>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x v="5"/>
    <n v="2012"/>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x v="3"/>
    <n v="201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x v="4"/>
    <n v="201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x v="4"/>
    <n v="2013"/>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x v="8"/>
    <n v="201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x v="0"/>
    <n v="2015"/>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x v="2"/>
    <n v="201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x v="2"/>
    <n v="201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x v="2"/>
    <n v="201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x v="0"/>
    <n v="2015"/>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x v="2"/>
    <n v="201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x v="1"/>
    <n v="2017"/>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x v="0"/>
    <n v="2015"/>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x v="0"/>
    <n v="2015"/>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x v="0"/>
    <n v="2015"/>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x v="4"/>
    <n v="201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x v="2"/>
    <n v="2016"/>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x v="0"/>
    <n v="2015"/>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x v="2"/>
    <n v="201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x v="0"/>
    <n v="2015"/>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x v="0"/>
    <n v="201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x v="0"/>
    <n v="2015"/>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x v="0"/>
    <n v="2015"/>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x v="2"/>
    <n v="2016"/>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x v="0"/>
    <n v="201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x v="1"/>
    <n v="201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x v="3"/>
    <n v="2014"/>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x v="2"/>
    <n v="201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x v="3"/>
    <n v="201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x v="0"/>
    <n v="201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x v="0"/>
    <n v="201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x v="0"/>
    <n v="2015"/>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x v="0"/>
    <n v="2015"/>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x v="0"/>
    <n v="2015"/>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x v="1"/>
    <n v="2017"/>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x v="2"/>
    <n v="2016"/>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x v="2"/>
    <n v="20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x v="3"/>
    <n v="201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x v="0"/>
    <n v="201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x v="2"/>
    <n v="2016"/>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x v="3"/>
    <n v="20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x v="2"/>
    <n v="201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x v="0"/>
    <n v="2015"/>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x v="2"/>
    <n v="20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x v="3"/>
    <n v="201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x v="0"/>
    <n v="2015"/>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x v="3"/>
    <n v="201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x v="3"/>
    <n v="201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x v="7"/>
    <n v="201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x v="3"/>
    <n v="201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x v="3"/>
    <n v="2014"/>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x v="5"/>
    <n v="2012"/>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x v="4"/>
    <n v="2013"/>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x v="0"/>
    <n v="2015"/>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x v="6"/>
    <n v="201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x v="2"/>
    <n v="2017"/>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x v="5"/>
    <n v="2013"/>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x v="2"/>
    <n v="2016"/>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x v="5"/>
    <n v="20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x v="6"/>
    <n v="201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x v="3"/>
    <n v="20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x v="2"/>
    <n v="201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x v="0"/>
    <n v="2015"/>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x v="2"/>
    <n v="2016"/>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x v="5"/>
    <n v="20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x v="0"/>
    <n v="2016"/>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x v="5"/>
    <n v="201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x v="5"/>
    <n v="20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x v="3"/>
    <n v="201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x v="3"/>
    <n v="2015"/>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x v="3"/>
    <n v="201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x v="0"/>
    <n v="20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x v="0"/>
    <n v="2015"/>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x v="2"/>
    <n v="2016"/>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x v="3"/>
    <n v="201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x v="0"/>
    <n v="2015"/>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x v="6"/>
    <n v="201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x v="6"/>
    <n v="201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x v="4"/>
    <n v="201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x v="2"/>
    <n v="2016"/>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x v="5"/>
    <n v="2012"/>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x v="5"/>
    <n v="201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x v="7"/>
    <n v="201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x v="0"/>
    <n v="201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x v="2"/>
    <n v="2016"/>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x v="3"/>
    <n v="201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x v="6"/>
    <n v="201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x v="0"/>
    <n v="2015"/>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x v="6"/>
    <n v="201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x v="3"/>
    <n v="2014"/>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x v="3"/>
    <n v="201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x v="6"/>
    <n v="2011"/>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x v="6"/>
    <n v="20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x v="4"/>
    <n v="2013"/>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x v="2"/>
    <n v="20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x v="0"/>
    <n v="201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x v="4"/>
    <n v="201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x v="5"/>
    <n v="20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x v="5"/>
    <n v="2012"/>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x v="4"/>
    <n v="2013"/>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x v="3"/>
    <n v="2014"/>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x v="3"/>
    <n v="201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x v="4"/>
    <n v="2013"/>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x v="0"/>
    <n v="2015"/>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x v="4"/>
    <n v="2013"/>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x v="3"/>
    <n v="2014"/>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x v="0"/>
    <n v="201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x v="3"/>
    <n v="201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x v="4"/>
    <n v="201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x v="5"/>
    <n v="2012"/>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x v="0"/>
    <n v="201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x v="2"/>
    <n v="201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x v="0"/>
    <n v="2015"/>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x v="3"/>
    <n v="201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x v="8"/>
    <n v="200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x v="4"/>
    <n v="201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x v="2"/>
    <n v="2016"/>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x v="0"/>
    <n v="201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x v="0"/>
    <n v="201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x v="4"/>
    <n v="201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x v="4"/>
    <n v="2013"/>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x v="4"/>
    <n v="201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x v="2"/>
    <n v="201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x v="0"/>
    <n v="2015"/>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x v="3"/>
    <n v="2014"/>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x v="2"/>
    <n v="2016"/>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x v="4"/>
    <n v="2013"/>
  </r>
  <r>
    <n v="442"/>
    <s v="The Paranormal Idiot"/>
    <s v="Doomsday is here"/>
    <n v="17000"/>
    <n v="6691"/>
    <x v="2"/>
    <s v="US"/>
    <s v="USD"/>
    <n v="1424380783"/>
    <n v="1421788783"/>
    <b v="0"/>
    <n v="17"/>
    <b v="0"/>
    <s v="film &amp; video/animation"/>
    <n v="39.358823529411765"/>
    <n v="393.58823529411762"/>
    <x v="0"/>
    <s v="animation"/>
    <x v="442"/>
    <d v="2015-02-19T16:19:43"/>
    <x v="0"/>
    <n v="2015"/>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x v="3"/>
    <n v="2014"/>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x v="6"/>
    <n v="2012"/>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x v="0"/>
    <n v="201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x v="0"/>
    <n v="201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x v="4"/>
    <n v="201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x v="3"/>
    <n v="2014"/>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x v="4"/>
    <n v="2013"/>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x v="3"/>
    <n v="2014"/>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x v="4"/>
    <n v="201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x v="0"/>
    <n v="201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x v="0"/>
    <n v="2015"/>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x v="3"/>
    <n v="201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x v="5"/>
    <n v="2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x v="4"/>
    <n v="201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x v="3"/>
    <n v="2014"/>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x v="4"/>
    <n v="201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x v="6"/>
    <n v="2011"/>
  </r>
  <r>
    <n v="460"/>
    <s v="Darwin's Kiss"/>
    <s v="An animated web series about biological evolution gone haywire."/>
    <n v="8500"/>
    <n v="25"/>
    <x v="2"/>
    <s v="US"/>
    <s v="USD"/>
    <n v="1401595200"/>
    <n v="1398862875"/>
    <b v="0"/>
    <n v="2"/>
    <b v="0"/>
    <s v="film &amp; video/animation"/>
    <n v="0.29411764705882354"/>
    <n v="12.5"/>
    <x v="0"/>
    <s v="animation"/>
    <x v="460"/>
    <d v="2014-05-31T23:00:00"/>
    <x v="3"/>
    <n v="2014"/>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x v="4"/>
    <n v="2013"/>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x v="6"/>
    <n v="201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x v="6"/>
    <n v="2011"/>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x v="2"/>
    <n v="2016"/>
  </r>
  <r>
    <n v="465"/>
    <s v="&quot;Amp&quot; A Story About a Robot"/>
    <s v="&quot;Amp&quot; is a short film about a robot with needs."/>
    <n v="512"/>
    <n v="138"/>
    <x v="2"/>
    <s v="US"/>
    <s v="USD"/>
    <n v="1403837574"/>
    <n v="1402455174"/>
    <b v="0"/>
    <n v="8"/>
    <b v="0"/>
    <s v="film &amp; video/animation"/>
    <n v="26.953125"/>
    <n v="17.25"/>
    <x v="0"/>
    <s v="animation"/>
    <x v="465"/>
    <d v="2014-06-26T21:52:54"/>
    <x v="3"/>
    <n v="201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x v="5"/>
    <n v="201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x v="5"/>
    <n v="201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x v="5"/>
    <n v="2012"/>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x v="3"/>
    <n v="201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x v="4"/>
    <n v="2014"/>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x v="3"/>
    <n v="201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x v="3"/>
    <n v="201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x v="3"/>
    <n v="2014"/>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x v="1"/>
    <n v="201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x v="0"/>
    <n v="2015"/>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x v="3"/>
    <n v="2014"/>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x v="5"/>
    <n v="201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x v="0"/>
    <n v="201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x v="3"/>
    <n v="2014"/>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x v="4"/>
    <n v="2013"/>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x v="5"/>
    <n v="2012"/>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x v="2"/>
    <n v="2016"/>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x v="5"/>
    <n v="201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x v="0"/>
    <n v="201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x v="4"/>
    <n v="2013"/>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x v="3"/>
    <n v="201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x v="2"/>
    <n v="2016"/>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x v="2"/>
    <n v="2017"/>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x v="6"/>
    <n v="2012"/>
  </r>
  <r>
    <n v="490"/>
    <s v="PROJECT IS CANCELLED"/>
    <s v="Cancelled"/>
    <n v="1000"/>
    <n v="0"/>
    <x v="2"/>
    <s v="US"/>
    <s v="USD"/>
    <n v="1345677285"/>
    <n v="1343085285"/>
    <b v="0"/>
    <n v="0"/>
    <b v="0"/>
    <s v="film &amp; video/animation"/>
    <n v="0"/>
    <n v="0"/>
    <x v="0"/>
    <s v="animation"/>
    <x v="490"/>
    <d v="2012-08-22T18:14:45"/>
    <x v="5"/>
    <n v="2012"/>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x v="0"/>
    <n v="201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x v="2"/>
    <n v="2016"/>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x v="0"/>
    <n v="2015"/>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x v="3"/>
    <n v="201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x v="0"/>
    <n v="201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x v="4"/>
    <n v="2014"/>
  </r>
  <r>
    <n v="497"/>
    <s v="Galaxy Probe Kids"/>
    <s v="live-action/animated series pilot."/>
    <n v="4480"/>
    <n v="30"/>
    <x v="2"/>
    <s v="US"/>
    <s v="USD"/>
    <n v="1419483600"/>
    <n v="1414889665"/>
    <b v="0"/>
    <n v="3"/>
    <b v="0"/>
    <s v="film &amp; video/animation"/>
    <n v="0.6696428571428571"/>
    <n v="10"/>
    <x v="0"/>
    <s v="animation"/>
    <x v="497"/>
    <d v="2014-12-25T00:00:00"/>
    <x v="3"/>
    <n v="201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x v="6"/>
    <n v="2011"/>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7"/>
    <n v="73.461538461538467"/>
    <x v="0"/>
    <s v="animation"/>
    <x v="499"/>
    <d v="2009-10-12T15:59:00"/>
    <x v="8"/>
    <n v="200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x v="7"/>
    <n v="201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x v="6"/>
    <n v="201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x v="5"/>
    <n v="201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x v="3"/>
    <n v="201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x v="5"/>
    <n v="201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x v="0"/>
    <n v="201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x v="4"/>
    <n v="201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x v="5"/>
    <n v="201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x v="5"/>
    <n v="2012"/>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x v="0"/>
    <n v="201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x v="2"/>
    <n v="2016"/>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x v="4"/>
    <n v="201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x v="2"/>
    <n v="2016"/>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x v="2"/>
    <n v="2016"/>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x v="3"/>
    <n v="20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x v="0"/>
    <n v="2015"/>
  </r>
  <r>
    <n v="516"/>
    <s v="Shipmates"/>
    <s v="A big brother style comedy animation series starring famous seafarers"/>
    <n v="5000"/>
    <n v="0"/>
    <x v="2"/>
    <s v="GB"/>
    <s v="GBP"/>
    <n v="1432752080"/>
    <n v="1427568080"/>
    <b v="0"/>
    <n v="0"/>
    <b v="0"/>
    <s v="film &amp; video/animation"/>
    <n v="0"/>
    <n v="0"/>
    <x v="0"/>
    <s v="animation"/>
    <x v="516"/>
    <d v="2015-05-27T13:41:20"/>
    <x v="0"/>
    <n v="201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x v="1"/>
    <n v="20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x v="0"/>
    <n v="201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x v="5"/>
    <n v="2012"/>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x v="0"/>
    <n v="2015"/>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x v="2"/>
    <n v="2016"/>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x v="2"/>
    <n v="201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x v="0"/>
    <n v="2015"/>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x v="2"/>
    <n v="201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x v="3"/>
    <n v="2014"/>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x v="0"/>
    <n v="2015"/>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x v="1"/>
    <n v="2017"/>
  </r>
  <r>
    <n v="528"/>
    <s v="Devastated No Matter What"/>
    <s v="A Festival Backed Production of a Full-Length Play."/>
    <n v="1150"/>
    <n v="1330"/>
    <x v="0"/>
    <s v="US"/>
    <s v="USD"/>
    <n v="1434921600"/>
    <n v="1433109907"/>
    <b v="0"/>
    <n v="30"/>
    <b v="1"/>
    <s v="theater/plays"/>
    <n v="115.65217391304347"/>
    <n v="44.333333333333336"/>
    <x v="1"/>
    <s v="plays"/>
    <x v="528"/>
    <d v="2015-06-21T16:20:00"/>
    <x v="0"/>
    <n v="201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x v="2"/>
    <n v="2017"/>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x v="0"/>
    <n v="201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x v="2"/>
    <n v="2016"/>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x v="2"/>
    <n v="201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x v="2"/>
    <n v="201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x v="0"/>
    <n v="2015"/>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x v="2"/>
    <n v="2017"/>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x v="0"/>
    <n v="2015"/>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x v="0"/>
    <n v="201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x v="2"/>
    <n v="201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x v="2"/>
    <n v="201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x v="0"/>
    <n v="2015"/>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x v="0"/>
    <n v="2015"/>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x v="2"/>
    <n v="201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x v="3"/>
    <n v="201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x v="2"/>
    <n v="201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x v="0"/>
    <n v="201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x v="0"/>
    <n v="201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x v="2"/>
    <n v="201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x v="0"/>
    <n v="2015"/>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x v="0"/>
    <n v="2015"/>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x v="1"/>
    <n v="201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x v="0"/>
    <n v="201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x v="0"/>
    <n v="20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x v="3"/>
    <n v="2014"/>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x v="3"/>
    <n v="201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x v="2"/>
    <n v="2016"/>
  </r>
  <r>
    <n v="556"/>
    <s v="Braille Academy"/>
    <s v="An educational platform for learning Unified English Braille Code"/>
    <n v="8000"/>
    <n v="200"/>
    <x v="2"/>
    <s v="US"/>
    <s v="USD"/>
    <n v="1452112717"/>
    <n v="1449520717"/>
    <b v="0"/>
    <n v="1"/>
    <b v="0"/>
    <s v="technology/web"/>
    <n v="2.5"/>
    <n v="200"/>
    <x v="2"/>
    <s v="web"/>
    <x v="556"/>
    <d v="2016-01-06T15:38:37"/>
    <x v="0"/>
    <n v="201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x v="2"/>
    <n v="201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x v="0"/>
    <n v="201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x v="0"/>
    <n v="2015"/>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x v="3"/>
    <n v="2014"/>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x v="0"/>
    <n v="201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x v="2"/>
    <n v="2016"/>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x v="0"/>
    <n v="2015"/>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x v="2"/>
    <n v="2016"/>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x v="0"/>
    <n v="201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x v="2"/>
    <n v="201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x v="3"/>
    <n v="2015"/>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x v="0"/>
    <n v="2016"/>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x v="0"/>
    <n v="2016"/>
  </r>
  <r>
    <n v="570"/>
    <s v="Relaunching in May"/>
    <s v="Humans have AM/FM/Satellite radio, kids have radio Disney, pets have DogCatRadio."/>
    <n v="85000"/>
    <n v="142"/>
    <x v="2"/>
    <s v="US"/>
    <s v="USD"/>
    <n v="1455822569"/>
    <n v="1453230569"/>
    <b v="0"/>
    <n v="1"/>
    <b v="0"/>
    <s v="technology/web"/>
    <n v="0.16705882352941176"/>
    <n v="142"/>
    <x v="2"/>
    <s v="web"/>
    <x v="570"/>
    <d v="2016-02-18T14:09:29"/>
    <x v="2"/>
    <n v="2016"/>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x v="0"/>
    <n v="2015"/>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x v="0"/>
    <n v="201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x v="3"/>
    <n v="2015"/>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x v="2"/>
    <n v="2016"/>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x v="0"/>
    <n v="2015"/>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x v="0"/>
    <n v="2015"/>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x v="2"/>
    <n v="2016"/>
  </r>
  <r>
    <n v="578"/>
    <s v="weBuy Crowdsourced Shopping"/>
    <s v="weBuy trade built on technology and Crowd Sourced Power"/>
    <n v="125000"/>
    <n v="14"/>
    <x v="2"/>
    <s v="GB"/>
    <s v="GBP"/>
    <n v="1441633993"/>
    <n v="1439560393"/>
    <b v="0"/>
    <n v="7"/>
    <b v="0"/>
    <s v="technology/web"/>
    <n v="1.12E-2"/>
    <n v="2"/>
    <x v="2"/>
    <s v="web"/>
    <x v="578"/>
    <d v="2015-09-07T08:53:13"/>
    <x v="0"/>
    <n v="2015"/>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x v="3"/>
    <n v="2014"/>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x v="2"/>
    <n v="2016"/>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x v="0"/>
    <n v="2015"/>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x v="0"/>
    <n v="2015"/>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x v="0"/>
    <n v="201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x v="0"/>
    <n v="2015"/>
  </r>
  <r>
    <n v="585"/>
    <s v="Link Card"/>
    <s v="SAVE UP TO 40% WHEN YOU SPEND!_x000a__x000a_PRE-ORDER YOUR LINK CARD TODAY"/>
    <n v="9000"/>
    <n v="0"/>
    <x v="2"/>
    <s v="GB"/>
    <s v="GBP"/>
    <n v="1448928000"/>
    <n v="1444123377"/>
    <b v="0"/>
    <n v="0"/>
    <b v="0"/>
    <s v="technology/web"/>
    <n v="0"/>
    <n v="0"/>
    <x v="2"/>
    <s v="web"/>
    <x v="585"/>
    <d v="2015-11-30T19:00:00"/>
    <x v="0"/>
    <n v="2015"/>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x v="0"/>
    <n v="2015"/>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x v="0"/>
    <n v="201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x v="2"/>
    <n v="2016"/>
  </r>
  <r>
    <n v="589"/>
    <s v="Get Neighborly"/>
    <s v="Services closer than you think..."/>
    <n v="7500"/>
    <n v="1"/>
    <x v="2"/>
    <s v="US"/>
    <s v="USD"/>
    <n v="1436366699"/>
    <n v="1435070699"/>
    <b v="0"/>
    <n v="1"/>
    <b v="0"/>
    <s v="technology/web"/>
    <n v="1.3333333333333334E-2"/>
    <n v="1"/>
    <x v="2"/>
    <s v="web"/>
    <x v="589"/>
    <d v="2015-07-08T09:44:59"/>
    <x v="0"/>
    <n v="20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x v="2"/>
    <n v="2016"/>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x v="0"/>
    <n v="2015"/>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x v="3"/>
    <n v="201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x v="0"/>
    <n v="2015"/>
  </r>
  <r>
    <n v="594"/>
    <s v="Unleashed Fitness"/>
    <s v="Creating a fitness site that will change the fitness game forever!"/>
    <n v="25000"/>
    <n v="26"/>
    <x v="2"/>
    <s v="US"/>
    <s v="USD"/>
    <n v="1460832206"/>
    <n v="1458240206"/>
    <b v="0"/>
    <n v="2"/>
    <b v="0"/>
    <s v="technology/web"/>
    <n v="0.104"/>
    <n v="13"/>
    <x v="2"/>
    <s v="web"/>
    <x v="594"/>
    <d v="2016-04-16T13:43:26"/>
    <x v="2"/>
    <n v="201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x v="0"/>
    <n v="2015"/>
  </r>
  <r>
    <n v="596"/>
    <s v="DigitaliBook free library"/>
    <s v="We present digitaibook,com site which can become a free electronic library with your help,"/>
    <n v="20000"/>
    <n v="6"/>
    <x v="2"/>
    <s v="US"/>
    <s v="USD"/>
    <n v="1478122292"/>
    <n v="1475530292"/>
    <b v="0"/>
    <n v="2"/>
    <b v="0"/>
    <s v="technology/web"/>
    <n v="0.03"/>
    <n v="3"/>
    <x v="2"/>
    <s v="web"/>
    <x v="596"/>
    <d v="2016-11-02T16:31:32"/>
    <x v="2"/>
    <n v="201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x v="2"/>
    <n v="2016"/>
  </r>
  <r>
    <n v="598"/>
    <s v="Goals not creeds"/>
    <s v="This is a project to create a crowd-funding site for Urantia Book readers worldwide."/>
    <n v="2500"/>
    <n v="850"/>
    <x v="2"/>
    <s v="US"/>
    <s v="USD"/>
    <n v="1417737781"/>
    <n v="1415145781"/>
    <b v="0"/>
    <n v="7"/>
    <b v="0"/>
    <s v="technology/web"/>
    <n v="34"/>
    <n v="121.42857142857143"/>
    <x v="2"/>
    <s v="web"/>
    <x v="598"/>
    <d v="2014-12-04T19:03:01"/>
    <x v="3"/>
    <n v="2014"/>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x v="0"/>
    <n v="2015"/>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x v="0"/>
    <n v="201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x v="3"/>
    <n v="201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x v="0"/>
    <n v="201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x v="3"/>
    <n v="201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x v="3"/>
    <n v="2014"/>
  </r>
  <r>
    <n v="605"/>
    <s v="Teach Your Parents iPad (Canceled)"/>
    <s v="An iPad support care package for your parents / seniors."/>
    <n v="5000"/>
    <n v="131"/>
    <x v="1"/>
    <s v="US"/>
    <s v="USD"/>
    <n v="1440318908"/>
    <n v="1436430908"/>
    <b v="0"/>
    <n v="8"/>
    <b v="0"/>
    <s v="technology/web"/>
    <n v="2.62"/>
    <n v="16.375"/>
    <x v="2"/>
    <s v="web"/>
    <x v="605"/>
    <d v="2015-08-23T03:35:08"/>
    <x v="0"/>
    <n v="201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x v="0"/>
    <n v="2015"/>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x v="0"/>
    <n v="2015"/>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x v="0"/>
    <n v="2015"/>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x v="0"/>
    <n v="2015"/>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x v="0"/>
    <n v="2015"/>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x v="0"/>
    <n v="2016"/>
  </r>
  <r>
    <n v="612"/>
    <s v="Web Streaming 2.0 (Canceled)"/>
    <s v="A Fast and Reliable new Web platform to stream videos from Internet"/>
    <n v="10000"/>
    <n v="0"/>
    <x v="1"/>
    <s v="IT"/>
    <s v="EUR"/>
    <n v="1472777146"/>
    <n v="1470185146"/>
    <b v="0"/>
    <n v="0"/>
    <b v="0"/>
    <s v="technology/web"/>
    <n v="0"/>
    <n v="0"/>
    <x v="2"/>
    <s v="web"/>
    <x v="612"/>
    <d v="2016-09-01T19:45:46"/>
    <x v="2"/>
    <n v="201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x v="0"/>
    <n v="2015"/>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x v="2"/>
    <n v="2016"/>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x v="0"/>
    <n v="20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x v="1"/>
    <n v="201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x v="0"/>
    <n v="201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x v="0"/>
    <n v="2015"/>
  </r>
  <r>
    <n v="619"/>
    <s v="Big Data (Canceled)"/>
    <s v="Big Data Sets for researchers interested in improving the quality of life."/>
    <n v="2500000"/>
    <n v="1"/>
    <x v="1"/>
    <s v="US"/>
    <s v="USD"/>
    <n v="1416933390"/>
    <n v="1411745790"/>
    <b v="0"/>
    <n v="1"/>
    <b v="0"/>
    <s v="technology/web"/>
    <n v="3.9999999999999996E-5"/>
    <n v="1"/>
    <x v="2"/>
    <s v="web"/>
    <x v="619"/>
    <d v="2014-11-25T11:36:30"/>
    <x v="3"/>
    <n v="2014"/>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x v="3"/>
    <n v="201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x v="2"/>
    <n v="2016"/>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x v="2"/>
    <n v="2016"/>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x v="0"/>
    <n v="2015"/>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x v="0"/>
    <n v="2015"/>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x v="1"/>
    <n v="201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x v="0"/>
    <n v="201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x v="2"/>
    <n v="201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x v="3"/>
    <n v="201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x v="2"/>
    <n v="201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x v="0"/>
    <n v="2015"/>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x v="2"/>
    <n v="2016"/>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x v="0"/>
    <n v="201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x v="2"/>
    <n v="2016"/>
  </r>
  <r>
    <n v="634"/>
    <s v="pitchtograndma (Canceled)"/>
    <s v="We help companies to explain what they do in simple, grandma-would-understand terms."/>
    <n v="5000"/>
    <n v="1"/>
    <x v="1"/>
    <s v="US"/>
    <s v="USD"/>
    <n v="1424989029"/>
    <n v="1422397029"/>
    <b v="0"/>
    <n v="1"/>
    <b v="0"/>
    <s v="technology/web"/>
    <n v="0.02"/>
    <n v="1"/>
    <x v="2"/>
    <s v="web"/>
    <x v="634"/>
    <d v="2015-02-26T17:17:09"/>
    <x v="0"/>
    <n v="2015"/>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x v="0"/>
    <n v="2015"/>
  </r>
  <r>
    <n v="636"/>
    <s v="Keto Advice (Canceled)"/>
    <s v="With no central location for keto knowledge, keto advice will be a community run knowledge base."/>
    <n v="2000"/>
    <n v="4"/>
    <x v="1"/>
    <s v="GB"/>
    <s v="GBP"/>
    <n v="1433587620"/>
    <n v="1430996150"/>
    <b v="0"/>
    <n v="1"/>
    <b v="0"/>
    <s v="technology/web"/>
    <n v="0.2"/>
    <n v="4"/>
    <x v="2"/>
    <s v="web"/>
    <x v="636"/>
    <d v="2015-06-06T05:47:00"/>
    <x v="0"/>
    <n v="201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x v="1"/>
    <n v="2017"/>
  </r>
  <r>
    <n v="638"/>
    <s v="W (Canceled)"/>
    <s v="O0"/>
    <n v="200000"/>
    <n v="18"/>
    <x v="1"/>
    <s v="DE"/>
    <s v="EUR"/>
    <n v="1490447662"/>
    <n v="1485267262"/>
    <b v="0"/>
    <n v="6"/>
    <b v="0"/>
    <s v="technology/web"/>
    <n v="9.0000000000000011E-3"/>
    <n v="3"/>
    <x v="2"/>
    <s v="web"/>
    <x v="638"/>
    <d v="2017-03-25T08:14:22"/>
    <x v="1"/>
    <n v="2017"/>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x v="3"/>
    <n v="201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x v="2"/>
    <n v="201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x v="0"/>
    <n v="20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x v="0"/>
    <n v="2015"/>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x v="0"/>
    <n v="201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x v="3"/>
    <n v="2014"/>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x v="2"/>
    <n v="201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x v="3"/>
    <n v="2014"/>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x v="2"/>
    <n v="2016"/>
  </r>
  <r>
    <n v="648"/>
    <s v="Audio Jacket"/>
    <s v="Get ready for the next product that you canâ€™t live without"/>
    <n v="35000"/>
    <n v="44388"/>
    <x v="0"/>
    <s v="US"/>
    <s v="USD"/>
    <n v="1413304708"/>
    <n v="1410280708"/>
    <b v="0"/>
    <n v="27"/>
    <b v="1"/>
    <s v="technology/wearables"/>
    <n v="126.82285714285715"/>
    <n v="1644"/>
    <x v="2"/>
    <s v="wearables"/>
    <x v="648"/>
    <d v="2014-10-14T11:38:28"/>
    <x v="3"/>
    <n v="2014"/>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x v="3"/>
    <n v="201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x v="3"/>
    <n v="201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x v="3"/>
    <n v="201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x v="2"/>
    <n v="201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x v="0"/>
    <n v="201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x v="0"/>
    <n v="2015"/>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x v="0"/>
    <n v="201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x v="2"/>
    <n v="201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x v="0"/>
    <n v="2015"/>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x v="0"/>
    <n v="2015"/>
  </r>
  <r>
    <n v="659"/>
    <s v="Lulu Watch Designs - Apple Watch"/>
    <s v="Sync up your lifestyle"/>
    <n v="3000"/>
    <n v="3017"/>
    <x v="0"/>
    <s v="US"/>
    <s v="USD"/>
    <n v="1440339295"/>
    <n v="1437747295"/>
    <b v="0"/>
    <n v="21"/>
    <b v="1"/>
    <s v="technology/wearables"/>
    <n v="100.56666666666668"/>
    <n v="143.66666666666666"/>
    <x v="2"/>
    <s v="wearables"/>
    <x v="659"/>
    <d v="2015-08-23T09:14:55"/>
    <x v="0"/>
    <n v="201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x v="3"/>
    <n v="2014"/>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x v="2"/>
    <n v="2016"/>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x v="3"/>
    <n v="2015"/>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x v="0"/>
    <n v="2015"/>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x v="0"/>
    <n v="201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x v="2"/>
    <n v="2017"/>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x v="3"/>
    <n v="2014"/>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x v="2"/>
    <n v="2016"/>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x v="0"/>
    <n v="2015"/>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x v="2"/>
    <n v="201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x v="2"/>
    <n v="2016"/>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x v="3"/>
    <n v="201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x v="3"/>
    <n v="201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x v="3"/>
    <n v="2014"/>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x v="3"/>
    <n v="201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x v="3"/>
    <n v="201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x v="0"/>
    <n v="201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x v="2"/>
    <n v="2016"/>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x v="2"/>
    <n v="2016"/>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x v="2"/>
    <n v="2016"/>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x v="3"/>
    <n v="2014"/>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x v="2"/>
    <n v="2016"/>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x v="1"/>
    <n v="201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x v="2"/>
    <n v="2016"/>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x v="3"/>
    <n v="201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x v="3"/>
    <n v="201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x v="0"/>
    <n v="201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x v="2"/>
    <n v="201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x v="0"/>
    <n v="201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x v="2"/>
    <n v="2016"/>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x v="2"/>
    <n v="2016"/>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x v="0"/>
    <n v="2015"/>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x v="2"/>
    <n v="2016"/>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x v="0"/>
    <n v="2015"/>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x v="1"/>
    <n v="2017"/>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x v="3"/>
    <n v="2014"/>
  </r>
  <r>
    <n v="696"/>
    <s v="trustee"/>
    <s v="Show your fidelity by wearing the Trustee rings! Show where you are (at)!"/>
    <n v="175000"/>
    <n v="1"/>
    <x v="2"/>
    <s v="NL"/>
    <s v="EUR"/>
    <n v="1406326502"/>
    <n v="1403734502"/>
    <b v="0"/>
    <n v="1"/>
    <b v="0"/>
    <s v="technology/wearables"/>
    <n v="5.7142857142857147E-4"/>
    <n v="1"/>
    <x v="2"/>
    <s v="wearables"/>
    <x v="696"/>
    <d v="2014-07-25T17:15:02"/>
    <x v="3"/>
    <n v="2014"/>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x v="2"/>
    <n v="2016"/>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x v="3"/>
    <n v="2014"/>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x v="4"/>
    <n v="2013"/>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x v="2"/>
    <n v="2017"/>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x v="3"/>
    <n v="201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x v="2"/>
    <n v="2016"/>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x v="2"/>
    <n v="2017"/>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x v="2"/>
    <n v="2017"/>
  </r>
  <r>
    <n v="705"/>
    <s v="SomnoScope"/>
    <s v="The closest thing ever to the Holy Grail of wearables technology"/>
    <n v="100000"/>
    <n v="977"/>
    <x v="2"/>
    <s v="NL"/>
    <s v="EUR"/>
    <n v="1484999278"/>
    <n v="1482407278"/>
    <b v="0"/>
    <n v="5"/>
    <b v="0"/>
    <s v="technology/wearables"/>
    <n v="0.97699999999999987"/>
    <n v="195.4"/>
    <x v="2"/>
    <s v="wearables"/>
    <x v="705"/>
    <d v="2017-01-21T06:47:58"/>
    <x v="2"/>
    <n v="2017"/>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x v="2"/>
    <n v="201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x v="2"/>
    <n v="201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x v="3"/>
    <n v="2014"/>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x v="3"/>
    <n v="2014"/>
  </r>
  <r>
    <n v="710"/>
    <s v="Hate York Shirt 2.0"/>
    <s v="Shirts, so technologically advanced, they connect mentally to their audience upon sight."/>
    <n v="1200"/>
    <n v="0"/>
    <x v="2"/>
    <s v="CA"/>
    <s v="CAD"/>
    <n v="1408495440"/>
    <n v="1405640302"/>
    <b v="0"/>
    <n v="0"/>
    <b v="0"/>
    <s v="technology/wearables"/>
    <n v="0"/>
    <n v="0"/>
    <x v="2"/>
    <s v="wearables"/>
    <x v="710"/>
    <d v="2014-08-19T19:44:00"/>
    <x v="3"/>
    <n v="2014"/>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x v="2"/>
    <n v="2016"/>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x v="2"/>
    <n v="201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x v="2"/>
    <n v="2016"/>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x v="2"/>
    <n v="2017"/>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x v="0"/>
    <n v="20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x v="3"/>
    <n v="2014"/>
  </r>
  <r>
    <n v="717"/>
    <s v="cool air belt"/>
    <s v="Cool air flowing under clothing keeps you cool."/>
    <n v="100000"/>
    <n v="305"/>
    <x v="2"/>
    <s v="US"/>
    <s v="USD"/>
    <n v="1409949002"/>
    <n v="1407357002"/>
    <b v="0"/>
    <n v="4"/>
    <b v="0"/>
    <s v="technology/wearables"/>
    <n v="0.30499999999999999"/>
    <n v="76.25"/>
    <x v="2"/>
    <s v="wearables"/>
    <x v="717"/>
    <d v="2014-09-05T15:30:02"/>
    <x v="3"/>
    <n v="2014"/>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x v="1"/>
    <n v="201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x v="2"/>
    <n v="201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x v="5"/>
    <n v="2012"/>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x v="3"/>
    <n v="201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x v="5"/>
    <n v="201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x v="0"/>
    <n v="2015"/>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x v="6"/>
    <n v="2011"/>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x v="0"/>
    <n v="201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x v="4"/>
    <n v="201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x v="5"/>
    <n v="2013"/>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x v="6"/>
    <n v="201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x v="5"/>
    <n v="2012"/>
  </r>
  <r>
    <n v="730"/>
    <s v="Encyclopedia of Surfing"/>
    <s v="A Massive but Cheerful Online Digital Archive of Surfing"/>
    <n v="20000"/>
    <n v="26438"/>
    <x v="0"/>
    <s v="US"/>
    <s v="USD"/>
    <n v="1323280391"/>
    <n v="1320688391"/>
    <b v="0"/>
    <n v="265"/>
    <b v="1"/>
    <s v="publishing/nonfiction"/>
    <n v="132.19"/>
    <n v="99.766037735849054"/>
    <x v="3"/>
    <s v="nonfiction"/>
    <x v="730"/>
    <d v="2011-12-07T12:53:11"/>
    <x v="6"/>
    <n v="20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x v="6"/>
    <n v="201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x v="4"/>
    <n v="201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x v="4"/>
    <n v="201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x v="0"/>
    <n v="2015"/>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x v="3"/>
    <n v="201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x v="4"/>
    <n v="201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x v="3"/>
    <n v="2014"/>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x v="3"/>
    <n v="201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x v="3"/>
    <n v="201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x v="0"/>
    <n v="2015"/>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x v="4"/>
    <n v="2013"/>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x v="3"/>
    <n v="2014"/>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x v="5"/>
    <n v="2012"/>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x v="5"/>
    <n v="201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x v="4"/>
    <n v="2013"/>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x v="5"/>
    <n v="2012"/>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x v="3"/>
    <n v="201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x v="3"/>
    <n v="2014"/>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x v="2"/>
    <n v="2017"/>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x v="4"/>
    <n v="201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x v="6"/>
    <n v="201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x v="2"/>
    <n v="2016"/>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x v="0"/>
    <n v="2015"/>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x v="5"/>
    <n v="2013"/>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x v="4"/>
    <n v="201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x v="6"/>
    <n v="201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x v="5"/>
    <n v="2012"/>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x v="7"/>
    <n v="201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x v="3"/>
    <n v="2014"/>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x v="2"/>
    <n v="2016"/>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x v="3"/>
    <n v="2014"/>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x v="2"/>
    <n v="2016"/>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x v="4"/>
    <n v="2013"/>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x v="0"/>
    <n v="2015"/>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x v="3"/>
    <n v="201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x v="0"/>
    <n v="2015"/>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x v="0"/>
    <n v="2015"/>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x v="4"/>
    <n v="2013"/>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x v="4"/>
    <n v="2013"/>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x v="4"/>
    <n v="2013"/>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x v="0"/>
    <n v="2016"/>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x v="8"/>
    <n v="2009"/>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x v="0"/>
    <n v="201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x v="3"/>
    <n v="201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x v="6"/>
    <n v="2011"/>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x v="0"/>
    <n v="201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x v="4"/>
    <n v="2013"/>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x v="3"/>
    <n v="2014"/>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x v="7"/>
    <n v="20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x v="6"/>
    <n v="20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x v="4"/>
    <n v="2013"/>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x v="5"/>
    <n v="201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x v="5"/>
    <n v="201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x v="3"/>
    <n v="201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x v="4"/>
    <n v="2013"/>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x v="5"/>
    <n v="2012"/>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x v="4"/>
    <n v="2013"/>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x v="5"/>
    <n v="2012"/>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x v="4"/>
    <n v="2013"/>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x v="4"/>
    <n v="201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x v="4"/>
    <n v="2013"/>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x v="4"/>
    <n v="201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x v="4"/>
    <n v="201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x v="6"/>
    <n v="20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x v="5"/>
    <n v="201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x v="4"/>
    <n v="2013"/>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x v="5"/>
    <n v="2012"/>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x v="3"/>
    <n v="2014"/>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x v="5"/>
    <n v="2012"/>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x v="3"/>
    <n v="20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x v="6"/>
    <n v="20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x v="5"/>
    <n v="201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x v="6"/>
    <n v="20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x v="6"/>
    <n v="20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x v="6"/>
    <n v="2011"/>
  </r>
  <r>
    <n v="806"/>
    <s v="Golden Animals NEW Album!"/>
    <s v="Help Golden Animals finish their NEW Album!"/>
    <n v="8000"/>
    <n v="8355"/>
    <x v="0"/>
    <s v="US"/>
    <s v="USD"/>
    <n v="1315413339"/>
    <n v="1312821339"/>
    <b v="0"/>
    <n v="71"/>
    <b v="1"/>
    <s v="music/rock"/>
    <n v="104.4375"/>
    <n v="117.67605633802818"/>
    <x v="4"/>
    <s v="rock"/>
    <x v="806"/>
    <d v="2011-09-07T11:35:39"/>
    <x v="6"/>
    <n v="2011"/>
  </r>
  <r>
    <n v="807"/>
    <s v="Sic Vita - New EP Release - 2017"/>
    <s v="Join the Sic Vita family and lend a hand as we create a new album!"/>
    <n v="4000"/>
    <n v="4205"/>
    <x v="0"/>
    <s v="US"/>
    <s v="USD"/>
    <n v="1488333600"/>
    <n v="1485270311"/>
    <b v="0"/>
    <n v="57"/>
    <b v="1"/>
    <s v="music/rock"/>
    <n v="105.125"/>
    <n v="73.771929824561397"/>
    <x v="4"/>
    <s v="rock"/>
    <x v="807"/>
    <d v="2017-02-28T21:00:00"/>
    <x v="1"/>
    <n v="201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x v="3"/>
    <n v="2014"/>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x v="4"/>
    <n v="201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x v="5"/>
    <n v="201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x v="4"/>
    <n v="2013"/>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x v="4"/>
    <n v="2013"/>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x v="5"/>
    <n v="2012"/>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x v="6"/>
    <n v="2011"/>
  </r>
  <r>
    <n v="815"/>
    <s v="Some Late Help for The Early Reset"/>
    <s v="Be a part of helping The Early Reset finish their new 7 song EP."/>
    <n v="4000"/>
    <n v="4280"/>
    <x v="0"/>
    <s v="US"/>
    <s v="USD"/>
    <n v="1414879303"/>
    <n v="1412287303"/>
    <b v="0"/>
    <n v="43"/>
    <b v="1"/>
    <s v="music/rock"/>
    <n v="107"/>
    <n v="99.534883720930239"/>
    <x v="4"/>
    <s v="rock"/>
    <x v="815"/>
    <d v="2014-11-01T17:01:43"/>
    <x v="3"/>
    <n v="2014"/>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x v="4"/>
    <n v="201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x v="5"/>
    <n v="2012"/>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x v="5"/>
    <n v="2012"/>
  </r>
  <r>
    <n v="819"/>
    <s v="Winter Tour"/>
    <s v="We are touring the Southeast in support of our new EP"/>
    <n v="400"/>
    <n v="435"/>
    <x v="0"/>
    <s v="US"/>
    <s v="USD"/>
    <n v="1387601040"/>
    <n v="1386806254"/>
    <b v="0"/>
    <n v="14"/>
    <b v="1"/>
    <s v="music/rock"/>
    <n v="108.74999999999999"/>
    <n v="31.071428571428573"/>
    <x v="4"/>
    <s v="rock"/>
    <x v="819"/>
    <d v="2013-12-20T23:44:00"/>
    <x v="4"/>
    <n v="2013"/>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x v="3"/>
    <n v="201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x v="0"/>
    <n v="201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x v="5"/>
    <n v="2012"/>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x v="0"/>
    <n v="2015"/>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x v="7"/>
    <n v="201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x v="5"/>
    <n v="2012"/>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x v="5"/>
    <n v="201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x v="5"/>
    <n v="201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x v="5"/>
    <n v="201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x v="2"/>
    <n v="2016"/>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x v="4"/>
    <n v="2013"/>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x v="5"/>
    <n v="2012"/>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x v="6"/>
    <n v="2012"/>
  </r>
  <r>
    <n v="833"/>
    <s v="Ragman Rolls"/>
    <s v="This is an American rock album."/>
    <n v="6000"/>
    <n v="6100"/>
    <x v="0"/>
    <s v="US"/>
    <s v="USD"/>
    <n v="1397941475"/>
    <n v="1395349475"/>
    <b v="0"/>
    <n v="41"/>
    <b v="1"/>
    <s v="music/rock"/>
    <n v="101.66666666666666"/>
    <n v="148.78048780487805"/>
    <x v="4"/>
    <s v="rock"/>
    <x v="833"/>
    <d v="2014-04-19T16:04:35"/>
    <x v="3"/>
    <n v="2014"/>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x v="4"/>
    <n v="201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x v="5"/>
    <n v="2012"/>
  </r>
  <r>
    <n v="836"/>
    <s v="DESMADRE Full Album + Press Kit"/>
    <s v="An album you can bring home to mom."/>
    <n v="5000"/>
    <n v="5046.5200000000004"/>
    <x v="0"/>
    <s v="US"/>
    <s v="USD"/>
    <n v="1381108918"/>
    <n v="1378516918"/>
    <b v="0"/>
    <n v="46"/>
    <b v="1"/>
    <s v="music/rock"/>
    <n v="100.93039999999999"/>
    <n v="109.70695652173914"/>
    <x v="4"/>
    <s v="rock"/>
    <x v="836"/>
    <d v="2013-10-06T20:21:58"/>
    <x v="4"/>
    <n v="2013"/>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x v="3"/>
    <n v="20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x v="6"/>
    <n v="2012"/>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x v="5"/>
    <n v="2012"/>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x v="2"/>
    <n v="2016"/>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x v="3"/>
    <n v="2014"/>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x v="4"/>
    <n v="201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x v="2"/>
    <n v="201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x v="3"/>
    <n v="201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x v="2"/>
    <n v="201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x v="3"/>
    <n v="2014"/>
  </r>
  <r>
    <n v="847"/>
    <s v="CENTROPYMUSIC"/>
    <s v="MUSIC WITH MEANING!  MUSIC THAT MATTERS!!!"/>
    <n v="10"/>
    <n v="10"/>
    <x v="0"/>
    <s v="US"/>
    <s v="USD"/>
    <n v="1436555376"/>
    <n v="1433963376"/>
    <b v="0"/>
    <n v="1"/>
    <b v="1"/>
    <s v="music/metal"/>
    <n v="100"/>
    <n v="10"/>
    <x v="4"/>
    <s v="metal"/>
    <x v="847"/>
    <d v="2015-07-10T14:09:36"/>
    <x v="0"/>
    <n v="2015"/>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x v="0"/>
    <n v="2015"/>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x v="0"/>
    <n v="2015"/>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x v="2"/>
    <n v="2016"/>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x v="2"/>
    <n v="2016"/>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x v="2"/>
    <n v="2016"/>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x v="0"/>
    <n v="2015"/>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x v="2"/>
    <n v="201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x v="2"/>
    <n v="2016"/>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x v="2"/>
    <n v="2016"/>
  </r>
  <r>
    <n v="857"/>
    <s v="A Reason To Breathe - DEBUT ALBUM"/>
    <s v="Modern Post-Hardcore/Electro music (Hardstyle, EDM, Trap, Dubstep, Dembow, House)."/>
    <n v="1200"/>
    <n v="1200"/>
    <x v="0"/>
    <s v="ES"/>
    <s v="EUR"/>
    <n v="1448463431"/>
    <n v="1444831031"/>
    <b v="0"/>
    <n v="24"/>
    <b v="1"/>
    <s v="music/metal"/>
    <n v="100"/>
    <n v="50"/>
    <x v="4"/>
    <s v="metal"/>
    <x v="857"/>
    <d v="2015-11-25T09:57:11"/>
    <x v="0"/>
    <n v="201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x v="0"/>
    <n v="2015"/>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x v="0"/>
    <n v="201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x v="4"/>
    <n v="20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x v="2"/>
    <n v="2016"/>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x v="4"/>
    <n v="2013"/>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x v="5"/>
    <n v="201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x v="4"/>
    <n v="20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x v="5"/>
    <n v="2013"/>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x v="0"/>
    <n v="2015"/>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x v="8"/>
    <n v="200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x v="4"/>
    <n v="2014"/>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x v="4"/>
    <n v="20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x v="4"/>
    <n v="20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x v="4"/>
    <n v="2013"/>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x v="6"/>
    <n v="2011"/>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x v="5"/>
    <n v="201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x v="4"/>
    <n v="20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x v="0"/>
    <n v="2015"/>
  </r>
  <r>
    <n v="876"/>
    <s v="Sound Of Dobells"/>
    <s v="What was the greatest record shop ever?  DOBELLS!"/>
    <n v="3152"/>
    <n v="1286"/>
    <x v="2"/>
    <s v="GB"/>
    <s v="GBP"/>
    <n v="1359978927"/>
    <n v="1357127727"/>
    <b v="0"/>
    <n v="45"/>
    <b v="0"/>
    <s v="music/jazz"/>
    <n v="40.799492385786799"/>
    <n v="28.577777777777779"/>
    <x v="4"/>
    <s v="jazz"/>
    <x v="876"/>
    <d v="2013-02-04T06:55:27"/>
    <x v="4"/>
    <n v="2013"/>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x v="4"/>
    <n v="2013"/>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x v="7"/>
    <n v="201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x v="5"/>
    <n v="201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x v="5"/>
    <n v="201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x v="6"/>
    <n v="201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x v="6"/>
    <n v="201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x v="2"/>
    <n v="2016"/>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x v="5"/>
    <n v="2012"/>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x v="2"/>
    <n v="2016"/>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x v="2"/>
    <n v="201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x v="5"/>
    <n v="201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x v="6"/>
    <n v="201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x v="3"/>
    <n v="20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x v="4"/>
    <n v="2013"/>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x v="3"/>
    <n v="20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x v="7"/>
    <n v="201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x v="0"/>
    <n v="2015"/>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x v="2"/>
    <n v="2016"/>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x v="7"/>
    <n v="2010"/>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x v="0"/>
    <n v="2015"/>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x v="5"/>
    <n v="2012"/>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x v="6"/>
    <n v="2012"/>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x v="6"/>
    <n v="2011"/>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x v="2"/>
    <n v="2016"/>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x v="7"/>
    <n v="201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x v="3"/>
    <n v="2014"/>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x v="5"/>
    <n v="2012"/>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x v="0"/>
    <n v="2016"/>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x v="7"/>
    <n v="2011"/>
  </r>
  <r>
    <n v="906"/>
    <s v="24th Music Presents Channeling Motown (Live)"/>
    <s v="The DMV's most respected saxophonist pay tribute to Motown."/>
    <n v="15000"/>
    <n v="0"/>
    <x v="2"/>
    <s v="US"/>
    <s v="USD"/>
    <n v="1394681590"/>
    <n v="1392093190"/>
    <b v="0"/>
    <n v="0"/>
    <b v="0"/>
    <s v="music/jazz"/>
    <n v="0"/>
    <n v="0"/>
    <x v="4"/>
    <s v="jazz"/>
    <x v="906"/>
    <d v="2014-03-12T22:33:10"/>
    <x v="3"/>
    <n v="2014"/>
  </r>
  <r>
    <n v="907"/>
    <s v="Greg Chambers Saxophone CD"/>
    <s v="Greg Chambers' self-titled CD needs support for post production, replication, and promotion."/>
    <n v="2900"/>
    <n v="0"/>
    <x v="2"/>
    <s v="US"/>
    <s v="USD"/>
    <n v="1315715823"/>
    <n v="1313123823"/>
    <b v="0"/>
    <n v="0"/>
    <b v="0"/>
    <s v="music/jazz"/>
    <n v="0"/>
    <n v="0"/>
    <x v="4"/>
    <s v="jazz"/>
    <x v="907"/>
    <d v="2011-09-10T23:37:03"/>
    <x v="6"/>
    <n v="2011"/>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x v="7"/>
    <n v="201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x v="5"/>
    <n v="2012"/>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x v="1"/>
    <n v="201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x v="3"/>
    <n v="2014"/>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x v="5"/>
    <n v="20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x v="5"/>
    <n v="2012"/>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x v="5"/>
    <n v="2012"/>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x v="5"/>
    <n v="201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x v="7"/>
    <n v="201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x v="3"/>
    <n v="201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x v="3"/>
    <n v="2014"/>
  </r>
  <r>
    <n v="919"/>
    <s v="Jazz CD:  Out of The Blue"/>
    <s v="Cool jazz with a New Orleans flavor."/>
    <n v="20000"/>
    <n v="100"/>
    <x v="2"/>
    <s v="US"/>
    <s v="USD"/>
    <n v="1355930645"/>
    <n v="1352906645"/>
    <b v="0"/>
    <n v="1"/>
    <b v="0"/>
    <s v="music/jazz"/>
    <n v="0.5"/>
    <n v="100"/>
    <x v="4"/>
    <s v="jazz"/>
    <x v="919"/>
    <d v="2012-12-19T10:24:05"/>
    <x v="5"/>
    <n v="2012"/>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x v="4"/>
    <n v="20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x v="6"/>
    <n v="201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x v="3"/>
    <n v="2014"/>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x v="3"/>
    <n v="20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x v="4"/>
    <n v="20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x v="4"/>
    <n v="20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x v="7"/>
    <n v="2010"/>
  </r>
  <r>
    <n v="927"/>
    <s v="JETRO DA SILVA FUNK PROJECT"/>
    <s v="Studio CD/DVD Solo project of Pianist &amp; Keyboardist Jetro da Silva"/>
    <n v="20000"/>
    <n v="0"/>
    <x v="2"/>
    <s v="US"/>
    <s v="USD"/>
    <n v="1337024695"/>
    <n v="1334432695"/>
    <b v="0"/>
    <n v="0"/>
    <b v="0"/>
    <s v="music/jazz"/>
    <n v="0"/>
    <n v="0"/>
    <x v="4"/>
    <s v="jazz"/>
    <x v="927"/>
    <d v="2012-05-14T14:44:55"/>
    <x v="5"/>
    <n v="2012"/>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x v="5"/>
    <n v="2012"/>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x v="5"/>
    <n v="201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x v="7"/>
    <n v="201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x v="3"/>
    <n v="2014"/>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x v="4"/>
    <n v="20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x v="3"/>
    <n v="2014"/>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x v="3"/>
    <n v="201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x v="0"/>
    <n v="2016"/>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x v="6"/>
    <n v="2012"/>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x v="4"/>
    <n v="2013"/>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x v="5"/>
    <n v="2012"/>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x v="4"/>
    <n v="20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x v="0"/>
    <n v="201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x v="1"/>
    <n v="2017"/>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x v="2"/>
    <n v="2016"/>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x v="2"/>
    <n v="2016"/>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x v="2"/>
    <n v="2016"/>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x v="2"/>
    <n v="2017"/>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x v="2"/>
    <n v="201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x v="2"/>
    <n v="201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x v="2"/>
    <n v="2016"/>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x v="0"/>
    <n v="201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x v="0"/>
    <n v="2016"/>
  </r>
  <r>
    <n v="951"/>
    <s v="Smart Harness"/>
    <s v="Revolutionizing the way we walk our dogs!"/>
    <n v="50000"/>
    <n v="19195"/>
    <x v="2"/>
    <s v="US"/>
    <s v="USD"/>
    <n v="1465054872"/>
    <n v="1461166872"/>
    <b v="0"/>
    <n v="121"/>
    <b v="0"/>
    <s v="technology/wearables"/>
    <n v="38.39"/>
    <n v="158.63636363636363"/>
    <x v="2"/>
    <s v="wearables"/>
    <x v="951"/>
    <d v="2016-06-04T10:41:12"/>
    <x v="2"/>
    <n v="2016"/>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x v="2"/>
    <n v="2016"/>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x v="3"/>
    <n v="2015"/>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x v="0"/>
    <n v="201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x v="2"/>
    <n v="2016"/>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x v="0"/>
    <n v="2015"/>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x v="2"/>
    <n v="2016"/>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x v="0"/>
    <n v="201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x v="3"/>
    <n v="201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x v="1"/>
    <n v="2017"/>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x v="1"/>
    <n v="201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x v="2"/>
    <n v="2016"/>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x v="2"/>
    <n v="2016"/>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x v="0"/>
    <n v="2015"/>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x v="2"/>
    <n v="201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x v="2"/>
    <n v="201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x v="2"/>
    <n v="201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x v="3"/>
    <n v="201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x v="1"/>
    <n v="201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x v="2"/>
    <n v="2017"/>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x v="0"/>
    <n v="201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x v="3"/>
    <n v="201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x v="0"/>
    <n v="2015"/>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x v="2"/>
    <n v="20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x v="2"/>
    <n v="201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x v="0"/>
    <n v="201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x v="2"/>
    <n v="2016"/>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x v="2"/>
    <n v="2016"/>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x v="2"/>
    <n v="201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x v="3"/>
    <n v="201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x v="3"/>
    <n v="2014"/>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x v="2"/>
    <n v="201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x v="2"/>
    <n v="201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x v="0"/>
    <n v="201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x v="0"/>
    <n v="201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x v="0"/>
    <n v="201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x v="3"/>
    <n v="2014"/>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x v="2"/>
    <n v="2016"/>
  </r>
  <r>
    <n v="989"/>
    <s v="Power Rope"/>
    <s v="The most useful phone charger you will ever buy"/>
    <n v="10000"/>
    <n v="1677"/>
    <x v="2"/>
    <s v="US"/>
    <s v="USD"/>
    <n v="1475101495"/>
    <n v="1472509495"/>
    <b v="0"/>
    <n v="32"/>
    <b v="0"/>
    <s v="technology/wearables"/>
    <n v="16.77"/>
    <n v="52.40625"/>
    <x v="2"/>
    <s v="wearables"/>
    <x v="989"/>
    <d v="2016-09-28T17:24:55"/>
    <x v="2"/>
    <n v="201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x v="3"/>
    <n v="201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x v="2"/>
    <n v="2016"/>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x v="2"/>
    <n v="201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x v="2"/>
    <n v="2016"/>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x v="3"/>
    <n v="201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x v="3"/>
    <n v="2014"/>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x v="3"/>
    <n v="2014"/>
  </r>
  <r>
    <n v="997"/>
    <s v="iPhanny"/>
    <s v="The iPhanny keeps your iPhone 6 safe from bending in those dangerous pants pockets."/>
    <n v="5000"/>
    <n v="65"/>
    <x v="2"/>
    <s v="US"/>
    <s v="USD"/>
    <n v="1417145297"/>
    <n v="1414549697"/>
    <b v="0"/>
    <n v="8"/>
    <b v="0"/>
    <s v="technology/wearables"/>
    <n v="1.3"/>
    <n v="8.125"/>
    <x v="2"/>
    <s v="wearables"/>
    <x v="997"/>
    <d v="2014-11-27T22:28:17"/>
    <x v="3"/>
    <n v="2014"/>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x v="0"/>
    <n v="201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x v="3"/>
    <n v="2014"/>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x v="1"/>
    <n v="201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x v="2"/>
    <n v="2017"/>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x v="0"/>
    <n v="2015"/>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x v="1"/>
    <n v="2017"/>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x v="2"/>
    <n v="2016"/>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x v="0"/>
    <n v="201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x v="3"/>
    <n v="2014"/>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x v="2"/>
    <n v="201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x v="2"/>
    <n v="201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x v="2"/>
    <n v="201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x v="2"/>
    <n v="2016"/>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x v="3"/>
    <n v="201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x v="2"/>
    <n v="2017"/>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x v="0"/>
    <n v="2015"/>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x v="3"/>
    <n v="2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x v="0"/>
    <n v="2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x v="2"/>
    <n v="2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x v="0"/>
    <n v="20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x v="2"/>
    <n v="2016"/>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x v="0"/>
    <n v="2015"/>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x v="0"/>
    <n v="2015"/>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x v="0"/>
    <n v="2015"/>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x v="0"/>
    <n v="2015"/>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x v="0"/>
    <n v="20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x v="2"/>
    <n v="2016"/>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x v="0"/>
    <n v="20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x v="2"/>
    <n v="201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x v="3"/>
    <n v="201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x v="1"/>
    <n v="2017"/>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x v="0"/>
    <n v="2015"/>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x v="2"/>
    <n v="201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x v="0"/>
    <n v="2015"/>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x v="2"/>
    <n v="201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x v="2"/>
    <n v="2016"/>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x v="2"/>
    <n v="201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x v="0"/>
    <n v="201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x v="5"/>
    <n v="2013"/>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x v="0"/>
    <n v="20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x v="2"/>
    <n v="2016"/>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x v="2"/>
    <n v="201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x v="2"/>
    <n v="2016"/>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x v="3"/>
    <n v="2014"/>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x v="3"/>
    <n v="2014"/>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x v="0"/>
    <n v="20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x v="0"/>
    <n v="2015"/>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x v="3"/>
    <n v="2014"/>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x v="0"/>
    <n v="2015"/>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x v="3"/>
    <n v="2014"/>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x v="2"/>
    <n v="2016"/>
  </r>
  <r>
    <n v="1049"/>
    <s v="J1 (Canceled)"/>
    <s v="------"/>
    <n v="12000"/>
    <n v="0"/>
    <x v="1"/>
    <s v="US"/>
    <s v="USD"/>
    <n v="1455272445"/>
    <n v="1452680445"/>
    <b v="0"/>
    <n v="0"/>
    <b v="0"/>
    <s v="journalism/audio"/>
    <n v="0"/>
    <n v="0"/>
    <x v="5"/>
    <s v="audio"/>
    <x v="1049"/>
    <d v="2016-02-12T05:20:45"/>
    <x v="2"/>
    <n v="2016"/>
  </r>
  <r>
    <n v="1050"/>
    <s v="The (Secular) Barbershop Podcast (Canceled)"/>
    <s v="Secularism is on the rise and I hear you.Talk to me."/>
    <n v="2500"/>
    <n v="0"/>
    <x v="1"/>
    <s v="US"/>
    <s v="USD"/>
    <n v="1442257677"/>
    <n v="1439665677"/>
    <b v="0"/>
    <n v="0"/>
    <b v="0"/>
    <s v="journalism/audio"/>
    <n v="0"/>
    <n v="0"/>
    <x v="5"/>
    <s v="audio"/>
    <x v="1050"/>
    <d v="2015-09-14T14:07:57"/>
    <x v="0"/>
    <n v="2015"/>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x v="3"/>
    <n v="2014"/>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x v="2"/>
    <n v="20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x v="1"/>
    <n v="2017"/>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x v="3"/>
    <n v="201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x v="2"/>
    <n v="20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x v="0"/>
    <n v="201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x v="2"/>
    <n v="20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x v="0"/>
    <n v="2015"/>
  </r>
  <r>
    <n v="1059"/>
    <s v="Voice Over Artist (Canceled)"/>
    <s v="Turning myself into a vocal artist."/>
    <n v="1100"/>
    <n v="0"/>
    <x v="1"/>
    <s v="US"/>
    <s v="USD"/>
    <n v="1426269456"/>
    <n v="1423681056"/>
    <b v="0"/>
    <n v="0"/>
    <b v="0"/>
    <s v="journalism/audio"/>
    <n v="0"/>
    <n v="0"/>
    <x v="5"/>
    <s v="audio"/>
    <x v="1059"/>
    <d v="2015-03-13T12:57:36"/>
    <x v="0"/>
    <n v="2015"/>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x v="0"/>
    <n v="2015"/>
  </r>
  <r>
    <n v="1061"/>
    <s v="Chat Box 23 (Canceled)"/>
    <s v="T.O., Adi &amp; Mercedes discuss their point of views, women's issues &amp; Hollywood Hotties."/>
    <n v="4000"/>
    <n v="0"/>
    <x v="1"/>
    <s v="US"/>
    <s v="USD"/>
    <n v="1462150800"/>
    <n v="1456987108"/>
    <b v="0"/>
    <n v="0"/>
    <b v="0"/>
    <s v="journalism/audio"/>
    <n v="0"/>
    <n v="0"/>
    <x v="5"/>
    <s v="audio"/>
    <x v="1061"/>
    <d v="2016-05-01T20:00:00"/>
    <x v="2"/>
    <n v="2016"/>
  </r>
  <r>
    <n v="1062"/>
    <s v="RETURNING AT A LATER DATE"/>
    <s v="SEE US ON PATREON www.badgirlartwork.com"/>
    <n v="199"/>
    <n v="190"/>
    <x v="1"/>
    <s v="US"/>
    <s v="USD"/>
    <n v="1468351341"/>
    <n v="1467746541"/>
    <b v="0"/>
    <n v="4"/>
    <b v="0"/>
    <s v="journalism/audio"/>
    <n v="95.477386934673376"/>
    <n v="47.5"/>
    <x v="5"/>
    <s v="audio"/>
    <x v="1062"/>
    <d v="2016-07-12T14:22:21"/>
    <x v="2"/>
    <n v="20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x v="2"/>
    <n v="20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x v="4"/>
    <n v="201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x v="3"/>
    <n v="2014"/>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x v="4"/>
    <n v="2013"/>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x v="4"/>
    <n v="20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x v="2"/>
    <n v="2016"/>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x v="4"/>
    <n v="2013"/>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x v="5"/>
    <n v="201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x v="0"/>
    <n v="2015"/>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x v="3"/>
    <n v="2014"/>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x v="6"/>
    <n v="201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x v="4"/>
    <n v="2014"/>
  </r>
  <r>
    <n v="1075"/>
    <s v="Towers Of The Apocalypse"/>
    <s v="Fully 3D, post Apocalyptic themed tower defense video game. New take on the genre."/>
    <n v="1000"/>
    <n v="45"/>
    <x v="2"/>
    <s v="US"/>
    <s v="USD"/>
    <n v="1336340516"/>
    <n v="1333748516"/>
    <b v="0"/>
    <n v="3"/>
    <b v="0"/>
    <s v="games/video games"/>
    <n v="4.5"/>
    <n v="15"/>
    <x v="6"/>
    <s v="video games"/>
    <x v="1075"/>
    <d v="2012-05-06T16:41:56"/>
    <x v="5"/>
    <n v="2012"/>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x v="3"/>
    <n v="2014"/>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x v="0"/>
    <n v="201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x v="6"/>
    <n v="201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x v="2"/>
    <n v="201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x v="3"/>
    <n v="2014"/>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x v="3"/>
    <n v="2015"/>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x v="5"/>
    <n v="201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x v="3"/>
    <n v="2014"/>
  </r>
  <r>
    <n v="1084"/>
    <s v="My own channel"/>
    <s v="I want to start my own channel for gaming"/>
    <n v="550"/>
    <n v="0"/>
    <x v="2"/>
    <s v="US"/>
    <s v="USD"/>
    <n v="1407534804"/>
    <n v="1404942804"/>
    <b v="0"/>
    <n v="0"/>
    <b v="0"/>
    <s v="games/video games"/>
    <n v="0"/>
    <n v="0"/>
    <x v="6"/>
    <s v="video games"/>
    <x v="1084"/>
    <d v="2014-08-08T16:53:24"/>
    <x v="3"/>
    <n v="201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x v="2"/>
    <n v="2016"/>
  </r>
  <r>
    <n v="1086"/>
    <s v="Cyber Universe Online"/>
    <s v="Humanity's future in the Galaxy"/>
    <n v="18000"/>
    <n v="15"/>
    <x v="2"/>
    <s v="US"/>
    <s v="USD"/>
    <n v="1408913291"/>
    <n v="1406321291"/>
    <b v="0"/>
    <n v="2"/>
    <b v="0"/>
    <s v="games/video games"/>
    <n v="8.3333333333333343E-2"/>
    <n v="7.5"/>
    <x v="6"/>
    <s v="video games"/>
    <x v="1086"/>
    <d v="2014-08-24T15:48:11"/>
    <x v="3"/>
    <n v="2014"/>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x v="3"/>
    <n v="2014"/>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x v="3"/>
    <n v="2014"/>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x v="0"/>
    <n v="201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x v="0"/>
    <n v="2015"/>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x v="2"/>
    <n v="2016"/>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x v="5"/>
    <n v="201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x v="2"/>
    <n v="2016"/>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x v="6"/>
    <n v="2011"/>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x v="4"/>
    <n v="201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x v="3"/>
    <n v="2014"/>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x v="3"/>
    <n v="2014"/>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x v="3"/>
    <n v="2014"/>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x v="0"/>
    <n v="2015"/>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x v="2"/>
    <n v="2016"/>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x v="2"/>
    <n v="2016"/>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x v="4"/>
    <n v="2013"/>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x v="2"/>
    <n v="201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x v="3"/>
    <n v="201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x v="3"/>
    <n v="2014"/>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x v="5"/>
    <n v="201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x v="3"/>
    <n v="20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x v="5"/>
    <n v="201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x v="2"/>
    <n v="2016"/>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x v="5"/>
    <n v="201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x v="0"/>
    <n v="20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x v="3"/>
    <n v="2015"/>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x v="3"/>
    <n v="2014"/>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x v="4"/>
    <n v="2013"/>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x v="2"/>
    <n v="2016"/>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x v="5"/>
    <n v="2012"/>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x v="0"/>
    <n v="2015"/>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x v="3"/>
    <n v="201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x v="3"/>
    <n v="201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x v="6"/>
    <n v="2011"/>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x v="2"/>
    <n v="20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x v="4"/>
    <n v="2013"/>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x v="3"/>
    <n v="2014"/>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x v="0"/>
    <n v="2015"/>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x v="0"/>
    <n v="2015"/>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x v="2"/>
    <n v="201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x v="3"/>
    <n v="2014"/>
  </r>
  <r>
    <n v="1128"/>
    <s v="Flying Turds"/>
    <s v="#havingfunFTW"/>
    <n v="1000"/>
    <n v="1"/>
    <x v="2"/>
    <s v="GB"/>
    <s v="GBP"/>
    <n v="1407425717"/>
    <n v="1404833717"/>
    <b v="0"/>
    <n v="1"/>
    <b v="0"/>
    <s v="games/mobile games"/>
    <n v="0.1"/>
    <n v="1"/>
    <x v="6"/>
    <s v="mobile games"/>
    <x v="1128"/>
    <d v="2014-08-07T10:35:17"/>
    <x v="3"/>
    <n v="2014"/>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x v="2"/>
    <n v="201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x v="3"/>
    <n v="2014"/>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x v="0"/>
    <n v="2015"/>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x v="2"/>
    <n v="2016"/>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x v="3"/>
    <n v="2014"/>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x v="3"/>
    <n v="201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x v="2"/>
    <n v="201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x v="0"/>
    <n v="2015"/>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x v="2"/>
    <n v="201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x v="1"/>
    <n v="2017"/>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x v="3"/>
    <n v="2015"/>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x v="0"/>
    <n v="2015"/>
  </r>
  <r>
    <n v="1141"/>
    <s v="Arena Z - Zombie Survival"/>
    <s v="I think this will be a great game!"/>
    <n v="500"/>
    <n v="0"/>
    <x v="2"/>
    <s v="DE"/>
    <s v="EUR"/>
    <n v="1436460450"/>
    <n v="1433868450"/>
    <b v="0"/>
    <n v="0"/>
    <b v="0"/>
    <s v="games/mobile games"/>
    <n v="0"/>
    <n v="0"/>
    <x v="6"/>
    <s v="mobile games"/>
    <x v="1141"/>
    <d v="2015-07-09T11:47:30"/>
    <x v="0"/>
    <n v="2015"/>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x v="0"/>
    <n v="2015"/>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x v="0"/>
    <n v="2015"/>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x v="0"/>
    <n v="2015"/>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x v="3"/>
    <n v="2014"/>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x v="3"/>
    <n v="2014"/>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x v="3"/>
    <n v="2014"/>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x v="2"/>
    <n v="2016"/>
  </r>
  <r>
    <n v="1149"/>
    <s v="The Floridian Food Truck"/>
    <s v="Bringing culturally diverse Floridian cuisine to the people!"/>
    <n v="50000"/>
    <n v="75"/>
    <x v="2"/>
    <s v="US"/>
    <s v="USD"/>
    <n v="1466096566"/>
    <n v="1463504566"/>
    <b v="0"/>
    <n v="2"/>
    <b v="0"/>
    <s v="food/food trucks"/>
    <n v="0.15"/>
    <n v="37.5"/>
    <x v="7"/>
    <s v="food trucks"/>
    <x v="1149"/>
    <d v="2016-06-16T12:02:46"/>
    <x v="2"/>
    <n v="2016"/>
  </r>
  <r>
    <n v="1150"/>
    <s v="Chef Po's Food Truck"/>
    <s v="Bringing delicious authentic and fusion Taiwanese Food to the West Coast."/>
    <n v="2500"/>
    <n v="252"/>
    <x v="2"/>
    <s v="US"/>
    <s v="USD"/>
    <n v="1452293675"/>
    <n v="1447109675"/>
    <b v="0"/>
    <n v="6"/>
    <b v="0"/>
    <s v="food/food trucks"/>
    <n v="10.08"/>
    <n v="42"/>
    <x v="7"/>
    <s v="food trucks"/>
    <x v="1150"/>
    <d v="2016-01-08T17:54:35"/>
    <x v="0"/>
    <n v="2016"/>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x v="0"/>
    <n v="2015"/>
  </r>
  <r>
    <n v="1152"/>
    <s v="Peruvian King Food Truck"/>
    <s v="Peruvian food truck with an LA twist."/>
    <n v="16000"/>
    <n v="911"/>
    <x v="2"/>
    <s v="US"/>
    <s v="USD"/>
    <n v="1431709312"/>
    <n v="1429117312"/>
    <b v="0"/>
    <n v="15"/>
    <b v="0"/>
    <s v="food/food trucks"/>
    <n v="5.6937500000000005"/>
    <n v="60.733333333333334"/>
    <x v="7"/>
    <s v="food trucks"/>
    <x v="1152"/>
    <d v="2015-05-15T12:01:52"/>
    <x v="0"/>
    <n v="2015"/>
  </r>
  <r>
    <n v="1153"/>
    <s v="The Cold Spot Mobile Trailer"/>
    <s v="A mobile concession trailer for snow cones, ice cream, smoothies and more"/>
    <n v="8000"/>
    <n v="50"/>
    <x v="2"/>
    <s v="US"/>
    <s v="USD"/>
    <n v="1434647305"/>
    <n v="1432055305"/>
    <b v="0"/>
    <n v="1"/>
    <b v="0"/>
    <s v="food/food trucks"/>
    <n v="0.625"/>
    <n v="50"/>
    <x v="7"/>
    <s v="food trucks"/>
    <x v="1153"/>
    <d v="2015-06-18T12:08:25"/>
    <x v="0"/>
    <n v="201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x v="0"/>
    <n v="2015"/>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x v="3"/>
    <n v="2014"/>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x v="0"/>
    <n v="2015"/>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x v="3"/>
    <n v="2014"/>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x v="3"/>
    <n v="2014"/>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x v="0"/>
    <n v="201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x v="0"/>
    <n v="201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x v="0"/>
    <n v="2015"/>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x v="3"/>
    <n v="201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x v="3"/>
    <n v="2014"/>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x v="2"/>
    <n v="2016"/>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x v="3"/>
    <n v="201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x v="0"/>
    <n v="2015"/>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x v="3"/>
    <n v="2014"/>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x v="2"/>
    <n v="201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x v="0"/>
    <n v="2015"/>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x v="0"/>
    <n v="2015"/>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x v="3"/>
    <n v="2014"/>
  </r>
  <r>
    <n v="1172"/>
    <s v="let your dayz take you to the dogs."/>
    <s v="Bringing YOUR favorite dog recipes to the streets."/>
    <n v="9000"/>
    <n v="0"/>
    <x v="2"/>
    <s v="US"/>
    <s v="USD"/>
    <n v="1408551752"/>
    <n v="1405959752"/>
    <b v="0"/>
    <n v="0"/>
    <b v="0"/>
    <s v="food/food trucks"/>
    <n v="0"/>
    <n v="0"/>
    <x v="7"/>
    <s v="food trucks"/>
    <x v="1172"/>
    <d v="2014-08-20T11:22:32"/>
    <x v="3"/>
    <n v="2014"/>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x v="0"/>
    <n v="2015"/>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x v="2"/>
    <n v="201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x v="0"/>
    <n v="201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x v="1"/>
    <n v="2017"/>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x v="3"/>
    <n v="201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x v="3"/>
    <n v="2014"/>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x v="0"/>
    <n v="2015"/>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x v="3"/>
    <n v="201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x v="0"/>
    <n v="2015"/>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x v="2"/>
    <n v="2017"/>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x v="2"/>
    <n v="2016"/>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x v="1"/>
    <n v="201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x v="0"/>
    <n v="201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x v="0"/>
    <n v="20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x v="0"/>
    <n v="2015"/>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x v="2"/>
    <n v="2016"/>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x v="2"/>
    <n v="2016"/>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x v="3"/>
    <n v="2014"/>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x v="2"/>
    <n v="2016"/>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x v="1"/>
    <n v="201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x v="2"/>
    <n v="2016"/>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x v="0"/>
    <n v="201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x v="0"/>
    <n v="201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x v="0"/>
    <n v="2015"/>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x v="2"/>
    <n v="201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x v="0"/>
    <n v="201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x v="0"/>
    <n v="2015"/>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x v="0"/>
    <n v="201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x v="2"/>
    <n v="201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x v="0"/>
    <n v="201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x v="0"/>
    <n v="201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x v="0"/>
    <n v="201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x v="0"/>
    <n v="20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x v="1"/>
    <n v="2017"/>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x v="2"/>
    <n v="2016"/>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x v="2"/>
    <n v="201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x v="1"/>
    <n v="2017"/>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x v="0"/>
    <n v="2015"/>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x v="2"/>
    <n v="201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x v="0"/>
    <n v="20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x v="2"/>
    <n v="201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x v="0"/>
    <n v="201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x v="3"/>
    <n v="2014"/>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x v="0"/>
    <n v="2015"/>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x v="2"/>
    <n v="2016"/>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x v="0"/>
    <n v="2015"/>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x v="2"/>
    <n v="2016"/>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x v="0"/>
    <n v="20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x v="2"/>
    <n v="2016"/>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x v="2"/>
    <n v="2016"/>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x v="2"/>
    <n v="2016"/>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x v="3"/>
    <n v="20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x v="4"/>
    <n v="2013"/>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x v="3"/>
    <n v="201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x v="3"/>
    <n v="201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x v="6"/>
    <n v="201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x v="5"/>
    <n v="201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x v="6"/>
    <n v="201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x v="0"/>
    <n v="201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x v="4"/>
    <n v="201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x v="5"/>
    <n v="2012"/>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x v="0"/>
    <n v="2015"/>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x v="4"/>
    <n v="2013"/>
  </r>
  <r>
    <n v="1236"/>
    <s v="&quot;Volando&quot; CD Release (Canceled)"/>
    <s v="Raising money to give the musicians their due."/>
    <n v="2500"/>
    <n v="0"/>
    <x v="1"/>
    <s v="US"/>
    <s v="USD"/>
    <n v="1343491200"/>
    <n v="1342801164"/>
    <b v="0"/>
    <n v="0"/>
    <b v="0"/>
    <s v="music/world music"/>
    <n v="0"/>
    <n v="0"/>
    <x v="4"/>
    <s v="world music"/>
    <x v="1236"/>
    <d v="2012-07-28T11:00:00"/>
    <x v="5"/>
    <n v="2012"/>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x v="5"/>
    <n v="2012"/>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x v="6"/>
    <n v="2011"/>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x v="6"/>
    <n v="2012"/>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x v="4"/>
    <n v="2013"/>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x v="3"/>
    <n v="2014"/>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x v="6"/>
    <n v="201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x v="6"/>
    <n v="20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x v="4"/>
    <n v="201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x v="3"/>
    <n v="201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x v="6"/>
    <n v="2011"/>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x v="4"/>
    <n v="2013"/>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x v="3"/>
    <n v="2014"/>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x v="5"/>
    <n v="2012"/>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x v="3"/>
    <n v="2014"/>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x v="6"/>
    <n v="20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x v="4"/>
    <n v="2013"/>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x v="3"/>
    <n v="2014"/>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x v="7"/>
    <n v="201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x v="4"/>
    <n v="2013"/>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x v="5"/>
    <n v="201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x v="6"/>
    <n v="2011"/>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x v="4"/>
    <n v="2013"/>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x v="3"/>
    <n v="201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x v="3"/>
    <n v="2014"/>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x v="4"/>
    <n v="201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x v="3"/>
    <n v="2014"/>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x v="3"/>
    <n v="2014"/>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x v="4"/>
    <n v="201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x v="7"/>
    <n v="2010"/>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x v="4"/>
    <n v="201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x v="4"/>
    <n v="2013"/>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x v="4"/>
    <n v="201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x v="2"/>
    <n v="2016"/>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x v="5"/>
    <n v="201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x v="4"/>
    <n v="2013"/>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x v="7"/>
    <n v="201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x v="3"/>
    <n v="2014"/>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x v="5"/>
    <n v="2012"/>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x v="4"/>
    <n v="2013"/>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x v="8"/>
    <n v="2009"/>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x v="5"/>
    <n v="2012"/>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x v="3"/>
    <n v="2014"/>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x v="3"/>
    <n v="2014"/>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x v="7"/>
    <n v="20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x v="4"/>
    <n v="201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x v="4"/>
    <n v="2013"/>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x v="4"/>
    <n v="201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x v="2"/>
    <n v="2016"/>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x v="0"/>
    <n v="201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x v="0"/>
    <n v="201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x v="0"/>
    <n v="201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x v="2"/>
    <n v="201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x v="2"/>
    <n v="2017"/>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x v="0"/>
    <n v="2015"/>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x v="0"/>
    <n v="2015"/>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x v="0"/>
    <n v="2015"/>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x v="0"/>
    <n v="2015"/>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x v="0"/>
    <n v="2015"/>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x v="0"/>
    <n v="201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x v="2"/>
    <n v="201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x v="2"/>
    <n v="201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x v="2"/>
    <n v="2016"/>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x v="0"/>
    <n v="2015"/>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x v="2"/>
    <n v="201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x v="0"/>
    <n v="201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x v="2"/>
    <n v="2016"/>
  </r>
  <r>
    <n v="1303"/>
    <s v="Forward Arena Theatre Company: Summer Season"/>
    <s v="Groundbreaking queer theatre."/>
    <n v="3500"/>
    <n v="4559.13"/>
    <x v="0"/>
    <s v="GB"/>
    <s v="GBP"/>
    <n v="1469962800"/>
    <n v="1468578920"/>
    <b v="0"/>
    <n v="108"/>
    <b v="1"/>
    <s v="theater/plays"/>
    <n v="130.26085714285716"/>
    <n v="42.214166666666671"/>
    <x v="1"/>
    <s v="plays"/>
    <x v="1303"/>
    <d v="2016-07-31T06:00:00"/>
    <x v="2"/>
    <n v="201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x v="1"/>
    <n v="2017"/>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x v="2"/>
    <n v="2016"/>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x v="3"/>
    <n v="201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x v="2"/>
    <n v="2016"/>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x v="2"/>
    <n v="2016"/>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x v="0"/>
    <n v="2015"/>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x v="2"/>
    <n v="2016"/>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x v="2"/>
    <n v="2016"/>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x v="0"/>
    <n v="2015"/>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x v="2"/>
    <n v="201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x v="2"/>
    <n v="2016"/>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x v="0"/>
    <n v="20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x v="2"/>
    <n v="20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x v="2"/>
    <n v="201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x v="3"/>
    <n v="2015"/>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x v="3"/>
    <n v="2014"/>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x v="2"/>
    <n v="201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x v="2"/>
    <n v="2016"/>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x v="0"/>
    <n v="201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x v="2"/>
    <n v="201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x v="2"/>
    <n v="2016"/>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x v="2"/>
    <n v="2016"/>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x v="3"/>
    <n v="201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x v="0"/>
    <n v="20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x v="2"/>
    <n v="2016"/>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x v="3"/>
    <n v="201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x v="2"/>
    <n v="2016"/>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x v="2"/>
    <n v="201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x v="2"/>
    <n v="2017"/>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x v="3"/>
    <n v="2014"/>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x v="2"/>
    <n v="2016"/>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x v="0"/>
    <n v="201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x v="3"/>
    <n v="201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x v="1"/>
    <n v="201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x v="0"/>
    <n v="2015"/>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x v="3"/>
    <n v="2014"/>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x v="3"/>
    <n v="2014"/>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x v="2"/>
    <n v="2016"/>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x v="0"/>
    <n v="2015"/>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x v="2"/>
    <n v="201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x v="2"/>
    <n v="201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x v="3"/>
    <n v="201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x v="4"/>
    <n v="201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x v="0"/>
    <n v="201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x v="3"/>
    <n v="201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x v="0"/>
    <n v="201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x v="0"/>
    <n v="2015"/>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x v="2"/>
    <n v="2016"/>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x v="0"/>
    <n v="2015"/>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x v="4"/>
    <n v="201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x v="2"/>
    <n v="2016"/>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x v="5"/>
    <n v="201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x v="4"/>
    <n v="2013"/>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x v="4"/>
    <n v="2013"/>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x v="6"/>
    <n v="201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x v="6"/>
    <n v="2011"/>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x v="5"/>
    <n v="201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x v="3"/>
    <n v="2014"/>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x v="4"/>
    <n v="201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x v="2"/>
    <n v="201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x v="3"/>
    <n v="201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x v="0"/>
    <n v="2015"/>
  </r>
  <r>
    <n v="1366"/>
    <s v="Kick It! A Tribute to the A.K.s"/>
    <s v="A musical memorial for Alexi Petersen."/>
    <n v="7500"/>
    <n v="9486.69"/>
    <x v="0"/>
    <s v="US"/>
    <s v="USD"/>
    <n v="1417049663"/>
    <n v="1413158063"/>
    <b v="0"/>
    <n v="147"/>
    <b v="1"/>
    <s v="music/rock"/>
    <n v="126.48920000000001"/>
    <n v="64.535306122448986"/>
    <x v="4"/>
    <s v="rock"/>
    <x v="1366"/>
    <d v="2014-11-26T19:54:23"/>
    <x v="3"/>
    <n v="2014"/>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x v="0"/>
    <n v="2015"/>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x v="0"/>
    <n v="201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x v="3"/>
    <n v="2014"/>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x v="4"/>
    <n v="2013"/>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x v="0"/>
    <n v="2015"/>
  </r>
  <r>
    <n v="1372"/>
    <s v="Ted Lukas &amp; the Misled new CD - &quot;FEED&quot;"/>
    <s v="Please help us raise funds to press our new CD!"/>
    <n v="500"/>
    <n v="620"/>
    <x v="0"/>
    <s v="US"/>
    <s v="USD"/>
    <n v="1342115132"/>
    <n v="1339523132"/>
    <b v="0"/>
    <n v="16"/>
    <b v="1"/>
    <s v="music/rock"/>
    <n v="124"/>
    <n v="38.75"/>
    <x v="4"/>
    <s v="rock"/>
    <x v="1372"/>
    <d v="2012-07-12T12:45:32"/>
    <x v="5"/>
    <n v="201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x v="2"/>
    <n v="201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x v="2"/>
    <n v="2016"/>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x v="2"/>
    <n v="2017"/>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x v="2"/>
    <n v="201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x v="1"/>
    <n v="2017"/>
  </r>
  <r>
    <n v="1378"/>
    <s v="SIX BY SEVEN"/>
    <s v="A psychedelic post rock masterpiece!"/>
    <n v="2000"/>
    <n v="4067"/>
    <x v="0"/>
    <s v="GB"/>
    <s v="GBP"/>
    <n v="1470075210"/>
    <n v="1468779210"/>
    <b v="0"/>
    <n v="133"/>
    <b v="1"/>
    <s v="music/rock"/>
    <n v="203.35000000000002"/>
    <n v="30.578947368421051"/>
    <x v="4"/>
    <s v="rock"/>
    <x v="1378"/>
    <d v="2016-08-01T13:13:30"/>
    <x v="2"/>
    <n v="2016"/>
  </r>
  <r>
    <n v="1379"/>
    <s v="J. Walter Makes a Record"/>
    <s v="---------The long-awaited debut full-length from Justin Ruddy--------"/>
    <n v="10000"/>
    <n v="11160"/>
    <x v="0"/>
    <s v="US"/>
    <s v="USD"/>
    <n v="1433504876"/>
    <n v="1430912876"/>
    <b v="0"/>
    <n v="151"/>
    <b v="1"/>
    <s v="music/rock"/>
    <n v="111.60000000000001"/>
    <n v="73.907284768211923"/>
    <x v="4"/>
    <s v="rock"/>
    <x v="1379"/>
    <d v="2015-06-05T06:47:56"/>
    <x v="0"/>
    <n v="2015"/>
  </r>
  <r>
    <n v="1380"/>
    <s v="BARNFEST 2015"/>
    <s v="A DIY MUSIC FESTIVAL FROM ST. LOUIS MO! Bands make their own festival, help make it legit!"/>
    <n v="25"/>
    <n v="106"/>
    <x v="0"/>
    <s v="US"/>
    <s v="USD"/>
    <n v="1433815200"/>
    <n v="1431886706"/>
    <b v="0"/>
    <n v="5"/>
    <b v="1"/>
    <s v="music/rock"/>
    <n v="424"/>
    <n v="21.2"/>
    <x v="4"/>
    <s v="rock"/>
    <x v="1380"/>
    <d v="2015-06-08T21:00:00"/>
    <x v="0"/>
    <n v="201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x v="2"/>
    <n v="2016"/>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x v="4"/>
    <n v="2013"/>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x v="2"/>
    <n v="201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x v="0"/>
    <n v="2015"/>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x v="2"/>
    <n v="2016"/>
  </r>
  <r>
    <n v="1386"/>
    <s v="MALTESE CROSS: The First Album"/>
    <s v="We are a classic hard rock/heavy metal band just trying to keep rock alive!"/>
    <n v="400"/>
    <n v="875"/>
    <x v="0"/>
    <s v="US"/>
    <s v="USD"/>
    <n v="1438183889"/>
    <n v="1435591889"/>
    <b v="0"/>
    <n v="14"/>
    <b v="1"/>
    <s v="music/rock"/>
    <n v="218.75"/>
    <n v="62.5"/>
    <x v="4"/>
    <s v="rock"/>
    <x v="1386"/>
    <d v="2015-07-29T10:31:29"/>
    <x v="0"/>
    <n v="2015"/>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x v="0"/>
    <n v="201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x v="2"/>
    <n v="2016"/>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x v="2"/>
    <n v="2016"/>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x v="0"/>
    <n v="2015"/>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x v="0"/>
    <n v="2015"/>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x v="2"/>
    <n v="2016"/>
  </r>
  <r>
    <n v="1393"/>
    <s v="WolfHunt | Social Commentary Rock Project"/>
    <s v="Rock n' Roll tales of our times"/>
    <n v="10000"/>
    <n v="10235"/>
    <x v="0"/>
    <s v="US"/>
    <s v="USD"/>
    <n v="1470068523"/>
    <n v="1467476523"/>
    <b v="0"/>
    <n v="52"/>
    <b v="1"/>
    <s v="music/rock"/>
    <n v="102.35000000000001"/>
    <n v="196.82692307692307"/>
    <x v="4"/>
    <s v="rock"/>
    <x v="1393"/>
    <d v="2016-08-01T11:22:03"/>
    <x v="2"/>
    <n v="2016"/>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x v="1"/>
    <n v="2017"/>
  </r>
  <r>
    <n v="1395"/>
    <s v="Quiet Oaks Full Length Album"/>
    <s v="Help Quiet Oaks record their debut album!!!"/>
    <n v="3500"/>
    <n v="3916"/>
    <x v="0"/>
    <s v="US"/>
    <s v="USD"/>
    <n v="1484430481"/>
    <n v="1481838481"/>
    <b v="0"/>
    <n v="82"/>
    <b v="1"/>
    <s v="music/rock"/>
    <n v="111.88571428571427"/>
    <n v="47.756097560975611"/>
    <x v="4"/>
    <s v="rock"/>
    <x v="1395"/>
    <d v="2017-01-14T16:48:01"/>
    <x v="2"/>
    <n v="20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x v="0"/>
    <n v="201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x v="2"/>
    <n v="201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x v="2"/>
    <n v="2016"/>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x v="3"/>
    <n v="201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x v="2"/>
    <n v="201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x v="4"/>
    <n v="201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x v="0"/>
    <n v="2015"/>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x v="4"/>
    <n v="201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x v="0"/>
    <n v="201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x v="3"/>
    <n v="2014"/>
  </r>
  <r>
    <n v="1406"/>
    <s v="Man Down! Translation project"/>
    <s v="The White coat and the battle dress uniform"/>
    <n v="12000"/>
    <n v="15"/>
    <x v="2"/>
    <s v="IT"/>
    <s v="EUR"/>
    <n v="1449914400"/>
    <n v="1445336607"/>
    <b v="0"/>
    <n v="3"/>
    <b v="0"/>
    <s v="publishing/translations"/>
    <n v="0.125"/>
    <n v="5"/>
    <x v="3"/>
    <s v="translations"/>
    <x v="1406"/>
    <d v="2015-12-12T05:00:00"/>
    <x v="0"/>
    <n v="201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x v="3"/>
    <n v="2014"/>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x v="0"/>
    <n v="201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x v="3"/>
    <n v="201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x v="2"/>
    <n v="201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x v="0"/>
    <n v="2015"/>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x v="3"/>
    <n v="201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x v="0"/>
    <n v="2016"/>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x v="2"/>
    <n v="201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x v="0"/>
    <n v="20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x v="0"/>
    <n v="2015"/>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x v="0"/>
    <n v="2015"/>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x v="2"/>
    <n v="2016"/>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x v="2"/>
    <n v="2016"/>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x v="2"/>
    <n v="201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x v="0"/>
    <n v="2015"/>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x v="2"/>
    <n v="2016"/>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x v="0"/>
    <n v="2016"/>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x v="2"/>
    <n v="2016"/>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x v="0"/>
    <n v="201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x v="0"/>
    <n v="2015"/>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x v="2"/>
    <n v="2016"/>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x v="2"/>
    <n v="2016"/>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x v="0"/>
    <n v="2015"/>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x v="3"/>
    <n v="201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x v="0"/>
    <n v="2015"/>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x v="0"/>
    <n v="2015"/>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x v="2"/>
    <n v="2016"/>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x v="0"/>
    <n v="2015"/>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x v="0"/>
    <n v="201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x v="2"/>
    <n v="201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x v="3"/>
    <n v="2014"/>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x v="2"/>
    <n v="201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x v="0"/>
    <n v="201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x v="2"/>
    <n v="201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x v="0"/>
    <n v="2015"/>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x v="2"/>
    <n v="201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x v="2"/>
    <n v="2017"/>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x v="0"/>
    <n v="201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x v="0"/>
    <n v="201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x v="2"/>
    <n v="2016"/>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x v="2"/>
    <n v="2016"/>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x v="0"/>
    <n v="201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x v="0"/>
    <n v="201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x v="2"/>
    <n v="2016"/>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x v="3"/>
    <n v="2014"/>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x v="3"/>
    <n v="2014"/>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x v="1"/>
    <n v="201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x v="2"/>
    <n v="201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x v="3"/>
    <n v="2014"/>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x v="2"/>
    <n v="2017"/>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x v="0"/>
    <n v="2015"/>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x v="3"/>
    <n v="2014"/>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x v="0"/>
    <n v="201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x v="3"/>
    <n v="2014"/>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x v="3"/>
    <n v="20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x v="4"/>
    <n v="201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x v="4"/>
    <n v="2013"/>
  </r>
  <r>
    <n v="1464"/>
    <s v="Science Studio"/>
    <s v="The Best Science Media on the Web"/>
    <n v="5000"/>
    <n v="8160"/>
    <x v="0"/>
    <s v="US"/>
    <s v="USD"/>
    <n v="1361029958"/>
    <n v="1358437958"/>
    <b v="1"/>
    <n v="234"/>
    <b v="1"/>
    <s v="publishing/radio &amp; podcasts"/>
    <n v="163.19999999999999"/>
    <n v="34.871794871794869"/>
    <x v="3"/>
    <s v="radio &amp; podcasts"/>
    <x v="1464"/>
    <d v="2013-02-16T10:52:38"/>
    <x v="4"/>
    <n v="201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x v="5"/>
    <n v="201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x v="0"/>
    <n v="201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x v="5"/>
    <n v="2012"/>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x v="6"/>
    <n v="2011"/>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x v="4"/>
    <n v="201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x v="5"/>
    <n v="201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x v="0"/>
    <n v="2015"/>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x v="4"/>
    <n v="2013"/>
  </r>
  <r>
    <n v="1473"/>
    <s v="ONE LOVES ONLY FORM"/>
    <s v="Public Radio Project"/>
    <n v="1500"/>
    <n v="1807.74"/>
    <x v="0"/>
    <s v="US"/>
    <s v="USD"/>
    <n v="1330644639"/>
    <n v="1328052639"/>
    <b v="1"/>
    <n v="47"/>
    <b v="1"/>
    <s v="publishing/radio &amp; podcasts"/>
    <n v="120.51600000000001"/>
    <n v="38.462553191489363"/>
    <x v="3"/>
    <s v="radio &amp; podcasts"/>
    <x v="1473"/>
    <d v="2012-03-01T18:30:39"/>
    <x v="5"/>
    <n v="201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x v="4"/>
    <n v="201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x v="3"/>
    <n v="2014"/>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x v="6"/>
    <n v="201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x v="6"/>
    <n v="201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x v="4"/>
    <n v="20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x v="3"/>
    <n v="201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x v="4"/>
    <n v="20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x v="4"/>
    <n v="2013"/>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x v="5"/>
    <n v="201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x v="2"/>
    <n v="2016"/>
  </r>
  <r>
    <n v="1484"/>
    <s v="a book called filtered down thru the stars"/>
    <s v="The mussings of an old wizard"/>
    <n v="2000"/>
    <n v="0"/>
    <x v="2"/>
    <s v="US"/>
    <s v="USD"/>
    <n v="1342882260"/>
    <n v="1337834963"/>
    <b v="0"/>
    <n v="0"/>
    <b v="0"/>
    <s v="publishing/fiction"/>
    <n v="0"/>
    <n v="0"/>
    <x v="3"/>
    <s v="fiction"/>
    <x v="1484"/>
    <d v="2012-07-21T09:51:00"/>
    <x v="5"/>
    <n v="2012"/>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x v="0"/>
    <n v="201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x v="0"/>
    <n v="2015"/>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x v="2"/>
    <n v="2016"/>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x v="4"/>
    <n v="201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x v="5"/>
    <n v="201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x v="4"/>
    <n v="2013"/>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x v="3"/>
    <n v="2015"/>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x v="6"/>
    <n v="2011"/>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x v="4"/>
    <n v="201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x v="0"/>
    <n v="2015"/>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x v="6"/>
    <n v="20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x v="3"/>
    <n v="2014"/>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x v="4"/>
    <n v="201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x v="3"/>
    <n v="2014"/>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x v="2"/>
    <n v="2016"/>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x v="4"/>
    <n v="2013"/>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x v="0"/>
    <n v="2015"/>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x v="2"/>
    <n v="2016"/>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x v="2"/>
    <n v="2016"/>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x v="3"/>
    <n v="201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x v="2"/>
    <n v="2016"/>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x v="3"/>
    <n v="201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x v="7"/>
    <n v="201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x v="3"/>
    <n v="2014"/>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x v="1"/>
    <n v="2017"/>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x v="3"/>
    <n v="2014"/>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x v="0"/>
    <n v="2015"/>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x v="1"/>
    <n v="2017"/>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x v="3"/>
    <n v="2014"/>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x v="0"/>
    <n v="2015"/>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x v="2"/>
    <n v="2016"/>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x v="2"/>
    <n v="20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x v="3"/>
    <n v="201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x v="3"/>
    <n v="2014"/>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x v="3"/>
    <n v="2014"/>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x v="3"/>
    <n v="201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x v="2"/>
    <n v="201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x v="3"/>
    <n v="2014"/>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x v="3"/>
    <n v="201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x v="1"/>
    <n v="2017"/>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x v="2"/>
    <n v="2016"/>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x v="0"/>
    <n v="201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x v="1"/>
    <n v="201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x v="1"/>
    <n v="2017"/>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x v="0"/>
    <n v="2015"/>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x v="0"/>
    <n v="201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x v="3"/>
    <n v="2014"/>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x v="2"/>
    <n v="2016"/>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x v="2"/>
    <n v="2016"/>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x v="0"/>
    <n v="201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x v="2"/>
    <n v="201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x v="0"/>
    <n v="2015"/>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x v="2"/>
    <n v="2016"/>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x v="3"/>
    <n v="201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x v="2"/>
    <n v="2017"/>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x v="3"/>
    <n v="2014"/>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x v="3"/>
    <n v="2014"/>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x v="0"/>
    <n v="2015"/>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x v="3"/>
    <n v="201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x v="0"/>
    <n v="2015"/>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x v="0"/>
    <n v="201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x v="3"/>
    <n v="2014"/>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x v="1"/>
    <n v="2017"/>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x v="0"/>
    <n v="2015"/>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x v="0"/>
    <n v="2015"/>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x v="2"/>
    <n v="2016"/>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x v="0"/>
    <n v="2015"/>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x v="3"/>
    <n v="201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x v="0"/>
    <n v="2015"/>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x v="0"/>
    <n v="2015"/>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x v="0"/>
    <n v="201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x v="2"/>
    <n v="2016"/>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x v="3"/>
    <n v="2014"/>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x v="0"/>
    <n v="2015"/>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x v="0"/>
    <n v="2015"/>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x v="3"/>
    <n v="201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x v="4"/>
    <n v="201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x v="8"/>
    <n v="2009"/>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x v="3"/>
    <n v="2014"/>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x v="0"/>
    <n v="201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x v="6"/>
    <n v="201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x v="2"/>
    <n v="201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x v="3"/>
    <n v="2014"/>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x v="3"/>
    <n v="2014"/>
  </r>
  <r>
    <n v="1569"/>
    <s v="to be removed (Canceled)"/>
    <s v="to be removed"/>
    <n v="30000"/>
    <n v="0"/>
    <x v="1"/>
    <s v="US"/>
    <s v="USD"/>
    <n v="1369498714"/>
    <n v="1366906714"/>
    <b v="0"/>
    <n v="0"/>
    <b v="0"/>
    <s v="publishing/art books"/>
    <n v="0"/>
    <n v="0"/>
    <x v="3"/>
    <s v="art books"/>
    <x v="1569"/>
    <d v="2013-05-25T11:18:34"/>
    <x v="4"/>
    <n v="2013"/>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x v="2"/>
    <n v="2016"/>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x v="0"/>
    <n v="201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x v="2"/>
    <n v="201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x v="1"/>
    <n v="2017"/>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x v="0"/>
    <n v="201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x v="3"/>
    <n v="201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x v="0"/>
    <n v="201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x v="5"/>
    <n v="2012"/>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x v="7"/>
    <n v="201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x v="4"/>
    <n v="201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x v="5"/>
    <n v="2012"/>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x v="0"/>
    <n v="2015"/>
  </r>
  <r>
    <n v="1582"/>
    <s v="Scenes from New Orleans"/>
    <s v="I create canvas prints of images from in and around New Orleans"/>
    <n v="1000"/>
    <n v="93"/>
    <x v="2"/>
    <s v="US"/>
    <s v="USD"/>
    <n v="1445894400"/>
    <n v="1440961053"/>
    <b v="0"/>
    <n v="3"/>
    <b v="0"/>
    <s v="photography/places"/>
    <n v="9.3000000000000007"/>
    <n v="31"/>
    <x v="8"/>
    <s v="places"/>
    <x v="1582"/>
    <d v="2015-10-26T16:20:00"/>
    <x v="0"/>
    <n v="2015"/>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x v="3"/>
    <n v="2014"/>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x v="3"/>
    <n v="201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x v="2"/>
    <n v="2016"/>
  </r>
  <r>
    <n v="1586"/>
    <s v="Missouri In Pictures"/>
    <s v="Show the world the beauty that is in all of our back yards!"/>
    <n v="1500"/>
    <n v="0"/>
    <x v="2"/>
    <s v="US"/>
    <s v="USD"/>
    <n v="1428197422"/>
    <n v="1425609022"/>
    <b v="0"/>
    <n v="0"/>
    <b v="0"/>
    <s v="photography/places"/>
    <n v="0"/>
    <n v="0"/>
    <x v="8"/>
    <s v="places"/>
    <x v="1586"/>
    <d v="2015-04-04T20:30:22"/>
    <x v="0"/>
    <n v="201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x v="3"/>
    <n v="2014"/>
  </r>
  <r>
    <n v="1588"/>
    <s v="The Right Side of Texas"/>
    <s v="Southeast Texas as seen through the lens of a cell phone camera"/>
    <n v="516"/>
    <n v="0"/>
    <x v="2"/>
    <s v="US"/>
    <s v="USD"/>
    <n v="1422735120"/>
    <n v="1420091999"/>
    <b v="0"/>
    <n v="0"/>
    <b v="0"/>
    <s v="photography/places"/>
    <n v="0"/>
    <n v="0"/>
    <x v="8"/>
    <s v="places"/>
    <x v="1588"/>
    <d v="2015-01-31T15:12:00"/>
    <x v="0"/>
    <n v="201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x v="0"/>
    <n v="2015"/>
  </r>
  <r>
    <n v="1590"/>
    <s v="An Italian Adventure"/>
    <s v="Discover Italy through photography."/>
    <n v="60000"/>
    <n v="1020"/>
    <x v="2"/>
    <s v="IT"/>
    <s v="EUR"/>
    <n v="1443040464"/>
    <n v="1440448464"/>
    <b v="0"/>
    <n v="2"/>
    <b v="0"/>
    <s v="photography/places"/>
    <n v="1.7000000000000002"/>
    <n v="510"/>
    <x v="8"/>
    <s v="places"/>
    <x v="1590"/>
    <d v="2015-09-23T15:34:24"/>
    <x v="0"/>
    <n v="2015"/>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x v="2"/>
    <n v="2016"/>
  </r>
  <r>
    <n v="1592"/>
    <s v="The Views of Pittsburgh"/>
    <s v="A portfolio collage of beautiful pictures of authentic Pittsburgh locations and scenery."/>
    <n v="25"/>
    <n v="0"/>
    <x v="2"/>
    <s v="US"/>
    <s v="USD"/>
    <n v="1427503485"/>
    <n v="1423619085"/>
    <b v="0"/>
    <n v="0"/>
    <b v="0"/>
    <s v="photography/places"/>
    <n v="0"/>
    <n v="0"/>
    <x v="8"/>
    <s v="places"/>
    <x v="1592"/>
    <d v="2015-03-27T19:44:45"/>
    <x v="0"/>
    <n v="201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x v="0"/>
    <n v="201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x v="2"/>
    <n v="201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x v="3"/>
    <n v="2014"/>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x v="3"/>
    <n v="2014"/>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x v="2"/>
    <n v="201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x v="0"/>
    <n v="2015"/>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x v="2"/>
    <n v="20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x v="3"/>
    <n v="2014"/>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x v="6"/>
    <n v="20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x v="6"/>
    <n v="201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x v="6"/>
    <n v="201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x v="5"/>
    <n v="201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x v="6"/>
    <n v="20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x v="7"/>
    <n v="20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x v="5"/>
    <n v="2012"/>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x v="4"/>
    <n v="201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x v="6"/>
    <n v="2011"/>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x v="5"/>
    <n v="2012"/>
  </r>
  <r>
    <n v="1611"/>
    <s v="Skelton-Luns CD/7&quot;             No Big Deal."/>
    <s v="Skelton-Luns CD/7&quot; No Big Deal."/>
    <n v="800"/>
    <n v="1001"/>
    <x v="0"/>
    <s v="US"/>
    <s v="USD"/>
    <n v="1370390432"/>
    <n v="1368576032"/>
    <b v="0"/>
    <n v="27"/>
    <b v="1"/>
    <s v="music/rock"/>
    <n v="125.125"/>
    <n v="37.074074074074076"/>
    <x v="4"/>
    <s v="rock"/>
    <x v="1611"/>
    <d v="2013-06-04T19:00:32"/>
    <x v="4"/>
    <n v="2013"/>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x v="5"/>
    <n v="2013"/>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x v="5"/>
    <n v="20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x v="3"/>
    <n v="20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x v="6"/>
    <n v="2011"/>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x v="5"/>
    <n v="2012"/>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x v="4"/>
    <n v="2013"/>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x v="4"/>
    <n v="2013"/>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x v="3"/>
    <n v="2014"/>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x v="4"/>
    <n v="2013"/>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x v="5"/>
    <n v="2012"/>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x v="3"/>
    <n v="201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x v="4"/>
    <n v="2013"/>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x v="5"/>
    <n v="201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x v="5"/>
    <n v="2012"/>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x v="4"/>
    <n v="2013"/>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x v="5"/>
    <n v="2012"/>
  </r>
  <r>
    <n v="1628"/>
    <s v="&quot;Songs for Tsippora&quot; Byronâ€™s DEBUT EP"/>
    <s v="Original Jewish rock music on human relationships and identity"/>
    <n v="4000"/>
    <n v="4037"/>
    <x v="0"/>
    <s v="US"/>
    <s v="USD"/>
    <n v="1403026882"/>
    <n v="1400175682"/>
    <b v="0"/>
    <n v="88"/>
    <b v="1"/>
    <s v="music/rock"/>
    <n v="100.925"/>
    <n v="45.875"/>
    <x v="4"/>
    <s v="rock"/>
    <x v="1628"/>
    <d v="2014-06-17T12:41:22"/>
    <x v="3"/>
    <n v="2014"/>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x v="3"/>
    <n v="2014"/>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x v="5"/>
    <n v="201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x v="5"/>
    <n v="2012"/>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x v="6"/>
    <n v="201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x v="6"/>
    <n v="2012"/>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x v="6"/>
    <n v="20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x v="2"/>
    <n v="2016"/>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x v="6"/>
    <n v="20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x v="8"/>
    <n v="2009"/>
  </r>
  <r>
    <n v="1638"/>
    <s v="Avenues EP 2013"/>
    <s v="Avenues will be going in to the studio to record a new EP with Matt Allison!"/>
    <n v="1000"/>
    <n v="1050"/>
    <x v="0"/>
    <s v="US"/>
    <s v="USD"/>
    <n v="1362086700"/>
    <n v="1358180968"/>
    <b v="0"/>
    <n v="27"/>
    <b v="1"/>
    <s v="music/rock"/>
    <n v="105"/>
    <n v="38.888888888888886"/>
    <x v="4"/>
    <s v="rock"/>
    <x v="1638"/>
    <d v="2013-02-28T16:25:00"/>
    <x v="4"/>
    <n v="2013"/>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x v="5"/>
    <n v="2012"/>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x v="7"/>
    <n v="2010"/>
  </r>
  <r>
    <n v="1641"/>
    <s v="Tanya Dartson- Run for Your Life music video"/>
    <s v="Music Video For Upbeat and Inspiring Song - Run For Your Life"/>
    <n v="2500"/>
    <n v="2535"/>
    <x v="0"/>
    <s v="US"/>
    <s v="USD"/>
    <n v="1418998744"/>
    <n v="1416406744"/>
    <b v="0"/>
    <n v="26"/>
    <b v="1"/>
    <s v="music/pop"/>
    <n v="101.4"/>
    <n v="97.5"/>
    <x v="4"/>
    <s v="pop"/>
    <x v="1641"/>
    <d v="2014-12-19T09:19:04"/>
    <x v="3"/>
    <n v="201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x v="6"/>
    <n v="2011"/>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x v="5"/>
    <n v="201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x v="5"/>
    <n v="2012"/>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x v="4"/>
    <n v="2013"/>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x v="3"/>
    <n v="201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x v="5"/>
    <n v="2012"/>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x v="6"/>
    <n v="2011"/>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x v="3"/>
    <n v="2014"/>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x v="4"/>
    <n v="2013"/>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x v="6"/>
    <n v="201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x v="4"/>
    <n v="201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x v="6"/>
    <n v="201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x v="5"/>
    <n v="2012"/>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x v="5"/>
    <n v="2012"/>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x v="5"/>
    <n v="201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x v="5"/>
    <n v="2012"/>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x v="5"/>
    <n v="2012"/>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x v="4"/>
    <n v="2013"/>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x v="2"/>
    <n v="2016"/>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x v="0"/>
    <n v="201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x v="6"/>
    <n v="2011"/>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x v="0"/>
    <n v="2015"/>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x v="5"/>
    <n v="2012"/>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x v="6"/>
    <n v="201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x v="4"/>
    <n v="201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x v="3"/>
    <n v="2014"/>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x v="6"/>
    <n v="2011"/>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x v="2"/>
    <n v="201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x v="7"/>
    <n v="201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x v="2"/>
    <n v="2016"/>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x v="5"/>
    <n v="201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x v="0"/>
    <n v="201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x v="2"/>
    <n v="2016"/>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x v="6"/>
    <n v="2011"/>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x v="5"/>
    <n v="2012"/>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x v="2"/>
    <n v="20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x v="3"/>
    <n v="20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x v="6"/>
    <n v="2011"/>
  </r>
  <r>
    <n v="1680"/>
    <s v="Kick Out a Record"/>
    <s v="Working Musician dilemma #164: how the taxman put Kick the Record 2.0 on hold"/>
    <n v="1000"/>
    <n v="1175"/>
    <x v="0"/>
    <s v="US"/>
    <s v="USD"/>
    <n v="1405188667"/>
    <n v="1402596667"/>
    <b v="0"/>
    <n v="25"/>
    <b v="1"/>
    <s v="music/pop"/>
    <n v="117.5"/>
    <n v="47"/>
    <x v="4"/>
    <s v="pop"/>
    <x v="1680"/>
    <d v="2014-07-12T13:11:07"/>
    <x v="3"/>
    <n v="201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x v="1"/>
    <n v="2017"/>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x v="1"/>
    <n v="2017"/>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x v="1"/>
    <n v="2017"/>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x v="1"/>
    <n v="2017"/>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x v="1"/>
    <n v="2017"/>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x v="1"/>
    <n v="2017"/>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x v="1"/>
    <n v="201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x v="1"/>
    <n v="2017"/>
  </r>
  <r>
    <n v="1689"/>
    <s v="Fly Away"/>
    <s v="Praising the Living God in the second half of life."/>
    <n v="2400"/>
    <n v="2400"/>
    <x v="3"/>
    <s v="US"/>
    <s v="USD"/>
    <n v="1489700230"/>
    <n v="1487111830"/>
    <b v="0"/>
    <n v="14"/>
    <b v="0"/>
    <s v="music/faith"/>
    <n v="100"/>
    <n v="171.42857142857142"/>
    <x v="4"/>
    <s v="faith"/>
    <x v="1689"/>
    <d v="2017-03-16T16:37:10"/>
    <x v="1"/>
    <n v="2017"/>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x v="1"/>
    <n v="201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x v="1"/>
    <n v="2017"/>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x v="1"/>
    <n v="201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x v="1"/>
    <n v="2017"/>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x v="1"/>
    <n v="201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x v="1"/>
    <n v="201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x v="1"/>
    <n v="201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x v="1"/>
    <n v="201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x v="1"/>
    <n v="2017"/>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x v="1"/>
    <n v="201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x v="1"/>
    <n v="201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x v="3"/>
    <n v="2015"/>
  </r>
  <r>
    <n v="1702"/>
    <s v="lyndale lewis and new vision prosper cd release"/>
    <s v="I can do all things through christ jesus"/>
    <n v="16500"/>
    <n v="1"/>
    <x v="2"/>
    <s v="US"/>
    <s v="USD"/>
    <n v="1427745150"/>
    <n v="1425156750"/>
    <b v="0"/>
    <n v="1"/>
    <b v="0"/>
    <s v="music/faith"/>
    <n v="6.0606060606060606E-3"/>
    <n v="1"/>
    <x v="4"/>
    <s v="faith"/>
    <x v="1702"/>
    <d v="2015-03-30T14:52:30"/>
    <x v="0"/>
    <n v="2015"/>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x v="0"/>
    <n v="2015"/>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x v="0"/>
    <n v="2015"/>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x v="0"/>
    <n v="201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x v="0"/>
    <n v="201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x v="2"/>
    <n v="201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x v="2"/>
    <n v="201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x v="3"/>
    <n v="2014"/>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x v="0"/>
    <n v="2016"/>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x v="3"/>
    <n v="201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x v="0"/>
    <n v="201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x v="3"/>
    <n v="201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x v="0"/>
    <n v="2015"/>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x v="0"/>
    <n v="20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x v="2"/>
    <n v="20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x v="2"/>
    <n v="2016"/>
  </r>
  <r>
    <n v="1718"/>
    <s v="The Prodigal Son"/>
    <s v="A melody for the galaxy."/>
    <n v="35000"/>
    <n v="75"/>
    <x v="2"/>
    <s v="US"/>
    <s v="USD"/>
    <n v="1463201940"/>
    <n v="1459435149"/>
    <b v="0"/>
    <n v="2"/>
    <b v="0"/>
    <s v="music/faith"/>
    <n v="0.2142857142857143"/>
    <n v="37.5"/>
    <x v="4"/>
    <s v="faith"/>
    <x v="1718"/>
    <d v="2016-05-13T23:59:00"/>
    <x v="2"/>
    <n v="201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x v="3"/>
    <n v="2014"/>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x v="3"/>
    <n v="2014"/>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x v="0"/>
    <n v="2015"/>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x v="2"/>
    <n v="2016"/>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x v="0"/>
    <n v="2015"/>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x v="3"/>
    <n v="201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x v="3"/>
    <n v="2014"/>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x v="3"/>
    <n v="201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x v="0"/>
    <n v="2015"/>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x v="0"/>
    <n v="2015"/>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x v="2"/>
    <n v="201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x v="0"/>
    <n v="2015"/>
  </r>
  <r>
    <n v="1731"/>
    <s v="Sam Cox Band First Christian Tour"/>
    <s v="We are a Christin Worship band looking to midwest tour. God Bless!"/>
    <n v="1000"/>
    <n v="0"/>
    <x v="2"/>
    <s v="US"/>
    <s v="USD"/>
    <n v="1434034800"/>
    <n v="1432849552"/>
    <b v="0"/>
    <n v="0"/>
    <b v="0"/>
    <s v="music/faith"/>
    <n v="0"/>
    <n v="0"/>
    <x v="4"/>
    <s v="faith"/>
    <x v="1731"/>
    <d v="2015-06-11T10:00:00"/>
    <x v="0"/>
    <n v="201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x v="0"/>
    <n v="2016"/>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x v="2"/>
    <n v="2016"/>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x v="0"/>
    <n v="2015"/>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x v="2"/>
    <n v="2016"/>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x v="0"/>
    <n v="2015"/>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x v="0"/>
    <n v="2015"/>
  </r>
  <r>
    <n v="1738"/>
    <s v="The Flashing Lights"/>
    <s v="Music that inspires and gives hope for overcoming and change. And it is good music."/>
    <n v="5000"/>
    <n v="20"/>
    <x v="2"/>
    <s v="US"/>
    <s v="USD"/>
    <n v="1412283542"/>
    <n v="1409691542"/>
    <b v="0"/>
    <n v="1"/>
    <b v="0"/>
    <s v="music/faith"/>
    <n v="0.4"/>
    <n v="20"/>
    <x v="4"/>
    <s v="faith"/>
    <x v="1738"/>
    <d v="2014-10-02T15:59:02"/>
    <x v="3"/>
    <n v="201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x v="2"/>
    <n v="2016"/>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x v="0"/>
    <n v="2015"/>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x v="0"/>
    <n v="201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x v="2"/>
    <n v="2017"/>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x v="2"/>
    <n v="2016"/>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x v="0"/>
    <n v="2015"/>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x v="2"/>
    <n v="2016"/>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x v="2"/>
    <n v="201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x v="0"/>
    <n v="2015"/>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x v="0"/>
    <n v="2015"/>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x v="1"/>
    <n v="2017"/>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x v="2"/>
    <n v="2016"/>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x v="0"/>
    <n v="2015"/>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x v="2"/>
    <n v="201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x v="2"/>
    <n v="201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x v="0"/>
    <n v="2015"/>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x v="0"/>
    <n v="201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x v="2"/>
    <n v="201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x v="2"/>
    <n v="201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x v="2"/>
    <n v="2016"/>
  </r>
  <r>
    <n v="1759"/>
    <s v="Death Valley"/>
    <s v="Death Valley will be the first photo book of Andi State"/>
    <n v="5000"/>
    <n v="5330"/>
    <x v="0"/>
    <s v="US"/>
    <s v="USD"/>
    <n v="1427309629"/>
    <n v="1425585229"/>
    <b v="0"/>
    <n v="49"/>
    <b v="1"/>
    <s v="photography/photobooks"/>
    <n v="106.60000000000001"/>
    <n v="108.77551020408163"/>
    <x v="8"/>
    <s v="photobooks"/>
    <x v="1759"/>
    <d v="2015-03-25T13:53:49"/>
    <x v="0"/>
    <n v="20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x v="2"/>
    <n v="2016"/>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x v="0"/>
    <n v="2015"/>
  </r>
  <r>
    <n v="1762"/>
    <s v="&quot;The Naked Pixel&quot; Ali Pakele"/>
    <s v="Project rewards $25 gets you 190+ digital images"/>
    <n v="100"/>
    <n v="885"/>
    <x v="0"/>
    <s v="US"/>
    <s v="USD"/>
    <n v="1457739245"/>
    <n v="1455147245"/>
    <b v="0"/>
    <n v="25"/>
    <b v="1"/>
    <s v="photography/photobooks"/>
    <n v="885"/>
    <n v="35.4"/>
    <x v="8"/>
    <s v="photobooks"/>
    <x v="1762"/>
    <d v="2016-03-11T18:34:05"/>
    <x v="2"/>
    <n v="2016"/>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x v="2"/>
    <n v="201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x v="3"/>
    <n v="201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x v="3"/>
    <n v="2014"/>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x v="3"/>
    <n v="2014"/>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x v="3"/>
    <n v="201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x v="3"/>
    <n v="201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x v="3"/>
    <n v="2015"/>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x v="3"/>
    <n v="20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x v="3"/>
    <n v="2014"/>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x v="3"/>
    <n v="201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x v="3"/>
    <n v="201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x v="3"/>
    <n v="201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x v="3"/>
    <n v="201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x v="3"/>
    <n v="2014"/>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x v="0"/>
    <n v="201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x v="0"/>
    <n v="20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x v="2"/>
    <n v="2016"/>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x v="2"/>
    <n v="2016"/>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x v="2"/>
    <n v="2016"/>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x v="2"/>
    <n v="2016"/>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x v="0"/>
    <n v="201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x v="3"/>
    <n v="201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x v="3"/>
    <n v="2014"/>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x v="3"/>
    <n v="2014"/>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x v="0"/>
    <n v="2015"/>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x v="3"/>
    <n v="2014"/>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x v="3"/>
    <n v="2015"/>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x v="0"/>
    <n v="2015"/>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x v="3"/>
    <n v="201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x v="0"/>
    <n v="2015"/>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x v="3"/>
    <n v="2014"/>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x v="0"/>
    <n v="2015"/>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x v="2"/>
    <n v="2016"/>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x v="2"/>
    <n v="201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x v="2"/>
    <n v="201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x v="0"/>
    <n v="2016"/>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x v="3"/>
    <n v="201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x v="2"/>
    <n v="2016"/>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x v="0"/>
    <n v="2015"/>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x v="0"/>
    <n v="2015"/>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x v="0"/>
    <n v="201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x v="0"/>
    <n v="2015"/>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x v="0"/>
    <n v="201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x v="3"/>
    <n v="2014"/>
  </r>
  <r>
    <n v="1807"/>
    <s v="Anywhere but Here"/>
    <s v="I want to explore alternative cultures and lifestyles in America."/>
    <n v="5000"/>
    <n v="553"/>
    <x v="2"/>
    <s v="US"/>
    <s v="USD"/>
    <n v="1411868313"/>
    <n v="1409276313"/>
    <b v="1"/>
    <n v="8"/>
    <b v="0"/>
    <s v="photography/photobooks"/>
    <n v="11.06"/>
    <n v="69.125"/>
    <x v="8"/>
    <s v="photobooks"/>
    <x v="1807"/>
    <d v="2014-09-27T20:38:33"/>
    <x v="3"/>
    <n v="201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x v="1"/>
    <n v="2017"/>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x v="0"/>
    <n v="2015"/>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x v="3"/>
    <n v="2014"/>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x v="3"/>
    <n v="201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x v="2"/>
    <n v="201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x v="3"/>
    <n v="201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x v="0"/>
    <n v="2015"/>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x v="0"/>
    <n v="20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x v="2"/>
    <n v="20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x v="2"/>
    <n v="2017"/>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x v="0"/>
    <n v="2015"/>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x v="3"/>
    <n v="201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x v="0"/>
    <n v="2015"/>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x v="5"/>
    <n v="2012"/>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x v="4"/>
    <n v="201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x v="5"/>
    <n v="2012"/>
  </r>
  <r>
    <n v="1824"/>
    <s v="Tin Man's Broken Wisdom Fund"/>
    <s v="cd fund raiser"/>
    <n v="3000"/>
    <n v="3002"/>
    <x v="0"/>
    <s v="US"/>
    <s v="USD"/>
    <n v="1389146880"/>
    <n v="1387403967"/>
    <b v="0"/>
    <n v="40"/>
    <b v="1"/>
    <s v="music/rock"/>
    <n v="100.06666666666666"/>
    <n v="75.05"/>
    <x v="4"/>
    <s v="rock"/>
    <x v="1824"/>
    <d v="2014-01-07T21:08:00"/>
    <x v="4"/>
    <n v="201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x v="4"/>
    <n v="2013"/>
  </r>
  <r>
    <n v="1826"/>
    <s v="BEAR GHOST! Professional Recording! Yay!"/>
    <s v="Hear your favorite Bear Ghost in eargasmic quality!"/>
    <n v="2000"/>
    <n v="2020"/>
    <x v="0"/>
    <s v="US"/>
    <s v="USD"/>
    <n v="1392675017"/>
    <n v="1390083017"/>
    <b v="0"/>
    <n v="38"/>
    <b v="1"/>
    <s v="music/rock"/>
    <n v="101"/>
    <n v="53.157894736842103"/>
    <x v="4"/>
    <s v="rock"/>
    <x v="1826"/>
    <d v="2014-02-17T17:10:17"/>
    <x v="3"/>
    <n v="2014"/>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x v="6"/>
    <n v="20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x v="3"/>
    <n v="2014"/>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x v="7"/>
    <n v="20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x v="3"/>
    <n v="2014"/>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x v="5"/>
    <n v="2012"/>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x v="6"/>
    <n v="20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x v="4"/>
    <n v="2013"/>
  </r>
  <r>
    <n v="1834"/>
    <s v="TDJ - All Part of the Plan EP/Tour"/>
    <s v="Help us fund our first tour and promote our new EP!"/>
    <n v="10000"/>
    <n v="11805"/>
    <x v="0"/>
    <s v="US"/>
    <s v="USD"/>
    <n v="1422140895"/>
    <n v="1418684895"/>
    <b v="0"/>
    <n v="90"/>
    <b v="1"/>
    <s v="music/rock"/>
    <n v="118.05000000000001"/>
    <n v="131.16666666666666"/>
    <x v="4"/>
    <s v="rock"/>
    <x v="1834"/>
    <d v="2015-01-24T18:08:15"/>
    <x v="3"/>
    <n v="20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x v="2"/>
    <n v="2016"/>
  </r>
  <r>
    <n v="1836"/>
    <s v="KICKSTART OUR &lt;+3"/>
    <s v="Help fund our 2013 Sound &amp; Lighting Touring rig!"/>
    <n v="5000"/>
    <n v="10017"/>
    <x v="0"/>
    <s v="US"/>
    <s v="USD"/>
    <n v="1361129129"/>
    <n v="1359660329"/>
    <b v="0"/>
    <n v="55"/>
    <b v="1"/>
    <s v="music/rock"/>
    <n v="200.34"/>
    <n v="182.12727272727273"/>
    <x v="4"/>
    <s v="rock"/>
    <x v="1836"/>
    <d v="2013-02-17T14:25:29"/>
    <x v="4"/>
    <n v="2013"/>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x v="5"/>
    <n v="201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x v="6"/>
    <n v="20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x v="2"/>
    <n v="2016"/>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x v="4"/>
    <n v="2013"/>
  </r>
  <r>
    <n v="1841"/>
    <s v="Hydra Effect Debut EP"/>
    <s v="Hard Rock with a Positive Message. Help us fund, release and promote our debut EP!"/>
    <n v="2000"/>
    <n v="2035"/>
    <x v="0"/>
    <s v="US"/>
    <s v="USD"/>
    <n v="1400561940"/>
    <n v="1397679445"/>
    <b v="0"/>
    <n v="40"/>
    <b v="1"/>
    <s v="music/rock"/>
    <n v="101.75"/>
    <n v="50.875"/>
    <x v="4"/>
    <s v="rock"/>
    <x v="1841"/>
    <d v="2014-05-19T23:59:00"/>
    <x v="3"/>
    <n v="201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x v="0"/>
    <n v="201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x v="6"/>
    <n v="20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x v="6"/>
    <n v="20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x v="2"/>
    <n v="201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x v="5"/>
    <n v="201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x v="0"/>
    <n v="2015"/>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x v="6"/>
    <n v="2011"/>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x v="5"/>
    <n v="2012"/>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x v="3"/>
    <n v="201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x v="3"/>
    <n v="2014"/>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x v="0"/>
    <n v="201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x v="5"/>
    <n v="20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x v="4"/>
    <n v="201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x v="4"/>
    <n v="201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x v="3"/>
    <n v="2014"/>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x v="3"/>
    <n v="2014"/>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x v="6"/>
    <n v="2011"/>
  </r>
  <r>
    <n v="1859"/>
    <s v="Queen Kwong Tour to London and Paris"/>
    <s v="Queen Kwong is going ON TOUR to London and Paris!"/>
    <n v="3000"/>
    <n v="3955"/>
    <x v="0"/>
    <s v="US"/>
    <s v="USD"/>
    <n v="1316716129"/>
    <n v="1314124129"/>
    <b v="0"/>
    <n v="56"/>
    <b v="1"/>
    <s v="music/rock"/>
    <n v="131.83333333333334"/>
    <n v="70.625"/>
    <x v="4"/>
    <s v="rock"/>
    <x v="1859"/>
    <d v="2011-09-22T13:28:49"/>
    <x v="6"/>
    <n v="20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x v="3"/>
    <n v="201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x v="3"/>
    <n v="20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x v="1"/>
    <n v="2017"/>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x v="3"/>
    <n v="201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x v="3"/>
    <n v="201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x v="2"/>
    <n v="2016"/>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x v="1"/>
    <n v="2017"/>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x v="2"/>
    <n v="20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x v="0"/>
    <n v="2015"/>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x v="2"/>
    <n v="2017"/>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x v="2"/>
    <n v="201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x v="3"/>
    <n v="2014"/>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x v="0"/>
    <n v="2015"/>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x v="0"/>
    <n v="2015"/>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x v="2"/>
    <n v="2016"/>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x v="2"/>
    <n v="2016"/>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x v="3"/>
    <n v="2014"/>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x v="0"/>
    <n v="201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x v="3"/>
    <n v="2014"/>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x v="2"/>
    <n v="2016"/>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x v="2"/>
    <n v="2016"/>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x v="0"/>
    <n v="201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x v="5"/>
    <n v="201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x v="5"/>
    <n v="201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x v="5"/>
    <n v="2012"/>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x v="5"/>
    <n v="2012"/>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x v="3"/>
    <n v="20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x v="0"/>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x v="7"/>
    <n v="201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x v="4"/>
    <n v="2013"/>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x v="5"/>
    <n v="2012"/>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x v="7"/>
    <n v="201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x v="6"/>
    <n v="20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x v="6"/>
    <n v="2011"/>
  </r>
  <r>
    <n v="1894"/>
    <s v="Help me release my first 3 song EP!!"/>
    <s v="Im trying to raise $1000 for a 3 song EP in a studio!"/>
    <n v="1000"/>
    <n v="1145"/>
    <x v="0"/>
    <s v="US"/>
    <s v="USD"/>
    <n v="1329082983"/>
    <n v="1326404583"/>
    <b v="0"/>
    <n v="20"/>
    <b v="1"/>
    <s v="music/indie rock"/>
    <n v="114.5"/>
    <n v="57.25"/>
    <x v="4"/>
    <s v="indie rock"/>
    <x v="1894"/>
    <d v="2012-02-12T16:43:03"/>
    <x v="5"/>
    <n v="201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x v="0"/>
    <n v="201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x v="5"/>
    <n v="201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x v="3"/>
    <n v="20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x v="0"/>
    <n v="201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x v="0"/>
    <n v="2015"/>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x v="5"/>
    <n v="201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x v="0"/>
    <n v="2015"/>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x v="0"/>
    <n v="2015"/>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x v="2"/>
    <n v="2017"/>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x v="0"/>
    <n v="2016"/>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x v="3"/>
    <n v="20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x v="2"/>
    <n v="201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x v="3"/>
    <n v="201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x v="2"/>
    <n v="201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x v="3"/>
    <n v="2014"/>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x v="0"/>
    <n v="2015"/>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x v="3"/>
    <n v="201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x v="0"/>
    <n v="2015"/>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x v="3"/>
    <n v="201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x v="3"/>
    <n v="20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x v="3"/>
    <n v="2014"/>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x v="2"/>
    <n v="20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x v="1"/>
    <n v="20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x v="3"/>
    <n v="201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x v="0"/>
    <n v="2015"/>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x v="0"/>
    <n v="2015"/>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x v="5"/>
    <n v="2012"/>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x v="4"/>
    <n v="2013"/>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x v="6"/>
    <n v="201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x v="4"/>
    <n v="201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x v="4"/>
    <n v="2013"/>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x v="7"/>
    <n v="2010"/>
  </r>
  <r>
    <n v="1927"/>
    <s v="GBS Detroit Presents Hampshire"/>
    <s v="Hampshire is headed to GBS Detroit."/>
    <n v="600"/>
    <n v="620"/>
    <x v="0"/>
    <s v="US"/>
    <s v="USD"/>
    <n v="1331182740"/>
    <n v="1329856839"/>
    <b v="0"/>
    <n v="11"/>
    <b v="1"/>
    <s v="music/indie rock"/>
    <n v="103.33333333333334"/>
    <n v="56.363636363636367"/>
    <x v="4"/>
    <s v="indie rock"/>
    <x v="1927"/>
    <d v="2012-03-07T23:59:00"/>
    <x v="5"/>
    <n v="201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x v="4"/>
    <n v="2013"/>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x v="6"/>
    <n v="2011"/>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x v="4"/>
    <n v="2013"/>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x v="5"/>
    <n v="2012"/>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x v="5"/>
    <n v="201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x v="3"/>
    <n v="20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x v="6"/>
    <n v="2011"/>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x v="3"/>
    <n v="201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x v="6"/>
    <n v="2011"/>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x v="5"/>
    <n v="2012"/>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x v="4"/>
    <n v="2013"/>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x v="4"/>
    <n v="2013"/>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x v="6"/>
    <n v="201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x v="3"/>
    <n v="2014"/>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x v="6"/>
    <n v="201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x v="2"/>
    <n v="20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x v="3"/>
    <n v="201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x v="0"/>
    <n v="201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x v="3"/>
    <n v="201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x v="8"/>
    <n v="200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x v="2"/>
    <n v="2016"/>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x v="3"/>
    <n v="2014"/>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x v="6"/>
    <n v="201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x v="2"/>
    <n v="2016"/>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x v="4"/>
    <n v="2013"/>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x v="5"/>
    <n v="2012"/>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x v="2"/>
    <n v="20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x v="5"/>
    <n v="201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x v="0"/>
    <n v="201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x v="5"/>
    <n v="201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x v="4"/>
    <n v="2013"/>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x v="3"/>
    <n v="2014"/>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x v="3"/>
    <n v="201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x v="5"/>
    <n v="2012"/>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x v="3"/>
    <n v="201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x v="3"/>
    <n v="201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x v="2"/>
    <n v="2016"/>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x v="6"/>
    <n v="201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x v="3"/>
    <n v="2014"/>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x v="3"/>
    <n v="2014"/>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x v="2"/>
    <n v="201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x v="2"/>
    <n v="2016"/>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x v="4"/>
    <n v="2013"/>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x v="4"/>
    <n v="201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x v="5"/>
    <n v="201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x v="2"/>
    <n v="2016"/>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x v="4"/>
    <n v="2013"/>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x v="4"/>
    <n v="2013"/>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x v="4"/>
    <n v="2013"/>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x v="0"/>
    <n v="2015"/>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x v="5"/>
    <n v="201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x v="0"/>
    <n v="2015"/>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x v="2"/>
    <n v="201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x v="3"/>
    <n v="2014"/>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x v="2"/>
    <n v="2016"/>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x v="2"/>
    <n v="2016"/>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x v="3"/>
    <n v="201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x v="2"/>
    <n v="2016"/>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x v="2"/>
    <n v="2016"/>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x v="0"/>
    <n v="2015"/>
  </r>
  <r>
    <n v="1988"/>
    <s v="Phillip Michael Photography"/>
    <s v="Expressing art in an image!"/>
    <n v="6000"/>
    <n v="25"/>
    <x v="2"/>
    <s v="US"/>
    <s v="USD"/>
    <n v="1440094742"/>
    <n v="1437502742"/>
    <b v="0"/>
    <n v="1"/>
    <b v="0"/>
    <s v="photography/people"/>
    <n v="0.41666666666666669"/>
    <n v="25"/>
    <x v="8"/>
    <s v="people"/>
    <x v="1988"/>
    <d v="2015-08-20T13:19:02"/>
    <x v="0"/>
    <n v="2015"/>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x v="2"/>
    <n v="2016"/>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x v="2"/>
    <n v="2016"/>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x v="0"/>
    <n v="2015"/>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x v="0"/>
    <n v="2015"/>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x v="0"/>
    <n v="2015"/>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x v="2"/>
    <n v="2016"/>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x v="0"/>
    <n v="201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x v="3"/>
    <n v="201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x v="3"/>
    <n v="2014"/>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x v="3"/>
    <n v="2014"/>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x v="3"/>
    <n v="2014"/>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x v="0"/>
    <n v="2016"/>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x v="0"/>
    <n v="201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x v="2"/>
    <n v="201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x v="7"/>
    <n v="201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x v="3"/>
    <n v="201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x v="4"/>
    <n v="201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x v="3"/>
    <n v="2014"/>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x v="7"/>
    <n v="20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x v="6"/>
    <n v="20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x v="2"/>
    <n v="2016"/>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x v="2"/>
    <n v="201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x v="0"/>
    <n v="20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x v="0"/>
    <n v="20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x v="2"/>
    <n v="20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x v="4"/>
    <n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x v="6"/>
    <n v="2011"/>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x v="4"/>
    <n v="201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x v="5"/>
    <n v="201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x v="0"/>
    <n v="2015"/>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x v="2"/>
    <n v="201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x v="3"/>
    <n v="201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x v="3"/>
    <n v="2014"/>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x v="2"/>
    <n v="2016"/>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x v="0"/>
    <n v="201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x v="5"/>
    <n v="201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x v="0"/>
    <n v="201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x v="3"/>
    <n v="201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x v="0"/>
    <n v="2015"/>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x v="7"/>
    <n v="201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x v="3"/>
    <n v="2014"/>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x v="5"/>
    <n v="2012"/>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x v="3"/>
    <n v="201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x v="2"/>
    <n v="201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x v="3"/>
    <n v="201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x v="0"/>
    <n v="2015"/>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x v="0"/>
    <n v="201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x v="3"/>
    <n v="201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x v="4"/>
    <n v="201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x v="4"/>
    <n v="2013"/>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x v="2"/>
    <n v="2016"/>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x v="4"/>
    <n v="201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x v="2"/>
    <n v="201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x v="0"/>
    <n v="2016"/>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x v="2"/>
    <n v="2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x v="0"/>
    <n v="201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x v="5"/>
    <n v="2012"/>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x v="4"/>
    <n v="2013"/>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x v="0"/>
    <n v="2015"/>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x v="4"/>
    <n v="2013"/>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x v="4"/>
    <n v="201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x v="0"/>
    <n v="2015"/>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x v="4"/>
    <n v="201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x v="2"/>
    <n v="2016"/>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x v="0"/>
    <n v="201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x v="3"/>
    <n v="201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x v="3"/>
    <n v="201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x v="4"/>
    <n v="2013"/>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x v="2"/>
    <n v="2016"/>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x v="0"/>
    <n v="201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x v="0"/>
    <n v="201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x v="3"/>
    <n v="201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x v="2"/>
    <n v="2016"/>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x v="2"/>
    <n v="2016"/>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x v="2"/>
    <n v="201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x v="4"/>
    <n v="201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x v="4"/>
    <n v="2013"/>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x v="3"/>
    <n v="2014"/>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x v="0"/>
    <n v="201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x v="2"/>
    <n v="2016"/>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x v="0"/>
    <n v="201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x v="2"/>
    <n v="2016"/>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x v="2"/>
    <n v="201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x v="2"/>
    <n v="201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x v="0"/>
    <n v="2015"/>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x v="2"/>
    <n v="201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x v="4"/>
    <n v="2013"/>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x v="3"/>
    <n v="2014"/>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x v="0"/>
    <n v="201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x v="2"/>
    <n v="2016"/>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x v="0"/>
    <n v="201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x v="0"/>
    <n v="2015"/>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x v="5"/>
    <n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x v="6"/>
    <n v="201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x v="5"/>
    <n v="201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x v="3"/>
    <n v="20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x v="5"/>
    <n v="2012"/>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x v="6"/>
    <n v="201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x v="6"/>
    <n v="201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x v="7"/>
    <n v="201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x v="4"/>
    <n v="2013"/>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x v="4"/>
    <n v="201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x v="6"/>
    <n v="201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x v="6"/>
    <n v="201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x v="5"/>
    <n v="201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x v="5"/>
    <n v="201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x v="6"/>
    <n v="2011"/>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x v="5"/>
    <n v="2012"/>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x v="6"/>
    <n v="2011"/>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x v="5"/>
    <n v="2012"/>
  </r>
  <r>
    <n v="2099"/>
    <s v="Roosevelt Died."/>
    <s v="Our tour van died, we need help!"/>
    <n v="3000"/>
    <n v="3971"/>
    <x v="0"/>
    <s v="US"/>
    <s v="USD"/>
    <n v="1435808400"/>
    <n v="1434650084"/>
    <b v="0"/>
    <n v="63"/>
    <b v="1"/>
    <s v="music/indie rock"/>
    <n v="132.36666666666667"/>
    <n v="63.031746031746032"/>
    <x v="4"/>
    <s v="indie rock"/>
    <x v="2099"/>
    <d v="2015-07-01T22:40:00"/>
    <x v="0"/>
    <n v="2015"/>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x v="5"/>
    <n v="2012"/>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x v="6"/>
    <n v="2012"/>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x v="6"/>
    <n v="2011"/>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x v="5"/>
    <n v="201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x v="4"/>
    <n v="201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x v="3"/>
    <n v="20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x v="5"/>
    <n v="2013"/>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x v="3"/>
    <n v="20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x v="5"/>
    <n v="2012"/>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x v="0"/>
    <n v="2015"/>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x v="3"/>
    <n v="20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x v="6"/>
    <n v="20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x v="4"/>
    <n v="201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x v="3"/>
    <n v="20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x v="7"/>
    <n v="201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x v="6"/>
    <n v="201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x v="5"/>
    <n v="2012"/>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x v="0"/>
    <n v="2015"/>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x v="6"/>
    <n v="2011"/>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x v="5"/>
    <n v="2012"/>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x v="4"/>
    <n v="2014"/>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x v="2"/>
    <n v="2017"/>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x v="2"/>
    <n v="20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x v="7"/>
    <n v="201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x v="7"/>
    <n v="201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x v="0"/>
    <n v="201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x v="3"/>
    <n v="2014"/>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x v="0"/>
    <n v="2015"/>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x v="3"/>
    <n v="2014"/>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x v="2"/>
    <n v="2016"/>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x v="3"/>
    <n v="2014"/>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x v="0"/>
    <n v="2015"/>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x v="3"/>
    <n v="201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x v="6"/>
    <n v="2011"/>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x v="4"/>
    <n v="2013"/>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x v="5"/>
    <n v="2012"/>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x v="4"/>
    <n v="2013"/>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x v="3"/>
    <n v="2014"/>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x v="4"/>
    <n v="2013"/>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x v="2"/>
    <n v="201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x v="5"/>
    <n v="2013"/>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x v="3"/>
    <n v="201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x v="0"/>
    <n v="2015"/>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x v="7"/>
    <n v="201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x v="4"/>
    <n v="201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x v="4"/>
    <n v="2013"/>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x v="2"/>
    <n v="2016"/>
  </r>
  <r>
    <n v="2147"/>
    <s v="Johnny Rocketfingers 3"/>
    <s v="A Point and Click Adventure on Steroids."/>
    <n v="390000"/>
    <n v="2716"/>
    <x v="2"/>
    <s v="US"/>
    <s v="USD"/>
    <n v="1416125148"/>
    <n v="1413356748"/>
    <b v="0"/>
    <n v="55"/>
    <b v="0"/>
    <s v="games/video games"/>
    <n v="0.69641025641025645"/>
    <n v="49.381818181818183"/>
    <x v="6"/>
    <s v="video games"/>
    <x v="2147"/>
    <d v="2014-11-16T03:05:48"/>
    <x v="3"/>
    <n v="2014"/>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x v="0"/>
    <n v="2015"/>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x v="7"/>
    <n v="2010"/>
  </r>
  <r>
    <n v="2150"/>
    <s v="The Unknown Door"/>
    <s v="A pixel styled open world detective game."/>
    <n v="50000"/>
    <n v="405"/>
    <x v="2"/>
    <s v="NO"/>
    <s v="NOK"/>
    <n v="1468392599"/>
    <n v="1465800599"/>
    <b v="0"/>
    <n v="4"/>
    <b v="0"/>
    <s v="games/video games"/>
    <n v="0.80999999999999994"/>
    <n v="101.25"/>
    <x v="6"/>
    <s v="video games"/>
    <x v="2150"/>
    <d v="2016-07-13T01:49:59"/>
    <x v="2"/>
    <n v="2016"/>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x v="2"/>
    <n v="2016"/>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x v="3"/>
    <n v="2014"/>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x v="3"/>
    <n v="2015"/>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x v="3"/>
    <n v="201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x v="2"/>
    <n v="2016"/>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x v="4"/>
    <n v="2013"/>
  </r>
  <r>
    <n v="2157"/>
    <s v="Nin"/>
    <s v="Gamers and 90's fans unite in this small tale of epic proportions!"/>
    <n v="75000"/>
    <n v="21144"/>
    <x v="2"/>
    <s v="US"/>
    <s v="USD"/>
    <n v="1482479940"/>
    <n v="1479684783"/>
    <b v="0"/>
    <n v="57"/>
    <b v="0"/>
    <s v="games/video games"/>
    <n v="28.192"/>
    <n v="370.94736842105266"/>
    <x v="6"/>
    <s v="video games"/>
    <x v="2157"/>
    <d v="2016-12-23T02:59:00"/>
    <x v="2"/>
    <n v="201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x v="5"/>
    <n v="2013"/>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x v="6"/>
    <n v="2011"/>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x v="5"/>
    <n v="2012"/>
  </r>
  <r>
    <n v="2161"/>
    <s v="CallMeGhost DEBUT ALBUM preorder!"/>
    <s v="We're trying to fund hard copies of our debut album!"/>
    <n v="400"/>
    <n v="463"/>
    <x v="0"/>
    <s v="US"/>
    <s v="USD"/>
    <n v="1443040059"/>
    <n v="1440448059"/>
    <b v="0"/>
    <n v="13"/>
    <b v="1"/>
    <s v="music/rock"/>
    <n v="115.75"/>
    <n v="35.615384615384613"/>
    <x v="4"/>
    <s v="rock"/>
    <x v="2161"/>
    <d v="2015-09-23T15:27:39"/>
    <x v="0"/>
    <n v="2015"/>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x v="3"/>
    <n v="2014"/>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x v="0"/>
    <n v="2015"/>
  </r>
  <r>
    <n v="2164"/>
    <s v="Rosaline debut record"/>
    <s v="South Florida roots country/rock outfit's long awaited debut record"/>
    <n v="5500"/>
    <n v="5645"/>
    <x v="0"/>
    <s v="US"/>
    <s v="USD"/>
    <n v="1466827140"/>
    <n v="1464196414"/>
    <b v="0"/>
    <n v="83"/>
    <b v="1"/>
    <s v="music/rock"/>
    <n v="102.63636363636364"/>
    <n v="68.01204819277109"/>
    <x v="4"/>
    <s v="rock"/>
    <x v="2164"/>
    <d v="2016-06-24T22:59:00"/>
    <x v="2"/>
    <n v="2016"/>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x v="2"/>
    <n v="2016"/>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x v="3"/>
    <n v="2014"/>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x v="5"/>
    <n v="2012"/>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x v="1"/>
    <n v="201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x v="1"/>
    <n v="2017"/>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x v="0"/>
    <n v="2015"/>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x v="0"/>
    <n v="201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x v="0"/>
    <n v="201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x v="4"/>
    <n v="201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x v="2"/>
    <n v="201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x v="2"/>
    <n v="201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x v="0"/>
    <n v="2015"/>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x v="2"/>
    <n v="201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x v="2"/>
    <n v="201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x v="0"/>
    <n v="2015"/>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x v="0"/>
    <n v="2015"/>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x v="1"/>
    <n v="2017"/>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x v="3"/>
    <n v="201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x v="1"/>
    <n v="2017"/>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x v="2"/>
    <n v="201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x v="4"/>
    <n v="2013"/>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x v="2"/>
    <n v="201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x v="0"/>
    <n v="2015"/>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x v="2"/>
    <n v="2016"/>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x v="2"/>
    <n v="201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x v="2"/>
    <n v="201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x v="1"/>
    <n v="201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x v="2"/>
    <n v="20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x v="2"/>
    <n v="2016"/>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x v="2"/>
    <n v="2016"/>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x v="0"/>
    <n v="201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x v="2"/>
    <n v="201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x v="0"/>
    <n v="2015"/>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x v="0"/>
    <n v="2015"/>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x v="0"/>
    <n v="2015"/>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x v="0"/>
    <n v="2015"/>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x v="4"/>
    <n v="2013"/>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x v="5"/>
    <n v="201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x v="0"/>
    <n v="20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x v="4"/>
    <n v="201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x v="5"/>
    <n v="2012"/>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x v="5"/>
    <n v="2012"/>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x v="4"/>
    <n v="201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x v="5"/>
    <n v="2012"/>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x v="3"/>
    <n v="20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x v="5"/>
    <n v="201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x v="3"/>
    <n v="201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x v="4"/>
    <n v="2013"/>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x v="0"/>
    <n v="20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x v="3"/>
    <n v="2014"/>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x v="5"/>
    <n v="201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x v="0"/>
    <n v="20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x v="0"/>
    <n v="20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x v="5"/>
    <n v="201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x v="0"/>
    <n v="201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x v="4"/>
    <n v="2013"/>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x v="2"/>
    <n v="2016"/>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x v="6"/>
    <n v="201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x v="0"/>
    <n v="201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x v="2"/>
    <n v="201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x v="3"/>
    <n v="201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x v="2"/>
    <n v="201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x v="4"/>
    <n v="20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x v="0"/>
    <n v="201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x v="4"/>
    <n v="201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x v="3"/>
    <n v="2014"/>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x v="4"/>
    <n v="2013"/>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x v="3"/>
    <n v="201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x v="0"/>
    <n v="2015"/>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x v="2"/>
    <n v="201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x v="0"/>
    <n v="201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x v="2"/>
    <n v="201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x v="3"/>
    <n v="2014"/>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x v="1"/>
    <n v="2017"/>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x v="4"/>
    <n v="2013"/>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x v="2"/>
    <n v="201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x v="1"/>
    <n v="2017"/>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x v="4"/>
    <n v="201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x v="1"/>
    <n v="201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x v="2"/>
    <n v="201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x v="3"/>
    <n v="201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x v="0"/>
    <n v="2015"/>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x v="0"/>
    <n v="201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x v="2"/>
    <n v="2016"/>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x v="4"/>
    <n v="2013"/>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x v="2"/>
    <n v="2016"/>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x v="3"/>
    <n v="201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x v="2"/>
    <n v="20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x v="0"/>
    <n v="2015"/>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x v="1"/>
    <n v="2017"/>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x v="2"/>
    <n v="2016"/>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x v="2"/>
    <n v="201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x v="2"/>
    <n v="2016"/>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x v="0"/>
    <n v="2015"/>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x v="2"/>
    <n v="201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x v="3"/>
    <n v="201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x v="1"/>
    <n v="2017"/>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x v="3"/>
    <n v="2014"/>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x v="0"/>
    <n v="201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x v="2"/>
    <n v="201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x v="2"/>
    <n v="2016"/>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x v="2"/>
    <n v="201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x v="3"/>
    <n v="2014"/>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x v="1"/>
    <n v="201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x v="1"/>
    <n v="2017"/>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x v="2"/>
    <n v="2017"/>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x v="2"/>
    <n v="2016"/>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x v="0"/>
    <n v="2015"/>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x v="1"/>
    <n v="201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x v="3"/>
    <n v="201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x v="3"/>
    <n v="201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x v="4"/>
    <n v="2014"/>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x v="5"/>
    <n v="2012"/>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x v="0"/>
    <n v="2016"/>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x v="0"/>
    <n v="201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x v="0"/>
    <n v="2015"/>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x v="6"/>
    <n v="2011"/>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x v="0"/>
    <n v="201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x v="5"/>
    <n v="2012"/>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x v="6"/>
    <n v="20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x v="5"/>
    <n v="2012"/>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x v="4"/>
    <n v="201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x v="3"/>
    <n v="201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x v="5"/>
    <n v="2012"/>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x v="4"/>
    <n v="2013"/>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x v="8"/>
    <n v="200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x v="5"/>
    <n v="201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x v="5"/>
    <n v="2012"/>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x v="5"/>
    <n v="201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x v="5"/>
    <n v="201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x v="5"/>
    <n v="2013"/>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x v="5"/>
    <n v="2012"/>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x v="5"/>
    <n v="2012"/>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x v="3"/>
    <n v="2014"/>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x v="6"/>
    <n v="20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x v="5"/>
    <n v="2012"/>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x v="4"/>
    <n v="2013"/>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x v="4"/>
    <n v="201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x v="6"/>
    <n v="201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x v="7"/>
    <n v="201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x v="3"/>
    <n v="2014"/>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x v="5"/>
    <n v="201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x v="5"/>
    <n v="2012"/>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x v="3"/>
    <n v="2014"/>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x v="4"/>
    <n v="2013"/>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x v="4"/>
    <n v="2013"/>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x v="3"/>
    <n v="2014"/>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x v="3"/>
    <n v="2014"/>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x v="5"/>
    <n v="2012"/>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x v="5"/>
    <n v="2012"/>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x v="5"/>
    <n v="2012"/>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x v="8"/>
    <n v="200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x v="7"/>
    <n v="201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x v="8"/>
    <n v="2009"/>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x v="4"/>
    <n v="201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x v="3"/>
    <n v="2014"/>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x v="1"/>
    <n v="201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x v="1"/>
    <n v="2017"/>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x v="1"/>
    <n v="201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x v="1"/>
    <n v="2017"/>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x v="1"/>
    <n v="201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x v="1"/>
    <n v="2017"/>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x v="3"/>
    <n v="2014"/>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x v="0"/>
    <n v="201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x v="3"/>
    <n v="2014"/>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x v="0"/>
    <n v="2015"/>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x v="3"/>
    <n v="201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x v="0"/>
    <n v="2015"/>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x v="3"/>
    <n v="2014"/>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x v="3"/>
    <n v="201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x v="3"/>
    <n v="2014"/>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x v="3"/>
    <n v="201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x v="3"/>
    <n v="201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x v="3"/>
    <n v="201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x v="2"/>
    <n v="201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x v="2"/>
    <n v="2016"/>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x v="0"/>
    <n v="2015"/>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x v="3"/>
    <n v="2014"/>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x v="0"/>
    <n v="2016"/>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x v="2"/>
    <n v="2016"/>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x v="0"/>
    <n v="201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x v="2"/>
    <n v="201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x v="2"/>
    <n v="201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x v="0"/>
    <n v="201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x v="0"/>
    <n v="2015"/>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x v="2"/>
    <n v="2017"/>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x v="0"/>
    <n v="2015"/>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x v="0"/>
    <n v="2015"/>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x v="0"/>
    <n v="2015"/>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x v="3"/>
    <n v="2015"/>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x v="0"/>
    <n v="2015"/>
  </r>
  <r>
    <n v="2356"/>
    <s v="HardstyleUnited.com (Canceled)"/>
    <s v="HardstyleUnited.com The Global Hardstyle community. Your Hardstyle community."/>
    <n v="10000"/>
    <n v="0"/>
    <x v="1"/>
    <s v="NL"/>
    <s v="EUR"/>
    <n v="1433530104"/>
    <n v="1430938104"/>
    <b v="0"/>
    <n v="0"/>
    <b v="0"/>
    <s v="technology/web"/>
    <n v="0"/>
    <n v="0"/>
    <x v="2"/>
    <s v="web"/>
    <x v="2356"/>
    <d v="2015-06-05T13:48:24"/>
    <x v="0"/>
    <n v="2015"/>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x v="0"/>
    <n v="201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x v="3"/>
    <n v="2015"/>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x v="0"/>
    <n v="2015"/>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x v="2"/>
    <n v="2016"/>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x v="2"/>
    <n v="2016"/>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x v="3"/>
    <n v="201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x v="0"/>
    <n v="201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x v="0"/>
    <n v="201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x v="0"/>
    <n v="2016"/>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x v="0"/>
    <n v="2015"/>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x v="2"/>
    <n v="201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x v="0"/>
    <n v="201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x v="2"/>
    <n v="2016"/>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x v="3"/>
    <n v="2014"/>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x v="0"/>
    <n v="201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x v="0"/>
    <n v="2015"/>
  </r>
  <r>
    <n v="2373"/>
    <s v="Cykelauktion.com (Canceled)"/>
    <s v="We want to create a safe marketplace for buying and selling bicycles."/>
    <n v="850000"/>
    <n v="50"/>
    <x v="1"/>
    <s v="SE"/>
    <s v="SEK"/>
    <n v="1440863624"/>
    <n v="1438271624"/>
    <b v="0"/>
    <n v="1"/>
    <b v="0"/>
    <s v="technology/web"/>
    <n v="5.8823529411764705E-3"/>
    <n v="50"/>
    <x v="2"/>
    <s v="web"/>
    <x v="2373"/>
    <d v="2015-08-29T10:53:44"/>
    <x v="0"/>
    <n v="2015"/>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x v="0"/>
    <n v="2015"/>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x v="2"/>
    <n v="2016"/>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x v="0"/>
    <n v="2015"/>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x v="2"/>
    <n v="2016"/>
  </r>
  <r>
    <n v="2378"/>
    <s v="KEEPUP INC (Canceled)"/>
    <s v="KEEPUP allows you to extend your social circle by introducing you to new people via your friends."/>
    <n v="110000"/>
    <n v="0"/>
    <x v="1"/>
    <s v="US"/>
    <s v="USD"/>
    <n v="1440548330"/>
    <n v="1438042730"/>
    <b v="0"/>
    <n v="0"/>
    <b v="0"/>
    <s v="technology/web"/>
    <n v="0"/>
    <n v="0"/>
    <x v="2"/>
    <s v="web"/>
    <x v="2378"/>
    <d v="2015-08-25T19:18:50"/>
    <x v="0"/>
    <n v="2015"/>
  </r>
  <r>
    <n v="2379"/>
    <s v="SelectCooks.com (Canceled)"/>
    <s v="Selectcooks.com is a community marketplace for people to list, find and hire chefs."/>
    <n v="30000"/>
    <n v="0"/>
    <x v="1"/>
    <s v="US"/>
    <s v="USD"/>
    <n v="1444004616"/>
    <n v="1440116616"/>
    <b v="0"/>
    <n v="0"/>
    <b v="0"/>
    <s v="technology/web"/>
    <n v="0"/>
    <n v="0"/>
    <x v="2"/>
    <s v="web"/>
    <x v="2379"/>
    <d v="2015-10-04T19:23:36"/>
    <x v="0"/>
    <n v="2015"/>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x v="0"/>
    <n v="2015"/>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x v="0"/>
    <n v="2015"/>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x v="0"/>
    <n v="201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x v="0"/>
    <n v="201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x v="3"/>
    <n v="201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x v="0"/>
    <n v="2015"/>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x v="3"/>
    <n v="2015"/>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x v="2"/>
    <n v="2016"/>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x v="3"/>
    <n v="2015"/>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x v="0"/>
    <n v="201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x v="3"/>
    <n v="2015"/>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x v="0"/>
    <n v="201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x v="0"/>
    <n v="2015"/>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x v="0"/>
    <n v="2015"/>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x v="0"/>
    <n v="2015"/>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x v="2"/>
    <n v="2017"/>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x v="0"/>
    <n v="2015"/>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x v="3"/>
    <n v="201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x v="0"/>
    <n v="2015"/>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x v="3"/>
    <n v="201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x v="2"/>
    <n v="201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x v="2"/>
    <n v="2016"/>
  </r>
  <r>
    <n v="2402"/>
    <s v="Cupcake Truck Unite"/>
    <s v="Small town, delicious treats, and a mobile truck"/>
    <n v="12000"/>
    <n v="52"/>
    <x v="2"/>
    <s v="US"/>
    <s v="USD"/>
    <n v="1431533931"/>
    <n v="1428941931"/>
    <b v="0"/>
    <n v="1"/>
    <b v="0"/>
    <s v="food/food trucks"/>
    <n v="0.43333333333333329"/>
    <n v="52"/>
    <x v="7"/>
    <s v="food trucks"/>
    <x v="2402"/>
    <d v="2015-05-13T11:18:51"/>
    <x v="0"/>
    <n v="201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x v="2"/>
    <n v="2016"/>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x v="0"/>
    <n v="2016"/>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x v="2"/>
    <n v="2016"/>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x v="3"/>
    <n v="2015"/>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x v="0"/>
    <n v="2015"/>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x v="3"/>
    <n v="2014"/>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x v="0"/>
    <n v="20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x v="0"/>
    <n v="201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x v="0"/>
    <n v="201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x v="2"/>
    <n v="2016"/>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x v="3"/>
    <n v="201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x v="0"/>
    <n v="2015"/>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x v="2"/>
    <n v="201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x v="0"/>
    <n v="2015"/>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x v="3"/>
    <n v="2014"/>
  </r>
  <r>
    <n v="2418"/>
    <s v="Mexican food truck"/>
    <s v="I want to start my food truck business."/>
    <n v="25000"/>
    <n v="5"/>
    <x v="2"/>
    <s v="US"/>
    <s v="USD"/>
    <n v="1427225644"/>
    <n v="1422045244"/>
    <b v="0"/>
    <n v="5"/>
    <b v="0"/>
    <s v="food/food trucks"/>
    <n v="0.02"/>
    <n v="1"/>
    <x v="7"/>
    <s v="food trucks"/>
    <x v="2418"/>
    <d v="2015-03-24T14:34:04"/>
    <x v="0"/>
    <n v="201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x v="3"/>
    <n v="2015"/>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x v="3"/>
    <n v="2014"/>
  </r>
  <r>
    <n v="2421"/>
    <s v="hot dog cart"/>
    <s v="help me start Merrill's first hot dog cart in this empty lot"/>
    <n v="6000"/>
    <n v="1"/>
    <x v="2"/>
    <s v="US"/>
    <s v="USD"/>
    <n v="1424536196"/>
    <n v="1421944196"/>
    <b v="0"/>
    <n v="1"/>
    <b v="0"/>
    <s v="food/food trucks"/>
    <n v="1.6666666666666666E-2"/>
    <n v="1"/>
    <x v="7"/>
    <s v="food trucks"/>
    <x v="2421"/>
    <d v="2015-02-21T11:29:56"/>
    <x v="0"/>
    <n v="2015"/>
  </r>
  <r>
    <n v="2422"/>
    <s v="Help starting a family owned food truck"/>
    <s v="Family owned business serving BBQ and seafood to the public"/>
    <n v="500"/>
    <n v="1"/>
    <x v="2"/>
    <s v="US"/>
    <s v="USD"/>
    <n v="1426091036"/>
    <n v="1423502636"/>
    <b v="0"/>
    <n v="1"/>
    <b v="0"/>
    <s v="food/food trucks"/>
    <n v="0.2"/>
    <n v="1"/>
    <x v="7"/>
    <s v="food trucks"/>
    <x v="2422"/>
    <d v="2015-03-11T11:23:56"/>
    <x v="0"/>
    <n v="2015"/>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x v="3"/>
    <n v="2014"/>
  </r>
  <r>
    <n v="2424"/>
    <s v="Lily and Memphs"/>
    <s v="Great and creative food from the heart in the form of a sweet food truck!"/>
    <n v="25000"/>
    <n v="310"/>
    <x v="2"/>
    <s v="US"/>
    <s v="USD"/>
    <n v="1414445108"/>
    <n v="1411853108"/>
    <b v="0"/>
    <n v="9"/>
    <b v="0"/>
    <s v="food/food trucks"/>
    <n v="1.24"/>
    <n v="34.444444444444443"/>
    <x v="7"/>
    <s v="food trucks"/>
    <x v="2424"/>
    <d v="2014-10-27T16:25:08"/>
    <x v="3"/>
    <n v="201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x v="2"/>
    <n v="2016"/>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x v="0"/>
    <n v="2015"/>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x v="2"/>
    <n v="2016"/>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x v="0"/>
    <n v="2015"/>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x v="2"/>
    <n v="2017"/>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x v="2"/>
    <n v="2016"/>
  </r>
  <r>
    <n v="2431"/>
    <s v="Murphy's good eatin'"/>
    <s v="Go to Colorado and run a food truck with homemade food of all kinds."/>
    <n v="100000"/>
    <n v="2"/>
    <x v="2"/>
    <s v="US"/>
    <s v="USD"/>
    <n v="1467080613"/>
    <n v="1461896613"/>
    <b v="0"/>
    <n v="2"/>
    <b v="0"/>
    <s v="food/food trucks"/>
    <n v="2E-3"/>
    <n v="1"/>
    <x v="7"/>
    <s v="food trucks"/>
    <x v="2431"/>
    <d v="2016-06-27T21:23:33"/>
    <x v="2"/>
    <n v="2016"/>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x v="0"/>
    <n v="2015"/>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x v="2"/>
    <n v="201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x v="0"/>
    <n v="2015"/>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x v="0"/>
    <n v="201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x v="0"/>
    <n v="2016"/>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x v="0"/>
    <n v="2015"/>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x v="0"/>
    <n v="2015"/>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x v="0"/>
    <n v="2015"/>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x v="2"/>
    <n v="2016"/>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x v="0"/>
    <n v="2015"/>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x v="0"/>
    <n v="201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x v="3"/>
    <n v="2014"/>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x v="2"/>
    <n v="201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x v="0"/>
    <n v="201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x v="2"/>
    <n v="201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x v="2"/>
    <n v="2016"/>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x v="2"/>
    <n v="201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x v="3"/>
    <n v="2014"/>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x v="3"/>
    <n v="2014"/>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x v="1"/>
    <n v="201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x v="0"/>
    <n v="2015"/>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x v="1"/>
    <n v="2017"/>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x v="1"/>
    <n v="2017"/>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x v="2"/>
    <n v="2016"/>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x v="1"/>
    <n v="2017"/>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x v="2"/>
    <n v="201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x v="2"/>
    <n v="201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x v="2"/>
    <n v="2016"/>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x v="2"/>
    <n v="201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x v="6"/>
    <n v="201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x v="5"/>
    <n v="2012"/>
  </r>
  <r>
    <n v="2463"/>
    <s v="Emma Ate the Lion &quot;Songs Two Count Too&quot;"/>
    <s v="Emma Ate The Lion's debut full length album"/>
    <n v="2000"/>
    <n v="2325"/>
    <x v="0"/>
    <s v="US"/>
    <s v="USD"/>
    <n v="1366138800"/>
    <n v="1362710425"/>
    <b v="0"/>
    <n v="75"/>
    <b v="1"/>
    <s v="music/indie rock"/>
    <n v="116.25000000000001"/>
    <n v="31"/>
    <x v="4"/>
    <s v="indie rock"/>
    <x v="2463"/>
    <d v="2013-04-16T14:00:00"/>
    <x v="4"/>
    <n v="201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x v="0"/>
    <n v="2015"/>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x v="5"/>
    <n v="201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x v="4"/>
    <n v="201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x v="5"/>
    <n v="2012"/>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x v="5"/>
    <n v="2012"/>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x v="6"/>
    <n v="201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x v="5"/>
    <n v="201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x v="6"/>
    <n v="201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x v="7"/>
    <n v="201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x v="5"/>
    <n v="2012"/>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x v="7"/>
    <n v="201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x v="7"/>
    <n v="201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x v="3"/>
    <n v="2014"/>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x v="5"/>
    <n v="2012"/>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x v="5"/>
    <n v="201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x v="5"/>
    <n v="2012"/>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x v="0"/>
    <n v="201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x v="5"/>
    <n v="2012"/>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x v="6"/>
    <n v="2011"/>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x v="5"/>
    <n v="2012"/>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x v="6"/>
    <n v="201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x v="6"/>
    <n v="201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x v="5"/>
    <n v="2012"/>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x v="5"/>
    <n v="201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x v="6"/>
    <n v="20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x v="4"/>
    <n v="2013"/>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x v="5"/>
    <n v="201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x v="7"/>
    <n v="2011"/>
  </r>
  <r>
    <n v="2492"/>
    <s v="SUPER NICE EP 2012"/>
    <s v="We're a band from Hawaii trying to produce our first EP and we need help!"/>
    <n v="600"/>
    <n v="750"/>
    <x v="0"/>
    <s v="US"/>
    <s v="USD"/>
    <n v="1339840740"/>
    <n v="1335397188"/>
    <b v="0"/>
    <n v="27"/>
    <b v="1"/>
    <s v="music/indie rock"/>
    <n v="125"/>
    <n v="27.777777777777779"/>
    <x v="4"/>
    <s v="indie rock"/>
    <x v="2492"/>
    <d v="2012-06-16T04:59:00"/>
    <x v="5"/>
    <n v="201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x v="4"/>
    <n v="201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x v="5"/>
    <n v="201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x v="5"/>
    <n v="201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x v="4"/>
    <n v="201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x v="6"/>
    <n v="2011"/>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x v="0"/>
    <n v="201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x v="5"/>
    <n v="2012"/>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x v="5"/>
    <n v="201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x v="0"/>
    <n v="2015"/>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x v="3"/>
    <n v="2014"/>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x v="2"/>
    <n v="2016"/>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x v="3"/>
    <n v="20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x v="0"/>
    <n v="201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x v="0"/>
    <n v="2015"/>
  </r>
  <r>
    <n v="2507"/>
    <s v="Help Cafe Talavera get a New Kitchen!"/>
    <s v="Unique dishes for a unique city!."/>
    <n v="42850"/>
    <n v="0"/>
    <x v="2"/>
    <s v="US"/>
    <s v="USD"/>
    <n v="1431308704"/>
    <n v="1428716704"/>
    <b v="0"/>
    <n v="0"/>
    <b v="0"/>
    <s v="food/restaurants"/>
    <n v="0"/>
    <n v="0"/>
    <x v="7"/>
    <s v="restaurants"/>
    <x v="2507"/>
    <d v="2015-05-10T20:45:04"/>
    <x v="0"/>
    <n v="2015"/>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x v="3"/>
    <n v="201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x v="0"/>
    <n v="2015"/>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x v="0"/>
    <n v="2015"/>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x v="2"/>
    <n v="2016"/>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x v="3"/>
    <n v="2014"/>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x v="2"/>
    <n v="2017"/>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x v="3"/>
    <n v="20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x v="0"/>
    <n v="2015"/>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x v="3"/>
    <n v="2014"/>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x v="0"/>
    <n v="2015"/>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x v="3"/>
    <n v="2014"/>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x v="3"/>
    <n v="201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x v="2"/>
    <n v="201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x v="0"/>
    <n v="201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x v="2"/>
    <n v="2016"/>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x v="3"/>
    <n v="2014"/>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x v="3"/>
    <n v="201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x v="5"/>
    <n v="201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x v="3"/>
    <n v="20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x v="4"/>
    <n v="2013"/>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x v="0"/>
    <n v="2015"/>
  </r>
  <r>
    <n v="2529"/>
    <s v="UrbanArias is DC's Contemporary Opera Company"/>
    <s v="Opera. Short. New."/>
    <n v="6000"/>
    <n v="6257"/>
    <x v="0"/>
    <s v="US"/>
    <s v="USD"/>
    <n v="1332636975"/>
    <n v="1328752575"/>
    <b v="0"/>
    <n v="76"/>
    <b v="1"/>
    <s v="music/classical music"/>
    <n v="104.28333333333333"/>
    <n v="82.328947368421055"/>
    <x v="4"/>
    <s v="classical music"/>
    <x v="2529"/>
    <d v="2012-03-24T19:56:15"/>
    <x v="5"/>
    <n v="201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x v="0"/>
    <n v="201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x v="0"/>
    <n v="201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x v="5"/>
    <n v="201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x v="4"/>
    <n v="20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x v="8"/>
    <n v="2010"/>
  </r>
  <r>
    <n v="2535"/>
    <s v="Mark Hayes Requiem Recording"/>
    <s v="Mark Hayes: Requiem Recording"/>
    <n v="20000"/>
    <n v="20755"/>
    <x v="0"/>
    <s v="US"/>
    <s v="USD"/>
    <n v="1417463945"/>
    <n v="1414781945"/>
    <b v="0"/>
    <n v="78"/>
    <b v="1"/>
    <s v="music/classical music"/>
    <n v="103.77499999999999"/>
    <n v="266.08974358974359"/>
    <x v="4"/>
    <s v="classical music"/>
    <x v="2535"/>
    <d v="2014-12-01T14:59:05"/>
    <x v="3"/>
    <n v="201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x v="4"/>
    <n v="201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x v="6"/>
    <n v="2011"/>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x v="4"/>
    <n v="2013"/>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x v="3"/>
    <n v="201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x v="6"/>
    <n v="201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x v="4"/>
    <n v="201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x v="4"/>
    <n v="2013"/>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x v="7"/>
    <n v="20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x v="5"/>
    <n v="201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x v="0"/>
    <n v="201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x v="4"/>
    <n v="201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x v="5"/>
    <n v="201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x v="2"/>
    <n v="2016"/>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x v="4"/>
    <n v="2013"/>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x v="0"/>
    <n v="201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x v="5"/>
    <n v="2012"/>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x v="1"/>
    <n v="201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x v="5"/>
    <n v="201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x v="0"/>
    <n v="201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x v="5"/>
    <n v="201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x v="5"/>
    <n v="2012"/>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x v="3"/>
    <n v="201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x v="0"/>
    <n v="201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x v="6"/>
    <n v="201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x v="0"/>
    <n v="2015"/>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x v="0"/>
    <n v="2015"/>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x v="2"/>
    <n v="2016"/>
  </r>
  <r>
    <n v="2563"/>
    <s v="Phoenix Pearl Boba Tea Truck (Canceled)"/>
    <s v="Michigan based bubble tea and specialty ice cream food truck"/>
    <n v="20000"/>
    <n v="0"/>
    <x v="1"/>
    <s v="US"/>
    <s v="USD"/>
    <n v="1438226451"/>
    <n v="1433042451"/>
    <b v="0"/>
    <n v="0"/>
    <b v="0"/>
    <s v="food/food trucks"/>
    <n v="0"/>
    <n v="0"/>
    <x v="7"/>
    <s v="food trucks"/>
    <x v="2563"/>
    <d v="2015-07-29T22:20:51"/>
    <x v="0"/>
    <n v="2015"/>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x v="3"/>
    <n v="201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x v="2"/>
    <n v="2016"/>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x v="3"/>
    <n v="2014"/>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x v="0"/>
    <n v="201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x v="2"/>
    <n v="2016"/>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x v="0"/>
    <n v="201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x v="1"/>
    <n v="2017"/>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x v="2"/>
    <n v="2016"/>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x v="0"/>
    <n v="201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x v="3"/>
    <n v="201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x v="2"/>
    <n v="2016"/>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x v="3"/>
    <n v="2015"/>
  </r>
  <r>
    <n v="2576"/>
    <s v="2 Go Fast Food (Canceled)"/>
    <s v="A New Twist with an American and Philippine fast food Mobile Trailer."/>
    <n v="10000"/>
    <n v="0"/>
    <x v="1"/>
    <s v="US"/>
    <s v="USD"/>
    <n v="1428707647"/>
    <n v="1424823247"/>
    <b v="0"/>
    <n v="0"/>
    <b v="0"/>
    <s v="food/food trucks"/>
    <n v="0"/>
    <n v="0"/>
    <x v="7"/>
    <s v="food trucks"/>
    <x v="2576"/>
    <d v="2015-04-10T18:14:07"/>
    <x v="0"/>
    <n v="2015"/>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x v="3"/>
    <n v="201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x v="0"/>
    <n v="201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x v="3"/>
    <n v="2014"/>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x v="0"/>
    <n v="2015"/>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x v="0"/>
    <n v="2015"/>
  </r>
  <r>
    <n v="2582"/>
    <s v="Drunken Wings"/>
    <s v="The place where chicken meets liquor for the first time!"/>
    <n v="90000"/>
    <n v="1"/>
    <x v="2"/>
    <s v="US"/>
    <s v="USD"/>
    <n v="1477784634"/>
    <n v="1475192634"/>
    <b v="0"/>
    <n v="1"/>
    <b v="0"/>
    <s v="food/food trucks"/>
    <n v="1.1111111111111111E-3"/>
    <n v="1"/>
    <x v="7"/>
    <s v="food trucks"/>
    <x v="2582"/>
    <d v="2016-10-29T18:43:54"/>
    <x v="2"/>
    <n v="2016"/>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x v="0"/>
    <n v="2015"/>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x v="0"/>
    <n v="201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x v="3"/>
    <n v="2014"/>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x v="0"/>
    <n v="201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x v="0"/>
    <n v="2015"/>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x v="0"/>
    <n v="201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x v="2"/>
    <n v="201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x v="2"/>
    <n v="2016"/>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x v="2"/>
    <n v="2016"/>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x v="3"/>
    <n v="2014"/>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x v="0"/>
    <n v="2015"/>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x v="3"/>
    <n v="2014"/>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x v="1"/>
    <n v="2017"/>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x v="3"/>
    <n v="201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x v="2"/>
    <n v="2016"/>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x v="0"/>
    <n v="2015"/>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x v="3"/>
    <n v="2014"/>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x v="2"/>
    <n v="2016"/>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x v="5"/>
    <n v="2012"/>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x v="3"/>
    <n v="2014"/>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x v="4"/>
    <n v="201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x v="5"/>
    <n v="201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x v="2"/>
    <n v="201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x v="3"/>
    <n v="201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x v="0"/>
    <n v="2015"/>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x v="1"/>
    <n v="2017"/>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x v="5"/>
    <n v="2012"/>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x v="2"/>
    <n v="201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x v="2"/>
    <n v="2017"/>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x v="3"/>
    <n v="2015"/>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x v="5"/>
    <n v="2012"/>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x v="3"/>
    <n v="20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x v="2"/>
    <n v="2016"/>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x v="0"/>
    <n v="201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x v="3"/>
    <n v="20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x v="0"/>
    <n v="20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x v="0"/>
    <n v="201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x v="0"/>
    <n v="201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x v="0"/>
    <n v="201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x v="2"/>
    <n v="2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x v="2"/>
    <n v="201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x v="5"/>
    <n v="201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x v="2"/>
    <n v="201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x v="0"/>
    <n v="201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x v="0"/>
    <n v="2015"/>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x v="3"/>
    <n v="201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x v="0"/>
    <n v="2015"/>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x v="2"/>
    <n v="201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x v="0"/>
    <n v="2015"/>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x v="2"/>
    <n v="2016"/>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x v="3"/>
    <n v="201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x v="2"/>
    <n v="201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x v="0"/>
    <n v="201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x v="2"/>
    <n v="201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x v="2"/>
    <n v="201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x v="3"/>
    <n v="201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x v="0"/>
    <n v="201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x v="0"/>
    <n v="2015"/>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x v="3"/>
    <n v="201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x v="2"/>
    <n v="201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x v="2"/>
    <n v="201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x v="1"/>
    <n v="2017"/>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x v="3"/>
    <n v="2014"/>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x v="0"/>
    <n v="2015"/>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x v="0"/>
    <n v="2015"/>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x v="2"/>
    <n v="2016"/>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x v="0"/>
    <n v="201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x v="2"/>
    <n v="201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x v="0"/>
    <n v="201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x v="3"/>
    <n v="2014"/>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x v="3"/>
    <n v="201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x v="0"/>
    <n v="2015"/>
  </r>
  <r>
    <n v="2655"/>
    <s v="Balloons (Canceled)"/>
    <s v="Thank you for your support!"/>
    <n v="15000"/>
    <n v="3155"/>
    <x v="1"/>
    <s v="US"/>
    <s v="USD"/>
    <n v="1455048000"/>
    <n v="1452631647"/>
    <b v="0"/>
    <n v="43"/>
    <b v="0"/>
    <s v="technology/space exploration"/>
    <n v="21.033333333333335"/>
    <n v="73.372093023255815"/>
    <x v="2"/>
    <s v="space exploration"/>
    <x v="2655"/>
    <d v="2016-02-09T15:00:00"/>
    <x v="2"/>
    <n v="2016"/>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x v="1"/>
    <n v="2017"/>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x v="2"/>
    <n v="201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x v="2"/>
    <n v="2016"/>
  </r>
  <r>
    <n v="2659"/>
    <s v="test (Canceled)"/>
    <s v="test"/>
    <n v="49000"/>
    <n v="1333"/>
    <x v="1"/>
    <s v="US"/>
    <s v="USD"/>
    <n v="1429321210"/>
    <n v="1426729210"/>
    <b v="0"/>
    <n v="10"/>
    <b v="0"/>
    <s v="technology/space exploration"/>
    <n v="2.7204081632653061"/>
    <n v="133.30000000000001"/>
    <x v="2"/>
    <s v="space exploration"/>
    <x v="2659"/>
    <d v="2015-04-17T20:40:10"/>
    <x v="0"/>
    <n v="201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x v="0"/>
    <n v="2015"/>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x v="4"/>
    <n v="2013"/>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x v="0"/>
    <n v="2015"/>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x v="0"/>
    <n v="2015"/>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x v="0"/>
    <n v="2015"/>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x v="0"/>
    <n v="201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x v="0"/>
    <n v="2015"/>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x v="2"/>
    <n v="201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x v="0"/>
    <n v="201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x v="0"/>
    <n v="201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x v="3"/>
    <n v="2014"/>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x v="3"/>
    <n v="201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x v="0"/>
    <n v="201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x v="3"/>
    <n v="201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x v="2"/>
    <n v="201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x v="3"/>
    <n v="2014"/>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x v="2"/>
    <n v="201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x v="3"/>
    <n v="201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x v="0"/>
    <n v="201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x v="0"/>
    <n v="2015"/>
  </r>
  <r>
    <n v="2680"/>
    <s v="iHeart Pillow"/>
    <s v="iHeartPillow, Connecting loved ones"/>
    <n v="32000"/>
    <n v="276"/>
    <x v="2"/>
    <s v="ES"/>
    <s v="EUR"/>
    <n v="1459915491"/>
    <n v="1457327091"/>
    <b v="0"/>
    <n v="4"/>
    <b v="0"/>
    <s v="technology/makerspaces"/>
    <n v="0.86250000000000004"/>
    <n v="69"/>
    <x v="2"/>
    <s v="makerspaces"/>
    <x v="2680"/>
    <d v="2016-04-05T23:04:51"/>
    <x v="2"/>
    <n v="2016"/>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x v="3"/>
    <n v="2014"/>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x v="3"/>
    <n v="2014"/>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x v="0"/>
    <n v="2015"/>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x v="3"/>
    <n v="201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x v="0"/>
    <n v="201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x v="3"/>
    <n v="2014"/>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x v="0"/>
    <n v="2015"/>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x v="0"/>
    <n v="2015"/>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x v="2"/>
    <n v="20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x v="0"/>
    <n v="2015"/>
  </r>
  <r>
    <n v="2691"/>
    <s v="Cook"/>
    <s v="A Great New local Food Truck serving up ethnic fusion inspired eats in Ottawa."/>
    <n v="65000"/>
    <n v="35"/>
    <x v="2"/>
    <s v="CA"/>
    <s v="CAD"/>
    <n v="1431278557"/>
    <n v="1427390557"/>
    <b v="0"/>
    <n v="2"/>
    <b v="0"/>
    <s v="food/food trucks"/>
    <n v="5.3846153846153842E-2"/>
    <n v="17.5"/>
    <x v="7"/>
    <s v="food trucks"/>
    <x v="2691"/>
    <d v="2015-05-10T12:22:37"/>
    <x v="0"/>
    <n v="2015"/>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x v="0"/>
    <n v="2015"/>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x v="3"/>
    <n v="2014"/>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x v="3"/>
    <n v="201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x v="0"/>
    <n v="201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x v="3"/>
    <n v="2014"/>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x v="0"/>
    <n v="20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x v="3"/>
    <n v="2014"/>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x v="3"/>
    <n v="2014"/>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x v="3"/>
    <n v="201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x v="1"/>
    <n v="201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x v="1"/>
    <n v="201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x v="1"/>
    <n v="2017"/>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x v="1"/>
    <n v="2017"/>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x v="1"/>
    <n v="2017"/>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x v="3"/>
    <n v="2014"/>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x v="4"/>
    <n v="201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x v="2"/>
    <n v="201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x v="2"/>
    <n v="2016"/>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x v="3"/>
    <n v="2014"/>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x v="3"/>
    <n v="2014"/>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x v="4"/>
    <n v="201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x v="0"/>
    <n v="2015"/>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x v="2"/>
    <n v="20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x v="2"/>
    <n v="201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x v="0"/>
    <n v="2015"/>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x v="3"/>
    <n v="2014"/>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x v="2"/>
    <n v="201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x v="2"/>
    <n v="2016"/>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x v="2"/>
    <n v="20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x v="4"/>
    <n v="201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x v="2"/>
    <n v="201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x v="3"/>
    <n v="201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x v="0"/>
    <n v="2015"/>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x v="1"/>
    <n v="2017"/>
  </r>
  <r>
    <n v="2726"/>
    <s v="Krimston TWO - Dual SIM case for iPhone"/>
    <s v="Krimston TWO: iPhone Dual SIM Case"/>
    <n v="100000"/>
    <n v="105745"/>
    <x v="0"/>
    <s v="US"/>
    <s v="USD"/>
    <n v="1461333311"/>
    <n v="1458741311"/>
    <b v="0"/>
    <n v="404"/>
    <b v="1"/>
    <s v="technology/hardware"/>
    <n v="105.745"/>
    <n v="261.74504950495049"/>
    <x v="2"/>
    <s v="hardware"/>
    <x v="2726"/>
    <d v="2016-04-22T08:55:11"/>
    <x v="2"/>
    <n v="201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x v="0"/>
    <n v="2015"/>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x v="0"/>
    <n v="2015"/>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x v="0"/>
    <n v="201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x v="4"/>
    <n v="2013"/>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x v="3"/>
    <n v="2014"/>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x v="4"/>
    <n v="2013"/>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x v="0"/>
    <n v="2015"/>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x v="2"/>
    <n v="201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x v="4"/>
    <n v="2013"/>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x v="3"/>
    <n v="2014"/>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x v="4"/>
    <n v="201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x v="2"/>
    <n v="2016"/>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x v="3"/>
    <n v="2014"/>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x v="0"/>
    <n v="2015"/>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x v="3"/>
    <n v="2014"/>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x v="5"/>
    <n v="201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x v="2"/>
    <n v="2016"/>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x v="5"/>
    <n v="201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x v="5"/>
    <n v="2012"/>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x v="3"/>
    <n v="201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x v="5"/>
    <n v="2012"/>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x v="2"/>
    <n v="2016"/>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x v="0"/>
    <n v="201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x v="5"/>
    <n v="201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x v="3"/>
    <n v="201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x v="6"/>
    <n v="2011"/>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x v="5"/>
    <n v="2012"/>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x v="3"/>
    <n v="201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x v="0"/>
    <n v="201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x v="4"/>
    <n v="2014"/>
  </r>
  <r>
    <n v="2757"/>
    <s v="C is for Crooked"/>
    <s v="A children's letter book that Lampoons Hillary Clinton"/>
    <n v="1500"/>
    <n v="10"/>
    <x v="2"/>
    <s v="US"/>
    <s v="USD"/>
    <n v="1470498332"/>
    <n v="1469202332"/>
    <b v="0"/>
    <n v="2"/>
    <b v="0"/>
    <s v="publishing/children's books"/>
    <n v="0.66666666666666674"/>
    <n v="5"/>
    <x v="3"/>
    <s v="children's books"/>
    <x v="2757"/>
    <d v="2016-08-06T10:45:32"/>
    <x v="2"/>
    <n v="201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x v="2"/>
    <n v="201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x v="2"/>
    <n v="201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x v="4"/>
    <n v="2013"/>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x v="5"/>
    <n v="201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x v="5"/>
    <n v="2012"/>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x v="4"/>
    <n v="201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x v="5"/>
    <n v="201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x v="5"/>
    <n v="2012"/>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x v="6"/>
    <n v="2011"/>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x v="0"/>
    <n v="2015"/>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x v="5"/>
    <n v="2012"/>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x v="3"/>
    <n v="201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x v="3"/>
    <n v="2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x v="5"/>
    <n v="201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x v="4"/>
    <n v="2013"/>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x v="2"/>
    <n v="201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x v="4"/>
    <n v="201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x v="6"/>
    <n v="201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x v="0"/>
    <n v="201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x v="0"/>
    <n v="201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x v="3"/>
    <n v="201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x v="0"/>
    <n v="2015"/>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x v="1"/>
    <n v="2017"/>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x v="0"/>
    <n v="2015"/>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x v="0"/>
    <n v="201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x v="0"/>
    <n v="2015"/>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x v="3"/>
    <n v="201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x v="2"/>
    <n v="2016"/>
  </r>
  <r>
    <n v="2786"/>
    <s v="Fierce"/>
    <s v="A heart-melting farce about sex, art and the lovelorn lay-abouts of London-town."/>
    <n v="2500"/>
    <n v="2946"/>
    <x v="0"/>
    <s v="GB"/>
    <s v="GBP"/>
    <n v="1404913180"/>
    <n v="1403703580"/>
    <b v="0"/>
    <n v="74"/>
    <b v="1"/>
    <s v="theater/plays"/>
    <n v="117.83999999999999"/>
    <n v="39.810810810810814"/>
    <x v="1"/>
    <s v="plays"/>
    <x v="2786"/>
    <d v="2014-07-09T08:39:40"/>
    <x v="3"/>
    <n v="20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x v="3"/>
    <n v="2014"/>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x v="2"/>
    <n v="2016"/>
  </r>
  <r>
    <n v="2789"/>
    <s v="The Adventurers Club"/>
    <s v="BNT's Biggest Adventure So Far: Our 2015 full length production!"/>
    <n v="3000"/>
    <n v="3035"/>
    <x v="0"/>
    <s v="US"/>
    <s v="USD"/>
    <n v="1426132800"/>
    <n v="1424477934"/>
    <b v="0"/>
    <n v="24"/>
    <b v="1"/>
    <s v="theater/plays"/>
    <n v="101.16666666666667"/>
    <n v="126.45833333333333"/>
    <x v="1"/>
    <s v="plays"/>
    <x v="2789"/>
    <d v="2015-03-11T23:00:00"/>
    <x v="0"/>
    <n v="201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x v="0"/>
    <n v="2015"/>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x v="2"/>
    <n v="201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x v="0"/>
    <n v="201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x v="0"/>
    <n v="201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x v="2"/>
    <n v="201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x v="3"/>
    <n v="2014"/>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x v="3"/>
    <n v="201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x v="3"/>
    <n v="201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x v="0"/>
    <n v="2015"/>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x v="2"/>
    <n v="201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x v="3"/>
    <n v="2015"/>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x v="3"/>
    <n v="201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x v="0"/>
    <n v="2015"/>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x v="0"/>
    <n v="2015"/>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x v="3"/>
    <n v="201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x v="0"/>
    <n v="201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x v="0"/>
    <n v="2015"/>
  </r>
  <r>
    <n v="2807"/>
    <s v="The Commission Theatre Co."/>
    <s v="Bringing Shakespeare back to the Playwrights"/>
    <n v="5000"/>
    <n v="6300"/>
    <x v="0"/>
    <s v="US"/>
    <s v="USD"/>
    <n v="1435611438"/>
    <n v="1433019438"/>
    <b v="0"/>
    <n v="93"/>
    <b v="1"/>
    <s v="theater/plays"/>
    <n v="126"/>
    <n v="67.741935483870961"/>
    <x v="1"/>
    <s v="plays"/>
    <x v="2807"/>
    <d v="2015-06-29T15:57:18"/>
    <x v="0"/>
    <n v="20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x v="0"/>
    <n v="201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x v="2"/>
    <n v="201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x v="3"/>
    <n v="2014"/>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x v="0"/>
    <n v="2015"/>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x v="0"/>
    <n v="2015"/>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x v="2"/>
    <n v="201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x v="0"/>
    <n v="20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x v="2"/>
    <n v="201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x v="0"/>
    <n v="2015"/>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x v="0"/>
    <n v="2015"/>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x v="0"/>
    <n v="201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x v="0"/>
    <n v="20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x v="2"/>
    <n v="20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x v="3"/>
    <n v="2014"/>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x v="0"/>
    <n v="201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x v="0"/>
    <n v="2015"/>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x v="0"/>
    <n v="201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x v="0"/>
    <n v="201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x v="0"/>
    <n v="2015"/>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x v="2"/>
    <n v="201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x v="0"/>
    <n v="2015"/>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x v="2"/>
    <n v="2016"/>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x v="3"/>
    <n v="2014"/>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x v="0"/>
    <n v="2015"/>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x v="3"/>
    <n v="2014"/>
  </r>
  <r>
    <n v="2833"/>
    <s v="Star Man Rocket Man"/>
    <s v="A new play about exploring outer space"/>
    <n v="2700"/>
    <n v="2923"/>
    <x v="0"/>
    <s v="US"/>
    <s v="USD"/>
    <n v="1444528800"/>
    <n v="1442804633"/>
    <b v="0"/>
    <n v="35"/>
    <b v="1"/>
    <s v="theater/plays"/>
    <n v="108.25925925925925"/>
    <n v="83.51428571428572"/>
    <x v="1"/>
    <s v="plays"/>
    <x v="2833"/>
    <d v="2015-10-10T21:00:00"/>
    <x v="0"/>
    <n v="2015"/>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x v="0"/>
    <n v="2015"/>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x v="0"/>
    <n v="201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x v="1"/>
    <n v="2017"/>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x v="0"/>
    <n v="201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x v="3"/>
    <n v="201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x v="3"/>
    <n v="201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x v="0"/>
    <n v="2015"/>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x v="0"/>
    <n v="2015"/>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x v="3"/>
    <n v="2014"/>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x v="2"/>
    <n v="201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x v="2"/>
    <n v="2017"/>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x v="0"/>
    <n v="201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x v="0"/>
    <n v="201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x v="2"/>
    <n v="201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x v="0"/>
    <n v="2015"/>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x v="2"/>
    <n v="201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x v="3"/>
    <n v="2014"/>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x v="2"/>
    <n v="2016"/>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x v="3"/>
    <n v="2014"/>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x v="3"/>
    <n v="2014"/>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x v="0"/>
    <n v="2015"/>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x v="0"/>
    <n v="201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x v="0"/>
    <n v="2015"/>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x v="2"/>
    <n v="20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x v="3"/>
    <n v="2014"/>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x v="0"/>
    <n v="2015"/>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x v="2"/>
    <n v="201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x v="0"/>
    <n v="2015"/>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x v="3"/>
    <n v="2014"/>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x v="3"/>
    <n v="2014"/>
  </r>
  <r>
    <n v="2864"/>
    <s v="'Haunting Julia' by Alan Ayckbourn"/>
    <s v="Accessible, original theatre for all!"/>
    <n v="2500"/>
    <n v="40"/>
    <x v="2"/>
    <s v="GB"/>
    <s v="GBP"/>
    <n v="1437139080"/>
    <n v="1434552207"/>
    <b v="0"/>
    <n v="3"/>
    <b v="0"/>
    <s v="theater/plays"/>
    <n v="1.6"/>
    <n v="13.333333333333334"/>
    <x v="1"/>
    <s v="plays"/>
    <x v="2864"/>
    <d v="2015-07-17T08:18:00"/>
    <x v="0"/>
    <n v="2015"/>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x v="3"/>
    <n v="201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x v="2"/>
    <n v="201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x v="2"/>
    <n v="2016"/>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x v="2"/>
    <n v="201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x v="2"/>
    <n v="201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x v="3"/>
    <n v="2014"/>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x v="3"/>
    <n v="2014"/>
  </r>
  <r>
    <n v="2872"/>
    <s v="Loud Arts"/>
    <s v="Local Theatre group in Loudoun County, Virginia. Looking for funds to start producing shows!"/>
    <n v="3000"/>
    <n v="0"/>
    <x v="2"/>
    <s v="US"/>
    <s v="USD"/>
    <n v="1434768438"/>
    <n v="1429584438"/>
    <b v="0"/>
    <n v="0"/>
    <b v="0"/>
    <s v="theater/plays"/>
    <n v="0"/>
    <n v="0"/>
    <x v="1"/>
    <s v="plays"/>
    <x v="2872"/>
    <d v="2015-06-19T21:47:18"/>
    <x v="0"/>
    <n v="2015"/>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x v="3"/>
    <n v="2015"/>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x v="2"/>
    <n v="2017"/>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x v="2"/>
    <n v="201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x v="0"/>
    <n v="2015"/>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x v="2"/>
    <n v="201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x v="0"/>
    <n v="201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x v="0"/>
    <n v="201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x v="0"/>
    <n v="2015"/>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x v="3"/>
    <n v="201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x v="2"/>
    <n v="201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x v="2"/>
    <n v="2016"/>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x v="3"/>
    <n v="2014"/>
  </r>
  <r>
    <n v="2885"/>
    <s v="The Wedding"/>
    <s v="An historic and proud work of Polish nationalistic literature performed on stage."/>
    <n v="400"/>
    <n v="130"/>
    <x v="2"/>
    <s v="US"/>
    <s v="USD"/>
    <n v="1426294201"/>
    <n v="1423705801"/>
    <b v="0"/>
    <n v="5"/>
    <b v="0"/>
    <s v="theater/plays"/>
    <n v="32.5"/>
    <n v="26"/>
    <x v="1"/>
    <s v="plays"/>
    <x v="2885"/>
    <d v="2015-03-13T19:50:01"/>
    <x v="0"/>
    <n v="201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x v="0"/>
    <n v="2015"/>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x v="3"/>
    <n v="2015"/>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x v="3"/>
    <n v="2014"/>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x v="3"/>
    <n v="2014"/>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x v="3"/>
    <n v="2014"/>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x v="2"/>
    <n v="2016"/>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x v="3"/>
    <n v="2014"/>
  </r>
  <r>
    <n v="2893"/>
    <s v="REDISCOVERING KIA THE PLAY"/>
    <s v="Fundraising for REDISCOVERING KIA THE PLAY"/>
    <n v="5000"/>
    <n v="25"/>
    <x v="2"/>
    <s v="US"/>
    <s v="USD"/>
    <n v="1420768800"/>
    <n v="1415644395"/>
    <b v="0"/>
    <n v="2"/>
    <b v="0"/>
    <s v="theater/plays"/>
    <n v="0.5"/>
    <n v="12.5"/>
    <x v="1"/>
    <s v="plays"/>
    <x v="2893"/>
    <d v="2015-01-08T21:00:00"/>
    <x v="3"/>
    <n v="2015"/>
  </r>
  <r>
    <n v="2894"/>
    <s v="How Could You Do This To Me (The Stage Play)"/>
    <s v="This Is A Story About A Woman A Man And A Woman"/>
    <n v="50000"/>
    <n v="0"/>
    <x v="2"/>
    <s v="US"/>
    <s v="USD"/>
    <n v="1428100815"/>
    <n v="1422920415"/>
    <b v="0"/>
    <n v="0"/>
    <b v="0"/>
    <s v="theater/plays"/>
    <n v="0"/>
    <n v="0"/>
    <x v="1"/>
    <s v="plays"/>
    <x v="2894"/>
    <d v="2015-04-03T17:40:15"/>
    <x v="0"/>
    <n v="2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x v="3"/>
    <n v="2014"/>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x v="2"/>
    <n v="201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x v="0"/>
    <n v="201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x v="0"/>
    <n v="2015"/>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x v="2"/>
    <n v="2016"/>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x v="3"/>
    <n v="2014"/>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x v="3"/>
    <n v="2015"/>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x v="0"/>
    <n v="201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x v="0"/>
    <n v="2015"/>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x v="3"/>
    <n v="201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x v="2"/>
    <n v="201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x v="0"/>
    <n v="2015"/>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x v="2"/>
    <n v="201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x v="2"/>
    <n v="201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x v="3"/>
    <n v="2014"/>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x v="0"/>
    <n v="201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x v="0"/>
    <n v="2015"/>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x v="0"/>
    <n v="2016"/>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x v="3"/>
    <n v="2014"/>
  </r>
  <r>
    <n v="2914"/>
    <s v="Hercules the Panto"/>
    <s v="Hercules must complete four challenges in order to meet the father he never knew"/>
    <n v="25000"/>
    <n v="1"/>
    <x v="2"/>
    <s v="GB"/>
    <s v="GBP"/>
    <n v="1426365994"/>
    <n v="1421185594"/>
    <b v="0"/>
    <n v="1"/>
    <b v="0"/>
    <s v="theater/plays"/>
    <n v="4.0000000000000001E-3"/>
    <n v="1"/>
    <x v="1"/>
    <s v="plays"/>
    <x v="2914"/>
    <d v="2015-03-14T15:46:34"/>
    <x v="0"/>
    <n v="2015"/>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x v="2"/>
    <n v="2016"/>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x v="3"/>
    <n v="2014"/>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x v="0"/>
    <n v="2015"/>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x v="0"/>
    <n v="2015"/>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x v="3"/>
    <n v="2014"/>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x v="0"/>
    <n v="2015"/>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x v="3"/>
    <n v="201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x v="0"/>
    <n v="201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x v="0"/>
    <n v="2015"/>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x v="0"/>
    <n v="20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x v="3"/>
    <n v="2014"/>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x v="0"/>
    <n v="2015"/>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x v="3"/>
    <n v="2014"/>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x v="2"/>
    <n v="201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x v="3"/>
    <n v="2014"/>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x v="0"/>
    <n v="201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x v="3"/>
    <n v="2014"/>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x v="0"/>
    <n v="2015"/>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x v="2"/>
    <n v="2016"/>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x v="3"/>
    <n v="201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x v="2"/>
    <n v="2016"/>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x v="3"/>
    <n v="2014"/>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x v="3"/>
    <n v="2014"/>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x v="3"/>
    <n v="2015"/>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x v="3"/>
    <n v="201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x v="3"/>
    <n v="2015"/>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x v="0"/>
    <n v="201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x v="0"/>
    <n v="2015"/>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x v="0"/>
    <n v="2015"/>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x v="0"/>
    <n v="2015"/>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x v="0"/>
    <n v="201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x v="2"/>
    <n v="201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x v="2"/>
    <n v="2016"/>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x v="0"/>
    <n v="2015"/>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x v="0"/>
    <n v="201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x v="0"/>
    <n v="201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x v="3"/>
    <n v="2014"/>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x v="2"/>
    <n v="2016"/>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x v="0"/>
    <n v="201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x v="1"/>
    <n v="2017"/>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x v="0"/>
    <n v="201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x v="2"/>
    <n v="201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x v="0"/>
    <n v="2015"/>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x v="2"/>
    <n v="2016"/>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x v="2"/>
    <n v="2016"/>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x v="3"/>
    <n v="2014"/>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x v="0"/>
    <n v="2015"/>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x v="0"/>
    <n v="2015"/>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x v="0"/>
    <n v="2015"/>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x v="3"/>
    <n v="201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x v="0"/>
    <n v="201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x v="0"/>
    <n v="2015"/>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x v="0"/>
    <n v="2015"/>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x v="2"/>
    <n v="201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x v="0"/>
    <n v="201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x v="3"/>
    <n v="2014"/>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x v="3"/>
    <n v="2014"/>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x v="2"/>
    <n v="201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x v="0"/>
    <n v="2015"/>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x v="3"/>
    <n v="201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x v="3"/>
    <n v="2014"/>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x v="2"/>
    <n v="201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x v="0"/>
    <n v="2015"/>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x v="3"/>
    <n v="201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x v="3"/>
    <n v="201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x v="0"/>
    <n v="2015"/>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x v="0"/>
    <n v="201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x v="2"/>
    <n v="2016"/>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x v="3"/>
    <n v="2014"/>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x v="2"/>
    <n v="2016"/>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x v="2"/>
    <n v="2016"/>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x v="2"/>
    <n v="201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x v="2"/>
    <n v="201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x v="2"/>
    <n v="2016"/>
  </r>
  <r>
    <n v="2989"/>
    <s v="Let's Light Up The Gem!"/>
    <s v="Bring the movies back to Bethel, Maine."/>
    <n v="20000"/>
    <n v="35307"/>
    <x v="0"/>
    <s v="US"/>
    <s v="USD"/>
    <n v="1450673940"/>
    <n v="1448756962"/>
    <b v="0"/>
    <n v="364"/>
    <b v="1"/>
    <s v="theater/spaces"/>
    <n v="176.535"/>
    <n v="96.997252747252745"/>
    <x v="1"/>
    <s v="spaces"/>
    <x v="2989"/>
    <d v="2015-12-20T23:59:00"/>
    <x v="0"/>
    <n v="201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x v="0"/>
    <n v="201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x v="1"/>
    <n v="201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x v="2"/>
    <n v="2016"/>
  </r>
  <r>
    <n v="2993"/>
    <s v="TRUE WEST: Think, Dog! Productions"/>
    <s v="Help us build the Kitchen from Hell!"/>
    <n v="1000"/>
    <n v="1003"/>
    <x v="0"/>
    <s v="US"/>
    <s v="USD"/>
    <n v="1455998867"/>
    <n v="1453406867"/>
    <b v="0"/>
    <n v="22"/>
    <b v="1"/>
    <s v="theater/spaces"/>
    <n v="100.29999999999998"/>
    <n v="45.590909090909093"/>
    <x v="1"/>
    <s v="spaces"/>
    <x v="2993"/>
    <d v="2016-02-20T15:07:47"/>
    <x v="2"/>
    <n v="2016"/>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x v="3"/>
    <n v="201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x v="2"/>
    <n v="2017"/>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x v="0"/>
    <n v="201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x v="1"/>
    <n v="201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x v="3"/>
    <n v="201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x v="1"/>
    <n v="201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x v="1"/>
    <n v="2017"/>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x v="2"/>
    <n v="201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x v="5"/>
    <n v="20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x v="2"/>
    <n v="201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x v="3"/>
    <n v="201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x v="3"/>
    <n v="2014"/>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x v="3"/>
    <n v="2014"/>
  </r>
  <r>
    <n v="3007"/>
    <s v="Bethlem"/>
    <s v="Consuite for 2015 CoreCon.  An adventure into insanity."/>
    <n v="600"/>
    <n v="1080"/>
    <x v="0"/>
    <s v="US"/>
    <s v="USD"/>
    <n v="1429938683"/>
    <n v="1428124283"/>
    <b v="0"/>
    <n v="20"/>
    <b v="1"/>
    <s v="theater/spaces"/>
    <n v="180"/>
    <n v="54"/>
    <x v="1"/>
    <s v="spaces"/>
    <x v="3007"/>
    <d v="2015-04-25T00:11:23"/>
    <x v="0"/>
    <n v="20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x v="0"/>
    <n v="2016"/>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x v="3"/>
    <n v="201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x v="3"/>
    <n v="201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x v="0"/>
    <n v="2015"/>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x v="0"/>
    <n v="2015"/>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x v="0"/>
    <n v="201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x v="3"/>
    <n v="2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x v="3"/>
    <n v="2014"/>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x v="3"/>
    <n v="201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x v="3"/>
    <n v="2014"/>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x v="0"/>
    <n v="201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x v="3"/>
    <n v="2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x v="0"/>
    <n v="2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x v="2"/>
    <n v="2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x v="2"/>
    <n v="2016"/>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x v="0"/>
    <n v="201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x v="5"/>
    <n v="2012"/>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x v="3"/>
    <n v="201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x v="1"/>
    <n v="2017"/>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x v="0"/>
    <n v="2015"/>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x v="2"/>
    <n v="2016"/>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x v="3"/>
    <n v="201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x v="0"/>
    <n v="201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x v="2"/>
    <n v="201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x v="0"/>
    <n v="2015"/>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x v="2"/>
    <n v="2016"/>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x v="2"/>
    <n v="2016"/>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x v="4"/>
    <n v="2013"/>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x v="4"/>
    <n v="201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x v="7"/>
    <n v="201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x v="2"/>
    <n v="2016"/>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x v="4"/>
    <n v="2013"/>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x v="0"/>
    <n v="201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x v="0"/>
    <n v="201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x v="0"/>
    <n v="2015"/>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x v="0"/>
    <n v="2015"/>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x v="2"/>
    <n v="2016"/>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x v="3"/>
    <n v="2014"/>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x v="3"/>
    <n v="2014"/>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x v="2"/>
    <n v="2016"/>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x v="3"/>
    <n v="201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x v="0"/>
    <n v="201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x v="2"/>
    <n v="2016"/>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x v="1"/>
    <n v="2017"/>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x v="0"/>
    <n v="2015"/>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x v="3"/>
    <n v="2014"/>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x v="0"/>
    <n v="2015"/>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x v="3"/>
    <n v="2015"/>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x v="3"/>
    <n v="201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x v="2"/>
    <n v="2016"/>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x v="2"/>
    <n v="201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x v="3"/>
    <n v="2014"/>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x v="0"/>
    <n v="2015"/>
  </r>
  <r>
    <n v="3061"/>
    <s v="Help Save Parkway Cinemas!"/>
    <s v="Save a historic Local theater."/>
    <n v="1000000"/>
    <n v="0"/>
    <x v="2"/>
    <s v="US"/>
    <s v="USD"/>
    <n v="1407955748"/>
    <n v="1405363748"/>
    <b v="0"/>
    <n v="0"/>
    <b v="0"/>
    <s v="theater/spaces"/>
    <n v="0"/>
    <n v="0"/>
    <x v="1"/>
    <s v="spaces"/>
    <x v="3061"/>
    <d v="2014-08-13T13:49:08"/>
    <x v="3"/>
    <n v="201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x v="0"/>
    <n v="2015"/>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x v="2"/>
    <n v="2016"/>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x v="0"/>
    <n v="2015"/>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x v="3"/>
    <n v="2014"/>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x v="2"/>
    <n v="201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x v="0"/>
    <n v="2015"/>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x v="0"/>
    <n v="2015"/>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x v="3"/>
    <n v="201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x v="2"/>
    <n v="2016"/>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x v="0"/>
    <n v="2015"/>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x v="2"/>
    <n v="2016"/>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x v="0"/>
    <n v="2015"/>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x v="2"/>
    <n v="2016"/>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x v="2"/>
    <n v="2016"/>
  </r>
  <r>
    <n v="3076"/>
    <s v="10,000 Hours"/>
    <s v="Helping female comedians get in their 10,000 Hours of practice!"/>
    <n v="10000"/>
    <n v="1506"/>
    <x v="2"/>
    <s v="US"/>
    <s v="USD"/>
    <n v="1444405123"/>
    <n v="1439221123"/>
    <b v="0"/>
    <n v="50"/>
    <b v="0"/>
    <s v="theater/spaces"/>
    <n v="15.06"/>
    <n v="30.12"/>
    <x v="1"/>
    <s v="spaces"/>
    <x v="3076"/>
    <d v="2015-10-09T10:38:43"/>
    <x v="0"/>
    <n v="20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x v="1"/>
    <n v="201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x v="0"/>
    <n v="201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x v="0"/>
    <n v="20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x v="3"/>
    <n v="201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x v="0"/>
    <n v="2015"/>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x v="0"/>
    <n v="2015"/>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x v="3"/>
    <n v="2014"/>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x v="0"/>
    <n v="201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x v="0"/>
    <n v="201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x v="0"/>
    <n v="201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x v="2"/>
    <n v="2016"/>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x v="3"/>
    <n v="2015"/>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x v="2"/>
    <n v="2016"/>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x v="0"/>
    <n v="201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x v="2"/>
    <n v="201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x v="0"/>
    <n v="201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x v="3"/>
    <n v="2014"/>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x v="0"/>
    <n v="2015"/>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x v="2"/>
    <n v="201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x v="0"/>
    <n v="201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x v="2"/>
    <n v="2016"/>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x v="0"/>
    <n v="2016"/>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x v="2"/>
    <n v="2016"/>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x v="3"/>
    <n v="201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x v="0"/>
    <n v="2015"/>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x v="2"/>
    <n v="2016"/>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x v="0"/>
    <n v="2015"/>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x v="0"/>
    <n v="2015"/>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x v="3"/>
    <n v="201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x v="0"/>
    <n v="2015"/>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x v="0"/>
    <n v="2015"/>
  </r>
  <r>
    <n v="3108"/>
    <s v="Funding a home for our Children's Theater"/>
    <s v="We need a permanent home for the theater!"/>
    <n v="50000"/>
    <n v="26"/>
    <x v="2"/>
    <s v="US"/>
    <s v="USD"/>
    <n v="1430234394"/>
    <n v="1425053994"/>
    <b v="0"/>
    <n v="2"/>
    <b v="0"/>
    <s v="theater/spaces"/>
    <n v="5.1999999999999998E-2"/>
    <n v="13"/>
    <x v="1"/>
    <s v="spaces"/>
    <x v="3108"/>
    <d v="2015-04-28T10:19:54"/>
    <x v="0"/>
    <n v="2015"/>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x v="3"/>
    <n v="2014"/>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x v="1"/>
    <n v="2017"/>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x v="3"/>
    <n v="2014"/>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x v="2"/>
    <n v="201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x v="0"/>
    <n v="2015"/>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x v="3"/>
    <n v="2014"/>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x v="2"/>
    <n v="2016"/>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x v="0"/>
    <n v="201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x v="2"/>
    <n v="2016"/>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x v="2"/>
    <n v="2016"/>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x v="0"/>
    <n v="2015"/>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x v="2"/>
    <n v="201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x v="3"/>
    <n v="2014"/>
  </r>
  <r>
    <n v="3122"/>
    <s v="be back soon (Canceled)"/>
    <s v="cancelled until further notice"/>
    <n v="199"/>
    <n v="116"/>
    <x v="1"/>
    <s v="US"/>
    <s v="USD"/>
    <n v="1478733732"/>
    <n v="1478298132"/>
    <b v="0"/>
    <n v="2"/>
    <b v="0"/>
    <s v="theater/spaces"/>
    <n v="58.291457286432156"/>
    <n v="58"/>
    <x v="1"/>
    <s v="spaces"/>
    <x v="3122"/>
    <d v="2016-11-09T18:22:12"/>
    <x v="2"/>
    <n v="20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x v="2"/>
    <n v="2016"/>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x v="3"/>
    <n v="2015"/>
  </r>
  <r>
    <n v="3125"/>
    <s v="N/A (Canceled)"/>
    <s v="N/A"/>
    <n v="1500000"/>
    <n v="0"/>
    <x v="1"/>
    <s v="US"/>
    <s v="USD"/>
    <n v="1452142672"/>
    <n v="1449550672"/>
    <b v="0"/>
    <n v="0"/>
    <b v="0"/>
    <s v="theater/spaces"/>
    <n v="0"/>
    <n v="0"/>
    <x v="1"/>
    <s v="spaces"/>
    <x v="3125"/>
    <d v="2016-01-06T23:57:52"/>
    <x v="0"/>
    <n v="2016"/>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x v="2"/>
    <n v="201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x v="0"/>
    <n v="201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x v="1"/>
    <n v="2017"/>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x v="1"/>
    <n v="2017"/>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x v="1"/>
    <n v="2017"/>
  </r>
  <r>
    <n v="3131"/>
    <s v="SNAKE EYES"/>
    <s v="A Staged Reading of &quot;Snake Eyes,&quot; a new play by Alex Rafala"/>
    <n v="4100"/>
    <n v="645"/>
    <x v="3"/>
    <s v="US"/>
    <s v="USD"/>
    <n v="1491656045"/>
    <n v="1489067645"/>
    <b v="0"/>
    <n v="12"/>
    <b v="0"/>
    <s v="theater/plays"/>
    <n v="15.731707317073171"/>
    <n v="53.75"/>
    <x v="1"/>
    <s v="plays"/>
    <x v="3131"/>
    <d v="2017-04-08T07:54:05"/>
    <x v="1"/>
    <n v="2017"/>
  </r>
  <r>
    <n v="3132"/>
    <s v="A Bite of a Snake Play"/>
    <s v="Smells Like Money, Drips Like Honey, Taste Like Mocha, Better Run AWAY"/>
    <n v="30000"/>
    <n v="10"/>
    <x v="3"/>
    <s v="US"/>
    <s v="USD"/>
    <n v="1492759460"/>
    <n v="1487579060"/>
    <b v="0"/>
    <n v="1"/>
    <b v="0"/>
    <s v="theater/plays"/>
    <n v="3.3333333333333333E-2"/>
    <n v="10"/>
    <x v="1"/>
    <s v="plays"/>
    <x v="3132"/>
    <d v="2017-04-21T02:24:20"/>
    <x v="1"/>
    <n v="2017"/>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x v="1"/>
    <n v="201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x v="1"/>
    <n v="201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x v="1"/>
    <n v="201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x v="1"/>
    <n v="2017"/>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x v="1"/>
    <n v="201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x v="1"/>
    <n v="201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x v="1"/>
    <n v="201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x v="1"/>
    <n v="2017"/>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x v="1"/>
    <n v="201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x v="1"/>
    <n v="201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x v="1"/>
    <n v="2017"/>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x v="1"/>
    <n v="2017"/>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x v="1"/>
    <n v="2017"/>
  </r>
  <r>
    <n v="3146"/>
    <s v="SoÃ±Ã© una ciudad amurallada"/>
    <s v="Somos... Podemos... Amamos... Nuestra muralla, nuestra utopÃ­a. Que el amor sea el lÃ­mite"/>
    <n v="50000"/>
    <n v="5250"/>
    <x v="3"/>
    <s v="MX"/>
    <s v="MXN"/>
    <n v="1492356166"/>
    <n v="1488471766"/>
    <b v="0"/>
    <n v="12"/>
    <b v="0"/>
    <s v="theater/plays"/>
    <n v="10.5"/>
    <n v="437.5"/>
    <x v="1"/>
    <s v="plays"/>
    <x v="3146"/>
    <d v="2017-04-16T10:22:46"/>
    <x v="1"/>
    <n v="201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x v="3"/>
    <n v="2014"/>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x v="3"/>
    <n v="201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x v="5"/>
    <n v="20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x v="7"/>
    <n v="2011"/>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x v="3"/>
    <n v="201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x v="4"/>
    <n v="2013"/>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x v="6"/>
    <n v="201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x v="5"/>
    <n v="2012"/>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x v="5"/>
    <n v="20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x v="5"/>
    <n v="2012"/>
  </r>
  <r>
    <n v="3157"/>
    <s v="Summer FourPlay"/>
    <s v="Four Directors.  Four One Acts.  Four Genres.  For You."/>
    <n v="4000"/>
    <n v="4040"/>
    <x v="0"/>
    <s v="US"/>
    <s v="USD"/>
    <n v="1405746000"/>
    <n v="1404932105"/>
    <b v="1"/>
    <n v="41"/>
    <b v="1"/>
    <s v="theater/plays"/>
    <n v="101"/>
    <n v="98.536585365853654"/>
    <x v="1"/>
    <s v="plays"/>
    <x v="3157"/>
    <d v="2014-07-19T00:00:00"/>
    <x v="3"/>
    <n v="2014"/>
  </r>
  <r>
    <n v="3158"/>
    <s v="Nursery Crimes"/>
    <s v="A 40s crime-noir play using nursery rhyme characters."/>
    <n v="5000"/>
    <n v="5700"/>
    <x v="0"/>
    <s v="US"/>
    <s v="USD"/>
    <n v="1374523752"/>
    <n v="1371931752"/>
    <b v="1"/>
    <n v="69"/>
    <b v="1"/>
    <s v="theater/plays"/>
    <n v="113.99999999999999"/>
    <n v="82.608695652173907"/>
    <x v="1"/>
    <s v="plays"/>
    <x v="3158"/>
    <d v="2013-07-22T15:09:12"/>
    <x v="4"/>
    <n v="2013"/>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x v="6"/>
    <n v="2012"/>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x v="3"/>
    <n v="2014"/>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x v="3"/>
    <n v="2014"/>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x v="3"/>
    <n v="2014"/>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x v="3"/>
    <n v="201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x v="3"/>
    <n v="201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x v="6"/>
    <n v="201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x v="3"/>
    <n v="2014"/>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x v="3"/>
    <n v="2014"/>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x v="3"/>
    <n v="2014"/>
  </r>
  <r>
    <n v="3169"/>
    <s v="The Window"/>
    <s v="We're bringing The Window to the Cherry Lane Theater in January 2014."/>
    <n v="8000"/>
    <n v="8241"/>
    <x v="0"/>
    <s v="US"/>
    <s v="USD"/>
    <n v="1386910740"/>
    <n v="1384364561"/>
    <b v="1"/>
    <n v="82"/>
    <b v="1"/>
    <s v="theater/plays"/>
    <n v="103.01249999999999"/>
    <n v="100.5"/>
    <x v="1"/>
    <s v="plays"/>
    <x v="3169"/>
    <d v="2013-12-12T23:59:00"/>
    <x v="4"/>
    <n v="2013"/>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x v="3"/>
    <n v="201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x v="2"/>
    <n v="201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x v="5"/>
    <n v="201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x v="3"/>
    <n v="2014"/>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x v="3"/>
    <n v="201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x v="7"/>
    <n v="20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x v="4"/>
    <n v="201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x v="3"/>
    <n v="2014"/>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x v="3"/>
    <n v="2014"/>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x v="4"/>
    <n v="2013"/>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x v="3"/>
    <n v="2014"/>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x v="3"/>
    <n v="201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x v="6"/>
    <n v="201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x v="4"/>
    <n v="201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x v="3"/>
    <n v="201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x v="3"/>
    <n v="2014"/>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x v="3"/>
    <n v="201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x v="3"/>
    <n v="201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x v="0"/>
    <n v="2015"/>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x v="0"/>
    <n v="2015"/>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x v="2"/>
    <n v="2016"/>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x v="2"/>
    <n v="2016"/>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x v="0"/>
    <n v="201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x v="0"/>
    <n v="201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x v="0"/>
    <n v="2015"/>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x v="0"/>
    <n v="201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x v="0"/>
    <n v="2015"/>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x v="0"/>
    <n v="2015"/>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x v="0"/>
    <n v="2015"/>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x v="3"/>
    <n v="2014"/>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x v="2"/>
    <n v="2016"/>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x v="3"/>
    <n v="201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x v="0"/>
    <n v="201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x v="0"/>
    <n v="2015"/>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x v="0"/>
    <n v="2015"/>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x v="0"/>
    <n v="201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x v="0"/>
    <n v="2015"/>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x v="0"/>
    <n v="201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x v="3"/>
    <n v="2014"/>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x v="3"/>
    <n v="2014"/>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x v="5"/>
    <n v="201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x v="3"/>
    <n v="2014"/>
  </r>
  <r>
    <n v="3212"/>
    <s v="Campo Maldito"/>
    <s v="Help us bring our production of Campo Maldito to New York AND San Francisco!"/>
    <n v="4000"/>
    <n v="5050"/>
    <x v="0"/>
    <s v="US"/>
    <s v="USD"/>
    <n v="1407524751"/>
    <n v="1404932751"/>
    <b v="1"/>
    <n v="94"/>
    <b v="1"/>
    <s v="theater/plays"/>
    <n v="126.25"/>
    <n v="53.723404255319146"/>
    <x v="1"/>
    <s v="plays"/>
    <x v="3212"/>
    <d v="2014-08-08T14:05:51"/>
    <x v="3"/>
    <n v="2014"/>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x v="0"/>
    <n v="20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x v="0"/>
    <n v="201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x v="0"/>
    <n v="20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x v="0"/>
    <n v="2015"/>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x v="2"/>
    <n v="201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x v="3"/>
    <n v="201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x v="0"/>
    <n v="2015"/>
  </r>
  <r>
    <n v="3220"/>
    <s v="Burners"/>
    <s v="A sci-fi thriller for the stage opening March 10 in Los Angeles."/>
    <n v="15000"/>
    <n v="15126"/>
    <x v="0"/>
    <s v="US"/>
    <s v="USD"/>
    <n v="1489352400"/>
    <n v="1486411204"/>
    <b v="1"/>
    <n v="59"/>
    <b v="1"/>
    <s v="theater/plays"/>
    <n v="100.84"/>
    <n v="256.37288135593218"/>
    <x v="1"/>
    <s v="plays"/>
    <x v="3220"/>
    <d v="2017-03-12T16:00:00"/>
    <x v="1"/>
    <n v="201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x v="0"/>
    <n v="201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x v="0"/>
    <n v="2015"/>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x v="0"/>
    <n v="2015"/>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x v="2"/>
    <n v="20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x v="2"/>
    <n v="201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x v="0"/>
    <n v="2015"/>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x v="2"/>
    <n v="2017"/>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x v="0"/>
    <n v="2015"/>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x v="3"/>
    <n v="2014"/>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x v="3"/>
    <n v="201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x v="2"/>
    <n v="201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x v="2"/>
    <n v="2016"/>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x v="1"/>
    <n v="201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x v="2"/>
    <n v="2017"/>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x v="2"/>
    <n v="201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x v="2"/>
    <n v="201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x v="0"/>
    <n v="2015"/>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x v="0"/>
    <n v="201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x v="0"/>
    <n v="201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x v="1"/>
    <n v="2017"/>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x v="3"/>
    <n v="2014"/>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x v="3"/>
    <n v="2014"/>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x v="0"/>
    <n v="2015"/>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x v="2"/>
    <n v="201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x v="0"/>
    <n v="201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x v="0"/>
    <n v="2015"/>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x v="0"/>
    <n v="2015"/>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x v="0"/>
    <n v="201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x v="0"/>
    <n v="201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x v="3"/>
    <n v="201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x v="0"/>
    <n v="2015"/>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x v="2"/>
    <n v="2016"/>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x v="2"/>
    <n v="201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x v="0"/>
    <n v="201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x v="3"/>
    <n v="201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x v="0"/>
    <n v="201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x v="1"/>
    <n v="201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x v="3"/>
    <n v="2015"/>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x v="2"/>
    <n v="2016"/>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x v="0"/>
    <n v="2015"/>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x v="0"/>
    <n v="2015"/>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x v="3"/>
    <n v="201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x v="0"/>
    <n v="2015"/>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x v="0"/>
    <n v="201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x v="0"/>
    <n v="20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x v="0"/>
    <n v="201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x v="0"/>
    <n v="2015"/>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x v="2"/>
    <n v="20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x v="0"/>
    <n v="201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x v="0"/>
    <n v="2015"/>
  </r>
  <r>
    <n v="3271"/>
    <s v="Saxon Court at Southwark Playhouse"/>
    <s v="A razor sharp satire to darken your Christmas."/>
    <n v="1500"/>
    <n v="1950"/>
    <x v="0"/>
    <s v="GB"/>
    <s v="GBP"/>
    <n v="1414927775"/>
    <n v="1412332175"/>
    <b v="1"/>
    <n v="51"/>
    <b v="1"/>
    <s v="theater/plays"/>
    <n v="130"/>
    <n v="38.235294117647058"/>
    <x v="1"/>
    <s v="plays"/>
    <x v="3271"/>
    <d v="2014-11-02T06:29:35"/>
    <x v="3"/>
    <n v="2014"/>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x v="0"/>
    <n v="2015"/>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x v="2"/>
    <n v="201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x v="2"/>
    <n v="201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x v="0"/>
    <n v="201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x v="2"/>
    <n v="201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x v="3"/>
    <n v="2014"/>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x v="0"/>
    <n v="2015"/>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x v="2"/>
    <n v="201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x v="0"/>
    <n v="2015"/>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x v="0"/>
    <n v="201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x v="2"/>
    <n v="201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x v="2"/>
    <n v="2016"/>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x v="2"/>
    <n v="2016"/>
  </r>
  <r>
    <n v="3285"/>
    <s v="By Morning"/>
    <s v="A new play by Matthew Gasda"/>
    <n v="4999"/>
    <n v="5604"/>
    <x v="0"/>
    <s v="US"/>
    <s v="USD"/>
    <n v="1488258000"/>
    <n v="1485556626"/>
    <b v="0"/>
    <n v="81"/>
    <b v="1"/>
    <s v="theater/plays"/>
    <n v="112.10242048409683"/>
    <n v="69.18518518518519"/>
    <x v="1"/>
    <s v="plays"/>
    <x v="3285"/>
    <d v="2017-02-28T00:00:00"/>
    <x v="1"/>
    <n v="20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x v="2"/>
    <n v="2016"/>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x v="0"/>
    <n v="201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x v="2"/>
    <n v="201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x v="1"/>
    <n v="201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x v="1"/>
    <n v="2017"/>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x v="0"/>
    <n v="2015"/>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x v="0"/>
    <n v="201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x v="1"/>
    <n v="2017"/>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x v="0"/>
    <n v="201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x v="2"/>
    <n v="201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x v="0"/>
    <n v="2015"/>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x v="0"/>
    <n v="2015"/>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x v="0"/>
    <n v="201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x v="0"/>
    <n v="2015"/>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x v="0"/>
    <n v="2015"/>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x v="2"/>
    <n v="2016"/>
  </r>
  <r>
    <n v="3302"/>
    <s v="El muro de BorÃ­s KiÃ©n"/>
    <s v="FilosofÃ­a de los anÃ³nimos"/>
    <n v="8400"/>
    <n v="8685"/>
    <x v="0"/>
    <s v="ES"/>
    <s v="EUR"/>
    <n v="1481099176"/>
    <n v="1478507176"/>
    <b v="0"/>
    <n v="50"/>
    <b v="1"/>
    <s v="theater/plays"/>
    <n v="103.39285714285715"/>
    <n v="173.7"/>
    <x v="1"/>
    <s v="plays"/>
    <x v="3302"/>
    <d v="2016-12-07T03:26:16"/>
    <x v="2"/>
    <n v="20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x v="0"/>
    <n v="2015"/>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x v="2"/>
    <n v="201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x v="0"/>
    <n v="201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x v="2"/>
    <n v="201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x v="2"/>
    <n v="201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x v="2"/>
    <n v="2016"/>
  </r>
  <r>
    <n v="3309"/>
    <s v="Collision Course"/>
    <s v="Two unlikely friends, a garage, tinned beans &amp; the end of the world."/>
    <n v="350"/>
    <n v="558"/>
    <x v="0"/>
    <s v="GB"/>
    <s v="GBP"/>
    <n v="1476632178"/>
    <n v="1473953778"/>
    <b v="0"/>
    <n v="31"/>
    <b v="1"/>
    <s v="theater/plays"/>
    <n v="159.42857142857144"/>
    <n v="18"/>
    <x v="1"/>
    <s v="plays"/>
    <x v="3309"/>
    <d v="2016-10-16T10:36:18"/>
    <x v="2"/>
    <n v="2016"/>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x v="0"/>
    <n v="201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x v="0"/>
    <n v="2015"/>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x v="2"/>
    <n v="201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x v="2"/>
    <n v="2016"/>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x v="0"/>
    <n v="201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x v="2"/>
    <n v="201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x v="3"/>
    <n v="2014"/>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x v="2"/>
    <n v="2016"/>
  </r>
  <r>
    <n v="3318"/>
    <s v="ROOMIES - Atlantic Canada Tour 2016-17"/>
    <s v="Help us strengthen and inspire disability arts in Atlantic Canada"/>
    <n v="2000"/>
    <n v="2512"/>
    <x v="0"/>
    <s v="CA"/>
    <s v="CAD"/>
    <n v="1460341800"/>
    <n v="1456902893"/>
    <b v="0"/>
    <n v="32"/>
    <b v="1"/>
    <s v="theater/plays"/>
    <n v="125.6"/>
    <n v="78.5"/>
    <x v="1"/>
    <s v="plays"/>
    <x v="3318"/>
    <d v="2016-04-10T21:30:00"/>
    <x v="2"/>
    <n v="201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x v="3"/>
    <n v="2015"/>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x v="2"/>
    <n v="201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x v="3"/>
    <n v="2014"/>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x v="2"/>
    <n v="201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x v="2"/>
    <n v="2016"/>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x v="2"/>
    <n v="20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x v="0"/>
    <n v="201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x v="0"/>
    <n v="201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x v="2"/>
    <n v="201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x v="3"/>
    <n v="2014"/>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x v="3"/>
    <n v="2014"/>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x v="0"/>
    <n v="2015"/>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x v="0"/>
    <n v="2015"/>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x v="3"/>
    <n v="201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x v="0"/>
    <n v="201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x v="0"/>
    <n v="2015"/>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x v="3"/>
    <n v="2014"/>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x v="2"/>
    <n v="201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x v="3"/>
    <n v="2014"/>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x v="1"/>
    <n v="2017"/>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x v="2"/>
    <n v="201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x v="2"/>
    <n v="201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x v="2"/>
    <n v="201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x v="0"/>
    <n v="2015"/>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x v="2"/>
    <n v="201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x v="3"/>
    <n v="201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x v="0"/>
    <n v="201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x v="0"/>
    <n v="201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x v="2"/>
    <n v="201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x v="2"/>
    <n v="201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x v="2"/>
    <n v="201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x v="0"/>
    <n v="2015"/>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x v="3"/>
    <n v="2014"/>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x v="2"/>
    <n v="201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x v="2"/>
    <n v="201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x v="0"/>
    <n v="2015"/>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x v="2"/>
    <n v="201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x v="2"/>
    <n v="201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x v="3"/>
    <n v="201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x v="3"/>
    <n v="2014"/>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x v="1"/>
    <n v="2017"/>
  </r>
  <r>
    <n v="3360"/>
    <s v="Pretty Butch"/>
    <s v="World Premiere, an M1 Singapore Fringe Festival 2017 commission."/>
    <n v="9000"/>
    <n v="9124"/>
    <x v="0"/>
    <s v="SG"/>
    <s v="SGD"/>
    <n v="1481731140"/>
    <n v="1479866343"/>
    <b v="0"/>
    <n v="72"/>
    <b v="1"/>
    <s v="theater/plays"/>
    <n v="101.37777777777779"/>
    <n v="126.72222222222223"/>
    <x v="1"/>
    <s v="plays"/>
    <x v="3360"/>
    <d v="2016-12-14T10:59:00"/>
    <x v="2"/>
    <n v="201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x v="3"/>
    <n v="2014"/>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x v="0"/>
    <n v="2015"/>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x v="3"/>
    <n v="2014"/>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x v="2"/>
    <n v="201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x v="0"/>
    <n v="201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x v="0"/>
    <n v="201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x v="0"/>
    <n v="2015"/>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x v="3"/>
    <n v="2015"/>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x v="2"/>
    <n v="2017"/>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x v="2"/>
    <n v="2016"/>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x v="0"/>
    <n v="201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x v="3"/>
    <n v="2014"/>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x v="0"/>
    <n v="2015"/>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x v="0"/>
    <n v="2015"/>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x v="3"/>
    <n v="2014"/>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x v="0"/>
    <n v="2015"/>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x v="0"/>
    <n v="2015"/>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x v="3"/>
    <n v="2014"/>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x v="0"/>
    <n v="2015"/>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x v="3"/>
    <n v="2014"/>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x v="0"/>
    <n v="201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x v="2"/>
    <n v="201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x v="2"/>
    <n v="201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x v="0"/>
    <n v="201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x v="3"/>
    <n v="201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x v="3"/>
    <n v="201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x v="3"/>
    <n v="201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x v="0"/>
    <n v="201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x v="2"/>
    <n v="201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x v="3"/>
    <n v="2014"/>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x v="3"/>
    <n v="2014"/>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x v="2"/>
    <n v="201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x v="3"/>
    <n v="2014"/>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x v="3"/>
    <n v="2014"/>
  </r>
  <r>
    <n v="3395"/>
    <s v="MIRAMAR"/>
    <s v="Miramar is a a darkly funny play exploring what it is we call â€˜homeâ€™."/>
    <n v="500"/>
    <n v="920"/>
    <x v="0"/>
    <s v="GB"/>
    <s v="GBP"/>
    <n v="1433009400"/>
    <n v="1431795944"/>
    <b v="0"/>
    <n v="38"/>
    <b v="1"/>
    <s v="theater/plays"/>
    <n v="184"/>
    <n v="24.210526315789473"/>
    <x v="1"/>
    <s v="plays"/>
    <x v="3395"/>
    <d v="2015-05-30T13:10:00"/>
    <x v="0"/>
    <n v="201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x v="3"/>
    <n v="2014"/>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x v="2"/>
    <n v="201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x v="3"/>
    <n v="2014"/>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x v="0"/>
    <n v="201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x v="3"/>
    <n v="201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x v="0"/>
    <n v="2015"/>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x v="0"/>
    <n v="201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x v="0"/>
    <n v="201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x v="0"/>
    <n v="201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x v="2"/>
    <n v="2016"/>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x v="3"/>
    <n v="2014"/>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x v="3"/>
    <n v="2014"/>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x v="3"/>
    <n v="201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x v="2"/>
    <n v="201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x v="2"/>
    <n v="201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x v="0"/>
    <n v="2015"/>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x v="3"/>
    <n v="201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x v="0"/>
    <n v="2015"/>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x v="2"/>
    <n v="2016"/>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x v="2"/>
    <n v="201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x v="0"/>
    <n v="201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x v="3"/>
    <n v="2014"/>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x v="3"/>
    <n v="2014"/>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x v="2"/>
    <n v="201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x v="2"/>
    <n v="201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x v="0"/>
    <n v="201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x v="0"/>
    <n v="2015"/>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x v="0"/>
    <n v="201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x v="0"/>
    <n v="2015"/>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x v="3"/>
    <n v="2014"/>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x v="3"/>
    <n v="2014"/>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x v="3"/>
    <n v="201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x v="0"/>
    <n v="2015"/>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x v="2"/>
    <n v="201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x v="3"/>
    <n v="20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x v="3"/>
    <n v="2014"/>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x v="2"/>
    <n v="2016"/>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x v="3"/>
    <n v="2014"/>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x v="3"/>
    <n v="201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x v="2"/>
    <n v="201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x v="3"/>
    <n v="201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x v="0"/>
    <n v="201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x v="0"/>
    <n v="2015"/>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x v="2"/>
    <n v="201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x v="3"/>
    <n v="2014"/>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x v="0"/>
    <n v="2015"/>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x v="0"/>
    <n v="2015"/>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x v="3"/>
    <n v="201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x v="2"/>
    <n v="201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x v="0"/>
    <n v="201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x v="0"/>
    <n v="2015"/>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x v="2"/>
    <n v="201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x v="3"/>
    <n v="201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x v="2"/>
    <n v="201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x v="0"/>
    <n v="2015"/>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x v="0"/>
    <n v="2015"/>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x v="3"/>
    <n v="2014"/>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x v="2"/>
    <n v="20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x v="3"/>
    <n v="201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x v="2"/>
    <n v="2016"/>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x v="3"/>
    <n v="201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x v="0"/>
    <n v="201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x v="0"/>
    <n v="2015"/>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x v="2"/>
    <n v="2016"/>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x v="3"/>
    <n v="20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x v="2"/>
    <n v="201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x v="0"/>
    <n v="2015"/>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x v="2"/>
    <n v="201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x v="2"/>
    <n v="201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x v="0"/>
    <n v="201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x v="2"/>
    <n v="2016"/>
  </r>
  <r>
    <n v="3467"/>
    <s v="Venus in Fur, Los Angeles."/>
    <s v="Venus in Fur, By David Ives."/>
    <n v="3000"/>
    <n v="3030"/>
    <x v="0"/>
    <s v="US"/>
    <s v="USD"/>
    <n v="1426864032"/>
    <n v="1424275632"/>
    <b v="0"/>
    <n v="47"/>
    <b v="1"/>
    <s v="theater/plays"/>
    <n v="101"/>
    <n v="64.468085106382972"/>
    <x v="1"/>
    <s v="plays"/>
    <x v="3467"/>
    <d v="2015-03-20T10:07:12"/>
    <x v="0"/>
    <n v="201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x v="2"/>
    <n v="201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x v="2"/>
    <n v="2016"/>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x v="2"/>
    <n v="2016"/>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x v="3"/>
    <n v="201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x v="3"/>
    <n v="2014"/>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x v="0"/>
    <n v="2015"/>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x v="2"/>
    <n v="2016"/>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x v="3"/>
    <n v="201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x v="3"/>
    <n v="201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x v="0"/>
    <n v="201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x v="0"/>
    <n v="2015"/>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x v="3"/>
    <n v="2014"/>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x v="0"/>
    <n v="2015"/>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x v="3"/>
    <n v="2015"/>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x v="3"/>
    <n v="2014"/>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x v="3"/>
    <n v="2014"/>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x v="2"/>
    <n v="201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x v="2"/>
    <n v="201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x v="0"/>
    <n v="201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x v="0"/>
    <n v="201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x v="0"/>
    <n v="20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x v="3"/>
    <n v="201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x v="2"/>
    <n v="201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x v="0"/>
    <n v="2015"/>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x v="0"/>
    <n v="201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x v="3"/>
    <n v="2014"/>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x v="2"/>
    <n v="201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x v="3"/>
    <n v="2014"/>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x v="2"/>
    <n v="201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x v="2"/>
    <n v="201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x v="2"/>
    <n v="201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x v="0"/>
    <n v="201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x v="2"/>
    <n v="201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x v="0"/>
    <n v="201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x v="2"/>
    <n v="201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x v="2"/>
    <n v="201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x v="0"/>
    <n v="2015"/>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x v="3"/>
    <n v="2014"/>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x v="3"/>
    <n v="201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x v="2"/>
    <n v="2016"/>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x v="2"/>
    <n v="201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x v="3"/>
    <n v="201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x v="3"/>
    <n v="2014"/>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x v="3"/>
    <n v="2014"/>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x v="0"/>
    <n v="2015"/>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x v="3"/>
    <n v="201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x v="0"/>
    <n v="2015"/>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x v="0"/>
    <n v="20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x v="3"/>
    <n v="201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x v="3"/>
    <n v="2014"/>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x v="3"/>
    <n v="2014"/>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x v="0"/>
    <n v="2015"/>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x v="0"/>
    <n v="2015"/>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x v="3"/>
    <n v="2014"/>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x v="0"/>
    <n v="2015"/>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x v="2"/>
    <n v="2016"/>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x v="3"/>
    <n v="201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x v="0"/>
    <n v="201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x v="2"/>
    <n v="20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x v="0"/>
    <n v="201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x v="2"/>
    <n v="2017"/>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x v="0"/>
    <n v="2015"/>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x v="2"/>
    <n v="2016"/>
  </r>
  <r>
    <n v="3531"/>
    <s v="The Reinvention of Lily Johnson"/>
    <s v="A political comedy for a crazy election year"/>
    <n v="1000"/>
    <n v="1280"/>
    <x v="0"/>
    <s v="US"/>
    <s v="USD"/>
    <n v="1467301334"/>
    <n v="1464709334"/>
    <b v="0"/>
    <n v="26"/>
    <b v="1"/>
    <s v="theater/plays"/>
    <n v="128"/>
    <n v="49.230769230769234"/>
    <x v="1"/>
    <s v="plays"/>
    <x v="3531"/>
    <d v="2016-06-30T10:42:14"/>
    <x v="2"/>
    <n v="201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x v="3"/>
    <n v="2014"/>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x v="0"/>
    <n v="2015"/>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x v="0"/>
    <n v="2015"/>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x v="0"/>
    <n v="201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x v="0"/>
    <n v="20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x v="3"/>
    <n v="201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x v="2"/>
    <n v="2016"/>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x v="2"/>
    <n v="201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x v="2"/>
    <n v="201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x v="0"/>
    <n v="20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x v="3"/>
    <n v="201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x v="0"/>
    <n v="2015"/>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x v="0"/>
    <n v="2015"/>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x v="0"/>
    <n v="201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x v="0"/>
    <n v="201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x v="2"/>
    <n v="201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x v="2"/>
    <n v="201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x v="0"/>
    <n v="2015"/>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x v="2"/>
    <n v="201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x v="3"/>
    <n v="201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x v="3"/>
    <n v="201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x v="0"/>
    <n v="2015"/>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x v="0"/>
    <n v="201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x v="2"/>
    <n v="2016"/>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x v="3"/>
    <n v="201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x v="3"/>
    <n v="2014"/>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x v="0"/>
    <n v="20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x v="0"/>
    <n v="201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x v="0"/>
    <n v="201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x v="0"/>
    <n v="2015"/>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x v="2"/>
    <n v="201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x v="2"/>
    <n v="2016"/>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x v="0"/>
    <n v="20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x v="3"/>
    <n v="201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x v="3"/>
    <n v="2015"/>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x v="0"/>
    <n v="201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x v="3"/>
    <n v="201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x v="3"/>
    <n v="201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x v="3"/>
    <n v="2014"/>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x v="3"/>
    <n v="2014"/>
  </r>
  <r>
    <n v="3572"/>
    <s v="Monster"/>
    <s v="A darkly comic one woman show by Abram Rooney as part of The Camden Fringe 2015."/>
    <n v="500"/>
    <n v="500"/>
    <x v="0"/>
    <s v="GB"/>
    <s v="GBP"/>
    <n v="1434894082"/>
    <n v="1432302082"/>
    <b v="0"/>
    <n v="9"/>
    <b v="1"/>
    <s v="theater/plays"/>
    <n v="100"/>
    <n v="55.555555555555557"/>
    <x v="1"/>
    <s v="plays"/>
    <x v="3572"/>
    <d v="2015-06-21T08:41:22"/>
    <x v="0"/>
    <n v="201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x v="3"/>
    <n v="201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x v="3"/>
    <n v="201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x v="2"/>
    <n v="201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x v="2"/>
    <n v="201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x v="0"/>
    <n v="2015"/>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x v="2"/>
    <n v="201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x v="2"/>
    <n v="201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x v="0"/>
    <n v="2015"/>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x v="3"/>
    <n v="2014"/>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x v="2"/>
    <n v="201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x v="2"/>
    <n v="201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x v="0"/>
    <n v="2015"/>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x v="3"/>
    <n v="2014"/>
  </r>
  <r>
    <n v="3586"/>
    <s v="Actors &amp; Musicians who are Blind or Autistic"/>
    <s v="See Theatre In A New Light"/>
    <n v="7500"/>
    <n v="8207"/>
    <x v="0"/>
    <s v="US"/>
    <s v="USD"/>
    <n v="1474649070"/>
    <n v="1469465070"/>
    <b v="0"/>
    <n v="54"/>
    <b v="1"/>
    <s v="theater/plays"/>
    <n v="109.42666666666668"/>
    <n v="151.9814814814815"/>
    <x v="1"/>
    <s v="plays"/>
    <x v="3586"/>
    <d v="2016-09-23T11:44:30"/>
    <x v="2"/>
    <n v="201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x v="2"/>
    <n v="201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x v="0"/>
    <n v="201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x v="0"/>
    <n v="201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x v="3"/>
    <n v="201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x v="3"/>
    <n v="2015"/>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x v="3"/>
    <n v="2015"/>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x v="3"/>
    <n v="2015"/>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x v="2"/>
    <n v="2016"/>
  </r>
  <r>
    <n v="3595"/>
    <s v="The Flu Season"/>
    <s v="A new theatre company staging Will Eno's The Flu Season in Seattle"/>
    <n v="2600"/>
    <n v="3081"/>
    <x v="0"/>
    <s v="US"/>
    <s v="USD"/>
    <n v="1426229940"/>
    <n v="1423959123"/>
    <b v="0"/>
    <n v="62"/>
    <b v="1"/>
    <s v="theater/plays"/>
    <n v="118.5"/>
    <n v="49.693548387096776"/>
    <x v="1"/>
    <s v="plays"/>
    <x v="3595"/>
    <d v="2015-03-13T01:59:00"/>
    <x v="0"/>
    <n v="201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x v="3"/>
    <n v="2014"/>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x v="2"/>
    <n v="2016"/>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x v="3"/>
    <n v="201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x v="0"/>
    <n v="2015"/>
  </r>
  <r>
    <n v="3600"/>
    <s v="Pariah"/>
    <s v="The First Play From The Man Who Brought You The Black James Bond!"/>
    <n v="10"/>
    <n v="13"/>
    <x v="0"/>
    <s v="US"/>
    <s v="USD"/>
    <n v="1476390164"/>
    <n v="1473970964"/>
    <b v="0"/>
    <n v="4"/>
    <b v="1"/>
    <s v="theater/plays"/>
    <n v="130"/>
    <n v="3.25"/>
    <x v="1"/>
    <s v="plays"/>
    <x v="3600"/>
    <d v="2016-10-13T15:22:44"/>
    <x v="2"/>
    <n v="201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x v="3"/>
    <n v="201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x v="2"/>
    <n v="201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x v="0"/>
    <n v="2015"/>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x v="2"/>
    <n v="201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x v="2"/>
    <n v="201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x v="2"/>
    <n v="2016"/>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x v="0"/>
    <n v="2015"/>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x v="2"/>
    <n v="201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x v="2"/>
    <n v="2016"/>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x v="0"/>
    <n v="2015"/>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x v="0"/>
    <n v="2015"/>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x v="3"/>
    <n v="2014"/>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x v="3"/>
    <n v="201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x v="0"/>
    <n v="201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x v="0"/>
    <n v="20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x v="0"/>
    <n v="2015"/>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x v="1"/>
    <n v="20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x v="0"/>
    <n v="201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x v="2"/>
    <n v="201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x v="0"/>
    <n v="2015"/>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x v="2"/>
    <n v="2016"/>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x v="3"/>
    <n v="2014"/>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x v="3"/>
    <n v="2014"/>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x v="2"/>
    <n v="201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x v="0"/>
    <n v="201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x v="3"/>
    <n v="201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x v="2"/>
    <n v="201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x v="0"/>
    <n v="201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x v="2"/>
    <n v="2016"/>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x v="3"/>
    <n v="2014"/>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x v="3"/>
    <n v="201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x v="3"/>
    <n v="2014"/>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x v="2"/>
    <n v="2016"/>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x v="2"/>
    <n v="2017"/>
  </r>
  <r>
    <n v="3635"/>
    <s v="Mary's Son"/>
    <s v="Mary's Son is a pop opera about Jesus and the hope he brings to all people."/>
    <n v="3500"/>
    <n v="1276"/>
    <x v="2"/>
    <s v="US"/>
    <s v="USD"/>
    <n v="1461186676"/>
    <n v="1458594676"/>
    <b v="0"/>
    <n v="10"/>
    <b v="0"/>
    <s v="theater/musical"/>
    <n v="36.457142857142856"/>
    <n v="127.6"/>
    <x v="1"/>
    <s v="musical"/>
    <x v="3635"/>
    <d v="2016-04-20T16:11:16"/>
    <x v="2"/>
    <n v="20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x v="0"/>
    <n v="2015"/>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x v="3"/>
    <n v="201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x v="0"/>
    <n v="2015"/>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x v="2"/>
    <n v="201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x v="0"/>
    <n v="201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x v="3"/>
    <n v="2014"/>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x v="0"/>
    <n v="2015"/>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x v="0"/>
    <n v="2015"/>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x v="2"/>
    <n v="2016"/>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x v="2"/>
    <n v="2016"/>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x v="0"/>
    <n v="201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x v="2"/>
    <n v="2016"/>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x v="3"/>
    <n v="201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x v="3"/>
    <n v="201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x v="2"/>
    <n v="201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x v="3"/>
    <n v="2014"/>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x v="2"/>
    <n v="201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x v="0"/>
    <n v="201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x v="2"/>
    <n v="2016"/>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x v="0"/>
    <n v="201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x v="1"/>
    <n v="201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x v="2"/>
    <n v="2016"/>
  </r>
  <r>
    <n v="3658"/>
    <s v="Mr. Marmalade"/>
    <s v="Life is hard when your own imaginary friend can't make time for you."/>
    <n v="1500"/>
    <n v="1510"/>
    <x v="0"/>
    <s v="US"/>
    <s v="USD"/>
    <n v="1404273540"/>
    <n v="1400272580"/>
    <b v="0"/>
    <n v="20"/>
    <b v="1"/>
    <s v="theater/plays"/>
    <n v="100.66666666666666"/>
    <n v="75.5"/>
    <x v="1"/>
    <s v="plays"/>
    <x v="3658"/>
    <d v="2014-07-01T22:59:00"/>
    <x v="3"/>
    <n v="201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x v="0"/>
    <n v="201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x v="3"/>
    <n v="201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x v="2"/>
    <n v="201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x v="0"/>
    <n v="2015"/>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x v="2"/>
    <n v="201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x v="2"/>
    <n v="20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x v="0"/>
    <n v="2015"/>
  </r>
  <r>
    <n v="3666"/>
    <s v="Israel LÃ³pez @ Ojai Playwrights Conference"/>
    <s v="Artistic Internship @ Ojai Playwrights Conference"/>
    <n v="1200"/>
    <n v="1200"/>
    <x v="0"/>
    <s v="US"/>
    <s v="USD"/>
    <n v="1406185200"/>
    <n v="1404337382"/>
    <b v="0"/>
    <n v="38"/>
    <b v="1"/>
    <s v="theater/plays"/>
    <n v="100"/>
    <n v="31.578947368421051"/>
    <x v="1"/>
    <s v="plays"/>
    <x v="3666"/>
    <d v="2014-07-24T02:00:00"/>
    <x v="3"/>
    <n v="20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x v="0"/>
    <n v="201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x v="0"/>
    <n v="2015"/>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x v="0"/>
    <n v="201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x v="0"/>
    <n v="201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x v="3"/>
    <n v="201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x v="3"/>
    <n v="201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x v="3"/>
    <n v="2014"/>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x v="2"/>
    <n v="2016"/>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x v="2"/>
    <n v="201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x v="3"/>
    <n v="201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x v="3"/>
    <n v="2014"/>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x v="0"/>
    <n v="201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x v="3"/>
    <n v="2014"/>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x v="2"/>
    <n v="201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x v="2"/>
    <n v="201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x v="3"/>
    <n v="2014"/>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x v="2"/>
    <n v="20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x v="0"/>
    <n v="20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x v="3"/>
    <n v="2014"/>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x v="0"/>
    <n v="20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x v="3"/>
    <n v="2014"/>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x v="3"/>
    <n v="20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x v="0"/>
    <n v="201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x v="3"/>
    <n v="2014"/>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x v="0"/>
    <n v="2015"/>
  </r>
  <r>
    <n v="3692"/>
    <s v="An Evening With Durang"/>
    <s v="Help us independently produce two great comedies by Christopher Durang."/>
    <n v="1000"/>
    <n v="1260"/>
    <x v="0"/>
    <s v="US"/>
    <s v="USD"/>
    <n v="1411084800"/>
    <n v="1410304179"/>
    <b v="0"/>
    <n v="17"/>
    <b v="1"/>
    <s v="theater/plays"/>
    <n v="126"/>
    <n v="74.117647058823536"/>
    <x v="1"/>
    <s v="plays"/>
    <x v="3692"/>
    <d v="2014-09-18T19:00:00"/>
    <x v="3"/>
    <n v="2014"/>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x v="0"/>
    <n v="2015"/>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x v="2"/>
    <n v="201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x v="3"/>
    <n v="201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x v="3"/>
    <n v="2015"/>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x v="2"/>
    <n v="201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x v="2"/>
    <n v="2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x v="3"/>
    <n v="2014"/>
  </r>
  <r>
    <n v="3700"/>
    <s v="Generations (Senior Project)"/>
    <s v="Help me produce the play I have written for my senior project!"/>
    <n v="500"/>
    <n v="606"/>
    <x v="0"/>
    <s v="US"/>
    <s v="USD"/>
    <n v="1412092800"/>
    <n v="1409493800"/>
    <b v="0"/>
    <n v="18"/>
    <b v="1"/>
    <s v="theater/plays"/>
    <n v="121.2"/>
    <n v="33.666666666666664"/>
    <x v="1"/>
    <s v="plays"/>
    <x v="3700"/>
    <d v="2014-09-30T11:00:00"/>
    <x v="3"/>
    <n v="2014"/>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x v="0"/>
    <n v="201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x v="2"/>
    <n v="20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x v="2"/>
    <n v="201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x v="2"/>
    <n v="201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x v="3"/>
    <n v="201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x v="3"/>
    <n v="2014"/>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x v="2"/>
    <n v="2016"/>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x v="3"/>
    <n v="201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x v="3"/>
    <n v="2014"/>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x v="0"/>
    <n v="2015"/>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x v="3"/>
    <n v="2014"/>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x v="0"/>
    <n v="201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x v="2"/>
    <n v="201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x v="0"/>
    <n v="201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x v="0"/>
    <n v="20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x v="0"/>
    <n v="20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x v="0"/>
    <n v="2015"/>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x v="0"/>
    <n v="2015"/>
  </r>
  <r>
    <n v="3719"/>
    <s v="Corium"/>
    <s v="A new piece of physical theatre about love, regret and longing."/>
    <n v="200"/>
    <n v="420"/>
    <x v="0"/>
    <s v="GB"/>
    <s v="GBP"/>
    <n v="1434994266"/>
    <n v="1432402266"/>
    <b v="0"/>
    <n v="4"/>
    <b v="1"/>
    <s v="theater/plays"/>
    <n v="210"/>
    <n v="105"/>
    <x v="1"/>
    <s v="plays"/>
    <x v="3719"/>
    <d v="2015-06-22T12:31:06"/>
    <x v="0"/>
    <n v="201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x v="0"/>
    <n v="201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x v="3"/>
    <n v="201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x v="2"/>
    <n v="2016"/>
  </r>
  <r>
    <n v="3723"/>
    <s v="Beauty and the Beast"/>
    <s v="Saltmine Theatre Company present Beauty and the Beast:"/>
    <n v="4500"/>
    <n v="4592"/>
    <x v="0"/>
    <s v="GB"/>
    <s v="GBP"/>
    <n v="1417374262"/>
    <n v="1414778662"/>
    <b v="0"/>
    <n v="63"/>
    <b v="1"/>
    <s v="theater/plays"/>
    <n v="102.04444444444445"/>
    <n v="72.888888888888886"/>
    <x v="1"/>
    <s v="plays"/>
    <x v="3723"/>
    <d v="2014-11-30T14:04:22"/>
    <x v="3"/>
    <n v="201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x v="2"/>
    <n v="201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x v="2"/>
    <n v="2016"/>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x v="2"/>
    <n v="201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x v="2"/>
    <n v="2016"/>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x v="0"/>
    <n v="2015"/>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x v="0"/>
    <n v="2015"/>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x v="0"/>
    <n v="2015"/>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x v="3"/>
    <n v="2015"/>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x v="3"/>
    <n v="2015"/>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x v="0"/>
    <n v="2015"/>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x v="0"/>
    <n v="2015"/>
  </r>
  <r>
    <n v="3735"/>
    <s v="Women Beware Women"/>
    <s v="Young Actor's taking on a Jacobean tragedy. Family, betrayal, love, lust, sex and death."/>
    <n v="150"/>
    <n v="20"/>
    <x v="2"/>
    <s v="GB"/>
    <s v="GBP"/>
    <n v="1432831089"/>
    <n v="1430239089"/>
    <b v="0"/>
    <n v="2"/>
    <b v="0"/>
    <s v="theater/plays"/>
    <n v="13.333333333333334"/>
    <n v="10"/>
    <x v="1"/>
    <s v="plays"/>
    <x v="3735"/>
    <d v="2015-05-28T11:38:09"/>
    <x v="0"/>
    <n v="201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x v="0"/>
    <n v="2015"/>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x v="0"/>
    <n v="2015"/>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x v="3"/>
    <n v="20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x v="2"/>
    <n v="201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x v="3"/>
    <n v="2014"/>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x v="0"/>
    <n v="2015"/>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x v="3"/>
    <n v="2014"/>
  </r>
  <r>
    <n v="3743"/>
    <s v="Down the Mississippi"/>
    <s v="I'm taking the Adventures of Huckleberry Finn puppet show down the Mississippi River!"/>
    <n v="2200"/>
    <n v="0"/>
    <x v="2"/>
    <s v="US"/>
    <s v="USD"/>
    <n v="1404406964"/>
    <n v="1401814964"/>
    <b v="0"/>
    <n v="0"/>
    <b v="0"/>
    <s v="theater/plays"/>
    <n v="0"/>
    <n v="0"/>
    <x v="1"/>
    <s v="plays"/>
    <x v="3743"/>
    <d v="2014-07-03T12:02:44"/>
    <x v="3"/>
    <n v="201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x v="3"/>
    <n v="2014"/>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x v="3"/>
    <n v="2014"/>
  </r>
  <r>
    <n v="3746"/>
    <s v="Stage Play Production - &quot;I Love You to Death&quot;"/>
    <s v="Generational curses CAN be broken...right?"/>
    <n v="8500"/>
    <n v="202"/>
    <x v="2"/>
    <s v="US"/>
    <s v="USD"/>
    <n v="1475918439"/>
    <n v="1473326439"/>
    <b v="0"/>
    <n v="1"/>
    <b v="0"/>
    <s v="theater/plays"/>
    <n v="2.3764705882352941"/>
    <n v="202"/>
    <x v="1"/>
    <s v="plays"/>
    <x v="3746"/>
    <d v="2016-10-08T04:20:39"/>
    <x v="2"/>
    <n v="2016"/>
  </r>
  <r>
    <n v="3747"/>
    <s v="Counting Stars"/>
    <s v="The world premiere of an astonishing new play by acclaimed writer Atiha Sen Gupta."/>
    <n v="2500"/>
    <n v="25"/>
    <x v="2"/>
    <s v="GB"/>
    <s v="GBP"/>
    <n v="1436137140"/>
    <n v="1433833896"/>
    <b v="0"/>
    <n v="1"/>
    <b v="0"/>
    <s v="theater/plays"/>
    <n v="1"/>
    <n v="25"/>
    <x v="1"/>
    <s v="plays"/>
    <x v="3747"/>
    <d v="2015-07-05T17:59:00"/>
    <x v="0"/>
    <n v="2015"/>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x v="2"/>
    <n v="20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x v="2"/>
    <n v="201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x v="0"/>
    <n v="2015"/>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x v="2"/>
    <n v="201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x v="2"/>
    <n v="2016"/>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x v="0"/>
    <n v="2015"/>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x v="3"/>
    <n v="201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x v="2"/>
    <n v="201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x v="3"/>
    <n v="201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x v="3"/>
    <n v="2014"/>
  </r>
  <r>
    <n v="3758"/>
    <s v="Luigi's Ladies"/>
    <s v="LUIGI'S LADIES: an original one-woman musical comedy"/>
    <n v="1500"/>
    <n v="1535"/>
    <x v="0"/>
    <s v="US"/>
    <s v="USD"/>
    <n v="1400475600"/>
    <n v="1397819938"/>
    <b v="0"/>
    <n v="26"/>
    <b v="1"/>
    <s v="theater/musical"/>
    <n v="102.33333333333334"/>
    <n v="59.03846153846154"/>
    <x v="1"/>
    <s v="musical"/>
    <x v="3758"/>
    <d v="2014-05-19T00:00:00"/>
    <x v="3"/>
    <n v="2014"/>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x v="0"/>
    <n v="2015"/>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x v="3"/>
    <n v="201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x v="0"/>
    <n v="2015"/>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x v="0"/>
    <n v="2015"/>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x v="0"/>
    <n v="2015"/>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x v="2"/>
    <n v="2016"/>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x v="3"/>
    <n v="2014"/>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x v="3"/>
    <n v="2014"/>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x v="0"/>
    <n v="201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x v="3"/>
    <n v="201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x v="2"/>
    <n v="201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x v="0"/>
    <n v="2015"/>
  </r>
  <r>
    <n v="3771"/>
    <s v="COME OUT SWINGIN'!"/>
    <s v="I would like to make a demo recording of six songs from COME OUT SWINGIN'!"/>
    <n v="1000"/>
    <n v="1460"/>
    <x v="0"/>
    <s v="US"/>
    <s v="USD"/>
    <n v="1463529600"/>
    <n v="1462307652"/>
    <b v="0"/>
    <n v="38"/>
    <b v="1"/>
    <s v="theater/musical"/>
    <n v="146"/>
    <n v="38.421052631578945"/>
    <x v="1"/>
    <s v="musical"/>
    <x v="3771"/>
    <d v="2016-05-17T19:00:00"/>
    <x v="2"/>
    <n v="2016"/>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x v="2"/>
    <n v="2016"/>
  </r>
  <r>
    <n v="3773"/>
    <s v="Dundee: A Hip-Hopera"/>
    <s v="A dramatic hip-hopera, inspired from monologues written by the performers."/>
    <n v="5000"/>
    <n v="5410"/>
    <x v="0"/>
    <s v="US"/>
    <s v="USD"/>
    <n v="1479175680"/>
    <n v="1476317247"/>
    <b v="0"/>
    <n v="57"/>
    <b v="1"/>
    <s v="theater/musical"/>
    <n v="108.2"/>
    <n v="94.912280701754383"/>
    <x v="1"/>
    <s v="musical"/>
    <x v="3773"/>
    <d v="2016-11-14T21:08:00"/>
    <x v="2"/>
    <n v="201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x v="0"/>
    <n v="201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x v="0"/>
    <n v="201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x v="3"/>
    <n v="2014"/>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x v="3"/>
    <n v="2014"/>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x v="3"/>
    <n v="2015"/>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x v="2"/>
    <n v="2016"/>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x v="0"/>
    <n v="201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x v="3"/>
    <n v="2014"/>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x v="2"/>
    <n v="201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x v="2"/>
    <n v="201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x v="2"/>
    <n v="2016"/>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x v="2"/>
    <n v="2016"/>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x v="2"/>
    <n v="201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x v="0"/>
    <n v="201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x v="0"/>
    <n v="2015"/>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x v="0"/>
    <n v="201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x v="2"/>
    <n v="2016"/>
  </r>
  <r>
    <n v="3791"/>
    <s v="Spin! at The Cumming Playhouse"/>
    <s v="Spin! is an original musical comedy-drama presented by Blue Palm Productions."/>
    <n v="1500"/>
    <n v="0"/>
    <x v="2"/>
    <s v="US"/>
    <s v="USD"/>
    <n v="1404664592"/>
    <n v="1399480592"/>
    <b v="0"/>
    <n v="0"/>
    <b v="0"/>
    <s v="theater/musical"/>
    <n v="0"/>
    <n v="0"/>
    <x v="1"/>
    <s v="musical"/>
    <x v="3791"/>
    <d v="2014-07-06T11:36:32"/>
    <x v="3"/>
    <n v="2014"/>
  </r>
  <r>
    <n v="3792"/>
    <s v="BorikÃ©n: The Show"/>
    <s v="A cultural and historic journey through Puerto Rico's music and dance!"/>
    <n v="12500"/>
    <n v="35"/>
    <x v="2"/>
    <s v="US"/>
    <s v="USD"/>
    <n v="1436957022"/>
    <n v="1434365022"/>
    <b v="0"/>
    <n v="2"/>
    <b v="0"/>
    <s v="theater/musical"/>
    <n v="0.27999999999999997"/>
    <n v="17.5"/>
    <x v="1"/>
    <s v="musical"/>
    <x v="3792"/>
    <d v="2015-07-15T05:43:42"/>
    <x v="0"/>
    <n v="201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x v="3"/>
    <n v="201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x v="0"/>
    <n v="2015"/>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x v="0"/>
    <n v="201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x v="2"/>
    <n v="201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x v="0"/>
    <n v="201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x v="3"/>
    <n v="2014"/>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x v="2"/>
    <n v="2016"/>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x v="3"/>
    <n v="2015"/>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x v="3"/>
    <n v="2015"/>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x v="0"/>
    <n v="2015"/>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x v="2"/>
    <n v="201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x v="2"/>
    <n v="2016"/>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x v="3"/>
    <n v="201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x v="3"/>
    <n v="201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x v="0"/>
    <n v="201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x v="0"/>
    <n v="2015"/>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x v="3"/>
    <n v="2014"/>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x v="0"/>
    <n v="2015"/>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x v="2"/>
    <n v="201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x v="0"/>
    <n v="2015"/>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x v="2"/>
    <n v="201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x v="0"/>
    <n v="2015"/>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x v="0"/>
    <n v="20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x v="3"/>
    <n v="2014"/>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x v="0"/>
    <n v="2015"/>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x v="0"/>
    <n v="201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x v="0"/>
    <n v="2015"/>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x v="0"/>
    <n v="201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x v="0"/>
    <n v="201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x v="0"/>
    <n v="2016"/>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x v="0"/>
    <n v="2015"/>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x v="2"/>
    <n v="20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x v="0"/>
    <n v="201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x v="0"/>
    <n v="201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x v="0"/>
    <n v="2015"/>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x v="3"/>
    <n v="201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x v="2"/>
    <n v="2016"/>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x v="2"/>
    <n v="201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x v="3"/>
    <n v="201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x v="2"/>
    <n v="201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x v="3"/>
    <n v="20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x v="0"/>
    <n v="20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x v="2"/>
    <n v="20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x v="2"/>
    <n v="2016"/>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x v="0"/>
    <n v="201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x v="0"/>
    <n v="2015"/>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x v="0"/>
    <n v="2015"/>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x v="2"/>
    <n v="201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x v="3"/>
    <n v="2014"/>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x v="3"/>
    <n v="2014"/>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x v="3"/>
    <n v="201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x v="3"/>
    <n v="201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x v="0"/>
    <n v="2015"/>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x v="3"/>
    <n v="2014"/>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x v="0"/>
    <n v="201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x v="0"/>
    <n v="2015"/>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x v="0"/>
    <n v="2015"/>
  </r>
  <r>
    <n v="3850"/>
    <s v="The Vagina Monologues 2015"/>
    <s v="V-Day is a global activist movement to end violence against women and girls."/>
    <n v="1000"/>
    <n v="38"/>
    <x v="2"/>
    <s v="US"/>
    <s v="USD"/>
    <n v="1420081143"/>
    <n v="1417489143"/>
    <b v="1"/>
    <n v="4"/>
    <b v="0"/>
    <s v="theater/plays"/>
    <n v="3.8"/>
    <n v="9.5"/>
    <x v="1"/>
    <s v="plays"/>
    <x v="3850"/>
    <d v="2014-12-31T21:59:03"/>
    <x v="3"/>
    <n v="2014"/>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x v="0"/>
    <n v="201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x v="0"/>
    <n v="2015"/>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x v="3"/>
    <n v="2014"/>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x v="0"/>
    <n v="201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x v="0"/>
    <n v="201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x v="0"/>
    <n v="2015"/>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x v="3"/>
    <n v="201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x v="0"/>
    <n v="2015"/>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x v="3"/>
    <n v="2014"/>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x v="3"/>
    <n v="2014"/>
  </r>
  <r>
    <n v="3861"/>
    <s v="READY OR NOT HERE I COME"/>
    <s v="THE COMING OF THE LORD!"/>
    <n v="2000"/>
    <n v="100"/>
    <x v="2"/>
    <s v="US"/>
    <s v="USD"/>
    <n v="1415828820"/>
    <n v="1412258977"/>
    <b v="0"/>
    <n v="1"/>
    <b v="0"/>
    <s v="theater/plays"/>
    <n v="5"/>
    <n v="100"/>
    <x v="1"/>
    <s v="plays"/>
    <x v="3861"/>
    <d v="2014-11-12T16:47:00"/>
    <x v="3"/>
    <n v="2014"/>
  </r>
  <r>
    <n v="3862"/>
    <s v="The Container Play"/>
    <s v="The hit immersive theatre experience of England comes to Corpus Christi!"/>
    <n v="7500"/>
    <n v="1"/>
    <x v="2"/>
    <s v="US"/>
    <s v="USD"/>
    <n v="1473699540"/>
    <n v="1472451356"/>
    <b v="0"/>
    <n v="1"/>
    <b v="0"/>
    <s v="theater/plays"/>
    <n v="1.3333333333333334E-2"/>
    <n v="1"/>
    <x v="1"/>
    <s v="plays"/>
    <x v="3862"/>
    <d v="2016-09-12T11:59:00"/>
    <x v="2"/>
    <n v="2016"/>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x v="0"/>
    <n v="201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x v="0"/>
    <n v="2015"/>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x v="3"/>
    <n v="2014"/>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x v="2"/>
    <n v="201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x v="2"/>
    <n v="2016"/>
  </r>
  <r>
    <n v="3868"/>
    <s v="1000 words (Canceled)"/>
    <s v="New collection of music by Scott Evan Davis!"/>
    <n v="5000"/>
    <n v="10"/>
    <x v="1"/>
    <s v="GB"/>
    <s v="GBP"/>
    <n v="1410191405"/>
    <n v="1408031405"/>
    <b v="0"/>
    <n v="1"/>
    <b v="0"/>
    <s v="theater/musical"/>
    <n v="0.2"/>
    <n v="10"/>
    <x v="1"/>
    <s v="musical"/>
    <x v="3868"/>
    <d v="2014-09-08T10:50:05"/>
    <x v="3"/>
    <n v="2014"/>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x v="0"/>
    <n v="201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x v="3"/>
    <n v="2014"/>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x v="1"/>
    <n v="2017"/>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x v="0"/>
    <n v="201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x v="0"/>
    <n v="20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x v="0"/>
    <n v="201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x v="2"/>
    <n v="201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x v="2"/>
    <n v="20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x v="2"/>
    <n v="2016"/>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x v="0"/>
    <n v="2015"/>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x v="3"/>
    <n v="2015"/>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x v="3"/>
    <n v="2014"/>
  </r>
  <r>
    <n v="3881"/>
    <s v="My Real Mother's Name is... (Canceled)"/>
    <s v="A musical journey coming to the Blue Venue at the 2017 Orlando Fringe Festival!"/>
    <n v="500"/>
    <n v="25"/>
    <x v="1"/>
    <s v="US"/>
    <s v="USD"/>
    <n v="1487550399"/>
    <n v="1484958399"/>
    <b v="0"/>
    <n v="1"/>
    <b v="0"/>
    <s v="theater/musical"/>
    <n v="5"/>
    <n v="25"/>
    <x v="1"/>
    <s v="musical"/>
    <x v="3881"/>
    <d v="2017-02-19T19:26:39"/>
    <x v="1"/>
    <n v="2017"/>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x v="2"/>
    <n v="2016"/>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x v="3"/>
    <n v="2014"/>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x v="0"/>
    <n v="2015"/>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x v="2"/>
    <n v="2016"/>
  </r>
  <r>
    <n v="3886"/>
    <s v="a (Canceled)"/>
    <n v="1"/>
    <n v="10000"/>
    <n v="0"/>
    <x v="1"/>
    <s v="AU"/>
    <s v="AUD"/>
    <n v="1418275702"/>
    <n v="1415683702"/>
    <b v="0"/>
    <n v="0"/>
    <b v="0"/>
    <s v="theater/musical"/>
    <n v="0"/>
    <n v="0"/>
    <x v="1"/>
    <s v="musical"/>
    <x v="3886"/>
    <d v="2014-12-11T00:28:22"/>
    <x v="3"/>
    <n v="201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x v="0"/>
    <n v="2015"/>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x v="1"/>
    <n v="2017"/>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x v="3"/>
    <n v="2015"/>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x v="0"/>
    <n v="2015"/>
  </r>
  <r>
    <n v="3891"/>
    <s v="Out of the Box: A Mime Story"/>
    <s v="A comedy about a mime who dreams of becoming a stand up comedian."/>
    <n v="800"/>
    <n v="260"/>
    <x v="2"/>
    <s v="US"/>
    <s v="USD"/>
    <n v="1427086740"/>
    <n v="1424488244"/>
    <b v="0"/>
    <n v="7"/>
    <b v="0"/>
    <s v="theater/plays"/>
    <n v="32.5"/>
    <n v="37.142857142857146"/>
    <x v="1"/>
    <s v="plays"/>
    <x v="3891"/>
    <d v="2015-03-22T23:59:00"/>
    <x v="0"/>
    <n v="2015"/>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x v="3"/>
    <n v="2014"/>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x v="3"/>
    <n v="2014"/>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x v="2"/>
    <n v="20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x v="0"/>
    <n v="2015"/>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x v="3"/>
    <n v="20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x v="3"/>
    <n v="2015"/>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x v="0"/>
    <n v="2015"/>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x v="3"/>
    <n v="2014"/>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x v="0"/>
    <n v="201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x v="0"/>
    <n v="2015"/>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x v="2"/>
    <n v="2016"/>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x v="0"/>
    <n v="2015"/>
  </r>
  <r>
    <n v="3904"/>
    <s v="Black America from Prophets to Pimps"/>
    <s v="A play that will cover 4000 years of black history."/>
    <n v="10000"/>
    <n v="3"/>
    <x v="2"/>
    <s v="US"/>
    <s v="USD"/>
    <n v="1429074240"/>
    <n v="1427866200"/>
    <b v="0"/>
    <n v="2"/>
    <b v="0"/>
    <s v="theater/plays"/>
    <n v="0.03"/>
    <n v="1.5"/>
    <x v="1"/>
    <s v="plays"/>
    <x v="3904"/>
    <d v="2015-04-15T00:04:00"/>
    <x v="0"/>
    <n v="2015"/>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x v="0"/>
    <n v="201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x v="0"/>
    <n v="2015"/>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x v="3"/>
    <n v="2014"/>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x v="3"/>
    <n v="2014"/>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x v="3"/>
    <n v="2014"/>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x v="0"/>
    <n v="2015"/>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x v="3"/>
    <n v="2014"/>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x v="0"/>
    <n v="2015"/>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x v="0"/>
    <n v="2015"/>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x v="0"/>
    <n v="2015"/>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x v="2"/>
    <n v="2016"/>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x v="2"/>
    <n v="20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x v="3"/>
    <n v="2014"/>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x v="3"/>
    <n v="2014"/>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x v="0"/>
    <n v="2016"/>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x v="2"/>
    <n v="201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x v="3"/>
    <n v="201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x v="0"/>
    <n v="201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x v="0"/>
    <n v="2015"/>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x v="3"/>
    <n v="201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x v="3"/>
    <n v="2014"/>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x v="3"/>
    <n v="201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x v="3"/>
    <n v="201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x v="0"/>
    <n v="2015"/>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x v="2"/>
    <n v="2016"/>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x v="2"/>
    <n v="2016"/>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x v="0"/>
    <n v="201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x v="2"/>
    <n v="2016"/>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x v="2"/>
    <n v="2016"/>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x v="0"/>
    <n v="2015"/>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x v="0"/>
    <n v="20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x v="2"/>
    <n v="201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x v="2"/>
    <n v="2016"/>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x v="0"/>
    <n v="2015"/>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x v="3"/>
    <n v="2014"/>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x v="3"/>
    <n v="201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x v="3"/>
    <n v="2014"/>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x v="0"/>
    <n v="2015"/>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x v="0"/>
    <n v="2015"/>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x v="0"/>
    <n v="201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x v="0"/>
    <n v="2015"/>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x v="0"/>
    <n v="2015"/>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x v="2"/>
    <n v="2016"/>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x v="3"/>
    <n v="2014"/>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x v="0"/>
    <n v="2015"/>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x v="2"/>
    <n v="201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x v="2"/>
    <n v="201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x v="0"/>
    <n v="2015"/>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x v="2"/>
    <n v="2016"/>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x v="3"/>
    <n v="201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x v="0"/>
    <n v="201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x v="2"/>
    <n v="201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x v="2"/>
    <n v="201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x v="3"/>
    <n v="201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x v="3"/>
    <n v="2014"/>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x v="0"/>
    <n v="201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x v="3"/>
    <n v="201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x v="0"/>
    <n v="201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x v="0"/>
    <n v="2015"/>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x v="0"/>
    <n v="2015"/>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x v="2"/>
    <n v="2016"/>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x v="3"/>
    <n v="2014"/>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x v="1"/>
    <n v="201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x v="2"/>
    <n v="201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x v="2"/>
    <n v="201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x v="2"/>
    <n v="2016"/>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x v="3"/>
    <n v="2014"/>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x v="3"/>
    <n v="2015"/>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x v="2"/>
    <n v="201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x v="2"/>
    <n v="2016"/>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x v="2"/>
    <n v="2016"/>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x v="3"/>
    <n v="2014"/>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x v="2"/>
    <n v="2016"/>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x v="3"/>
    <n v="2015"/>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x v="0"/>
    <n v="2015"/>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x v="3"/>
    <n v="2014"/>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x v="2"/>
    <n v="201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x v="0"/>
    <n v="201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x v="3"/>
    <n v="2014"/>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x v="3"/>
    <n v="20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x v="2"/>
    <n v="2016"/>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x v="2"/>
    <n v="2016"/>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x v="3"/>
    <n v="2014"/>
  </r>
  <r>
    <n v="3988"/>
    <s v="Folk-Tales: What Stories Do Your Folks Tell?"/>
    <s v="An evening of of stories based both in myth and truth."/>
    <n v="1500"/>
    <n v="32"/>
    <x v="2"/>
    <s v="US"/>
    <s v="USD"/>
    <n v="1440813413"/>
    <n v="1439517413"/>
    <b v="0"/>
    <n v="4"/>
    <b v="0"/>
    <s v="theater/plays"/>
    <n v="2.1333333333333333"/>
    <n v="8"/>
    <x v="1"/>
    <s v="plays"/>
    <x v="3988"/>
    <d v="2015-08-28T20:56:53"/>
    <x v="0"/>
    <n v="20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x v="0"/>
    <n v="2015"/>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x v="2"/>
    <n v="2016"/>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x v="0"/>
    <n v="2015"/>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x v="0"/>
    <n v="2015"/>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x v="0"/>
    <n v="2015"/>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x v="3"/>
    <n v="201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x v="0"/>
    <n v="201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x v="3"/>
    <n v="2014"/>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x v="0"/>
    <n v="2015"/>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x v="0"/>
    <n v="201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x v="3"/>
    <n v="2014"/>
  </r>
  <r>
    <n v="4000"/>
    <s v="The Escorts"/>
    <s v="An Enticing Trip into the World of Assisted Dying"/>
    <n v="8000"/>
    <n v="10"/>
    <x v="2"/>
    <s v="US"/>
    <s v="USD"/>
    <n v="1462631358"/>
    <n v="1457450958"/>
    <b v="0"/>
    <n v="1"/>
    <b v="0"/>
    <s v="theater/plays"/>
    <n v="0.125"/>
    <n v="10"/>
    <x v="1"/>
    <s v="plays"/>
    <x v="4000"/>
    <d v="2016-05-07T09:29:18"/>
    <x v="2"/>
    <n v="201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x v="1"/>
    <n v="2017"/>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x v="3"/>
    <n v="2014"/>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x v="0"/>
    <n v="2015"/>
  </r>
  <r>
    <n v="4004"/>
    <s v="South Florida Tours"/>
    <s v="Help Launch The Queen Into South Florida!"/>
    <n v="500"/>
    <n v="1"/>
    <x v="2"/>
    <s v="US"/>
    <s v="USD"/>
    <n v="1412740457"/>
    <n v="1410148457"/>
    <b v="0"/>
    <n v="1"/>
    <b v="0"/>
    <s v="theater/plays"/>
    <n v="0.2"/>
    <n v="1"/>
    <x v="1"/>
    <s v="plays"/>
    <x v="4004"/>
    <d v="2014-10-07T22:54:17"/>
    <x v="3"/>
    <n v="201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x v="3"/>
    <n v="201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x v="2"/>
    <n v="201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x v="3"/>
    <n v="201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x v="0"/>
    <n v="2015"/>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x v="3"/>
    <n v="2014"/>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x v="3"/>
    <n v="2014"/>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x v="3"/>
    <n v="2015"/>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x v="0"/>
    <n v="2015"/>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x v="0"/>
    <n v="2015"/>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x v="2"/>
    <n v="201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x v="0"/>
    <n v="2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x v="3"/>
    <n v="2014"/>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x v="3"/>
    <n v="2014"/>
  </r>
  <r>
    <n v="4018"/>
    <s v="Time Please Fringe"/>
    <s v="Funding for a production of Time Please at the Brighton Fringe 2017... and beyond."/>
    <n v="1500"/>
    <n v="130"/>
    <x v="2"/>
    <s v="GB"/>
    <s v="GBP"/>
    <n v="1475877108"/>
    <n v="1473285108"/>
    <b v="0"/>
    <n v="4"/>
    <b v="0"/>
    <s v="theater/plays"/>
    <n v="8.6666666666666679"/>
    <n v="32.5"/>
    <x v="1"/>
    <s v="plays"/>
    <x v="4018"/>
    <d v="2016-10-07T16:51:48"/>
    <x v="2"/>
    <n v="2016"/>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x v="2"/>
    <n v="2016"/>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x v="0"/>
    <n v="2015"/>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x v="3"/>
    <n v="2014"/>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x v="3"/>
    <n v="2015"/>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x v="2"/>
    <n v="201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x v="0"/>
    <n v="201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x v="0"/>
    <n v="2015"/>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x v="0"/>
    <n v="201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x v="1"/>
    <n v="201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x v="3"/>
    <n v="2014"/>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x v="0"/>
    <n v="2015"/>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x v="2"/>
    <n v="201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x v="3"/>
    <n v="201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x v="0"/>
    <n v="2015"/>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x v="2"/>
    <n v="201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x v="0"/>
    <n v="2015"/>
  </r>
  <r>
    <n v="4035"/>
    <s v="The Lost Boy"/>
    <s v="&quot;Stories are where you go to look for the truth of your own life.&quot; (Frank Delaney)"/>
    <n v="10000"/>
    <n v="3685"/>
    <x v="2"/>
    <s v="US"/>
    <s v="USD"/>
    <n v="1413925887"/>
    <n v="1411333887"/>
    <b v="0"/>
    <n v="25"/>
    <b v="0"/>
    <s v="theater/plays"/>
    <n v="36.85"/>
    <n v="147.4"/>
    <x v="1"/>
    <s v="plays"/>
    <x v="4035"/>
    <d v="2014-10-21T16:11:27"/>
    <x v="3"/>
    <n v="2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x v="3"/>
    <n v="2014"/>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x v="2"/>
    <n v="2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x v="3"/>
    <n v="2014"/>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x v="0"/>
    <n v="2015"/>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x v="0"/>
    <n v="2015"/>
  </r>
  <r>
    <n v="4041"/>
    <s v="In the Land of Gold"/>
    <s v="A bold, colouful, vibrant play centred around the last remaining monarchy of Africa."/>
    <n v="5000"/>
    <n v="21"/>
    <x v="2"/>
    <s v="GB"/>
    <s v="GBP"/>
    <n v="1473160954"/>
    <n v="1467976954"/>
    <b v="0"/>
    <n v="2"/>
    <b v="0"/>
    <s v="theater/plays"/>
    <n v="0.42"/>
    <n v="10.5"/>
    <x v="1"/>
    <s v="plays"/>
    <x v="4041"/>
    <d v="2016-09-06T06:22:34"/>
    <x v="2"/>
    <n v="2016"/>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x v="3"/>
    <n v="2015"/>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x v="3"/>
    <n v="2014"/>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x v="0"/>
    <n v="2015"/>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x v="3"/>
    <n v="201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x v="3"/>
    <n v="201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x v="3"/>
    <n v="2015"/>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x v="2"/>
    <n v="201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x v="0"/>
    <n v="2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x v="3"/>
    <n v="2014"/>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x v="3"/>
    <n v="2014"/>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x v="3"/>
    <n v="2014"/>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x v="3"/>
    <n v="2014"/>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x v="2"/>
    <n v="201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x v="3"/>
    <n v="2014"/>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x v="2"/>
    <n v="201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x v="0"/>
    <n v="2015"/>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x v="2"/>
    <n v="2016"/>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x v="3"/>
    <n v="2014"/>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x v="3"/>
    <n v="2014"/>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x v="2"/>
    <n v="201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x v="2"/>
    <n v="201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x v="3"/>
    <n v="201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x v="0"/>
    <n v="2015"/>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x v="3"/>
    <n v="201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x v="2"/>
    <n v="201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x v="0"/>
    <n v="201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x v="2"/>
    <n v="2017"/>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x v="0"/>
    <n v="2015"/>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x v="0"/>
    <n v="2015"/>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x v="2"/>
    <n v="201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x v="3"/>
    <n v="2014"/>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x v="0"/>
    <n v="2015"/>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x v="0"/>
    <n v="20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x v="3"/>
    <n v="201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x v="3"/>
    <n v="201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x v="2"/>
    <n v="2016"/>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x v="2"/>
    <n v="201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x v="2"/>
    <n v="2016"/>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x v="2"/>
    <n v="2016"/>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x v="0"/>
    <n v="201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x v="0"/>
    <n v="201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x v="0"/>
    <n v="201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x v="2"/>
    <n v="20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x v="0"/>
    <n v="201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x v="0"/>
    <n v="2015"/>
  </r>
  <r>
    <n v="4087"/>
    <s v="Stage Production &quot;The Nail Shop&quot;"/>
    <s v="Comedy Stage Play"/>
    <n v="9600"/>
    <n v="0"/>
    <x v="2"/>
    <s v="US"/>
    <s v="USD"/>
    <n v="1468777786"/>
    <n v="1466185786"/>
    <b v="0"/>
    <n v="0"/>
    <b v="0"/>
    <s v="theater/plays"/>
    <n v="0"/>
    <n v="0"/>
    <x v="1"/>
    <s v="plays"/>
    <x v="4087"/>
    <d v="2016-07-17T12:49:46"/>
    <x v="2"/>
    <n v="201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x v="3"/>
    <n v="2015"/>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x v="0"/>
    <n v="2015"/>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x v="0"/>
    <n v="2015"/>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x v="3"/>
    <n v="2015"/>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x v="0"/>
    <n v="201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x v="0"/>
    <n v="2015"/>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x v="3"/>
    <n v="2014"/>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x v="2"/>
    <n v="201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x v="1"/>
    <n v="2017"/>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x v="0"/>
    <n v="2016"/>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x v="2"/>
    <n v="201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x v="2"/>
    <n v="2016"/>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x v="3"/>
    <n v="2014"/>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x v="2"/>
    <n v="2017"/>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x v="2"/>
    <n v="2016"/>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x v="0"/>
    <n v="2015"/>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x v="2"/>
    <n v="201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x v="2"/>
    <n v="2016"/>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x v="0"/>
    <n v="2015"/>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x v="3"/>
    <n v="2014"/>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x v="1"/>
    <n v="2017"/>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x v="0"/>
    <n v="2015"/>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x v="2"/>
    <n v="2016"/>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x v="0"/>
    <n v="2015"/>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x v="2"/>
    <n v="201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x v="0"/>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chartFormat="3">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numFmtId="2" outline="0" showAll="0"/>
    <pivotField axis="axisRow" compact="0" outline="0" showAll="0" defaultSubtotal="0">
      <items count="9">
        <item x="0"/>
        <item x="7"/>
        <item x="6"/>
        <item x="5"/>
        <item x="4"/>
        <item x="8"/>
        <item x="3"/>
        <item x="2"/>
        <item x="1"/>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showAll="0"/>
    <pivotField axis="axisRow" numFmtId="165" showAll="0" sortType="ascending" sumSubtotal="1">
      <items count="15">
        <item x="1"/>
        <item x="2"/>
        <item x="3"/>
        <item x="4"/>
        <item x="5"/>
        <item x="6"/>
        <item x="7"/>
        <item x="8"/>
        <item x="9"/>
        <item x="10"/>
        <item x="11"/>
        <item x="12"/>
        <item x="0"/>
        <item x="13"/>
        <item t="sum"/>
      </items>
    </pivotField>
    <pivotField numFmtId="165" showAll="0"/>
    <pivotField axis="axisPage" showAll="0">
      <items count="10">
        <item x="8"/>
        <item x="7"/>
        <item x="6"/>
        <item x="5"/>
        <item x="4"/>
        <item x="3"/>
        <item x="0"/>
        <item x="2"/>
        <item x="1"/>
        <item t="default"/>
      </items>
    </pivotField>
    <pivotField showAll="0"/>
  </pivotFields>
  <rowFields count="1">
    <field x="18"/>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hier="-1"/>
    <pageField fld="20"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4" name="PivotTable1"/>
  </pivotTables>
  <data>
    <tabular pivotCacheId="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 name="PivotTable2"/>
  </pivotTables>
  <data>
    <tabular pivotCacheId="3">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_created" sourceName="year_created">
  <pivotTables>
    <pivotTable tabId="5" name="PivotTable2"/>
  </pivotTables>
  <data>
    <tabular pivotCacheId="3">
      <items count="9">
        <i x="8" s="1"/>
        <i x="7" s="1"/>
        <i x="6" s="1"/>
        <i x="5" s="1"/>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1" caption="country" rowHeight="230716"/>
  <slicer name="category"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rowHeight="230716"/>
  <slicer name="year_created" cache="Slicer_year_created" caption="year_created"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495"/>
  <sheetViews>
    <sheetView tabSelected="1" zoomScale="90" zoomScaleNormal="55" workbookViewId="0">
      <selection activeCell="B2" sqref="B2"/>
    </sheetView>
  </sheetViews>
  <sheetFormatPr baseColWidth="10" defaultColWidth="8.83203125" defaultRowHeight="15" x14ac:dyDescent="0.2"/>
  <cols>
    <col min="2" max="2" width="38.5" style="3" customWidth="1"/>
    <col min="3" max="3" width="40.33203125" style="3" customWidth="1"/>
    <col min="4" max="4" width="10.33203125" bestFit="1" customWidth="1"/>
    <col min="5" max="5" width="13.33203125" bestFit="1" customWidth="1"/>
    <col min="6" max="6" width="10.83203125" bestFit="1" customWidth="1"/>
    <col min="7" max="8" width="9.6640625" customWidth="1"/>
    <col min="9" max="9" width="11.83203125" customWidth="1"/>
    <col min="10" max="10" width="16.6640625" bestFit="1" customWidth="1"/>
    <col min="11" max="11" width="12.83203125" customWidth="1"/>
    <col min="12" max="12" width="12.1640625" customWidth="1"/>
    <col min="13" max="13" width="13.83203125" bestFit="1" customWidth="1"/>
    <col min="14" max="14" width="26.5" customWidth="1"/>
    <col min="15" max="15" width="13.5" bestFit="1" customWidth="1"/>
    <col min="16" max="16" width="15.6640625" bestFit="1" customWidth="1"/>
    <col min="17" max="17" width="23.5" bestFit="1" customWidth="1"/>
    <col min="18" max="18" width="15" customWidth="1"/>
    <col min="19" max="19" width="20.6640625" bestFit="1" customWidth="1"/>
    <col min="20" max="20" width="19.83203125" bestFit="1" customWidth="1"/>
    <col min="21" max="21" width="17" bestFit="1" customWidth="1"/>
    <col min="22" max="22" width="15.83203125" bestFit="1" customWidth="1"/>
  </cols>
  <sheetData>
    <row r="1" spans="1:22"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8322</v>
      </c>
      <c r="T1" s="1" t="s">
        <v>8323</v>
      </c>
      <c r="U1" s="1" t="s">
        <v>8367</v>
      </c>
      <c r="V1" s="1" t="s">
        <v>8368</v>
      </c>
    </row>
    <row r="2" spans="1:22" ht="45"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IFERROR(E2/L2, 0)</f>
        <v>63.917582417582416</v>
      </c>
      <c r="Q2" t="str">
        <f>LEFT(N2,FIND("/",N2)-1)</f>
        <v>film &amp; video</v>
      </c>
      <c r="R2" t="str">
        <f>RIGHT(N2,LEN(N2)-FIND("/",N2))</f>
        <v>television</v>
      </c>
      <c r="S2" s="10">
        <f>(J2/86400)+25569+(-5/24)</f>
        <v>42176.798738425925</v>
      </c>
      <c r="T2" s="10">
        <f>(I2/86400)+25569+(-5/24)</f>
        <v>42207.916666666664</v>
      </c>
      <c r="U2">
        <f>YEAR(S2)</f>
        <v>2015</v>
      </c>
      <c r="V2">
        <f>YEAR(T2)</f>
        <v>2015</v>
      </c>
    </row>
    <row r="3" spans="1:22" ht="30"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IFERROR(E3/L3, 0)</f>
        <v>185.48101265822785</v>
      </c>
      <c r="Q3" t="str">
        <f t="shared" ref="Q3:Q66" si="2">LEFT(N3,FIND("/",N3)-1)</f>
        <v>film &amp; video</v>
      </c>
      <c r="R3" t="str">
        <f t="shared" ref="R3:R66" si="3">RIGHT(N3,LEN(N3)-FIND("/",N3))</f>
        <v>television</v>
      </c>
      <c r="S3" s="10">
        <f t="shared" ref="S3:S66" si="4">(J3/86400)+25569+(-5/24)</f>
        <v>42766.392164351848</v>
      </c>
      <c r="T3" s="10">
        <f t="shared" ref="T3:T66" si="5">(I3/86400)+25569+(-5/24)</f>
        <v>42796.392164351848</v>
      </c>
      <c r="U3">
        <f t="shared" ref="U3:U66" si="6">YEAR(S3)</f>
        <v>2017</v>
      </c>
      <c r="V3">
        <f t="shared" ref="V3:V66" si="7">YEAR(T3)</f>
        <v>2017</v>
      </c>
    </row>
    <row r="4" spans="1:22" ht="45"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 t="shared" si="4"/>
        <v>42405.494016203702</v>
      </c>
      <c r="T4" s="10">
        <f t="shared" si="5"/>
        <v>42415.494016203702</v>
      </c>
      <c r="U4">
        <f t="shared" si="6"/>
        <v>2016</v>
      </c>
      <c r="V4">
        <f t="shared" si="7"/>
        <v>2016</v>
      </c>
    </row>
    <row r="5" spans="1:22" ht="30"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41828.306793981479</v>
      </c>
      <c r="T5" s="10">
        <f t="shared" si="5"/>
        <v>41858.306793981479</v>
      </c>
      <c r="U5">
        <f t="shared" si="6"/>
        <v>2014</v>
      </c>
      <c r="V5">
        <f t="shared" si="7"/>
        <v>2014</v>
      </c>
    </row>
    <row r="6" spans="1:22" ht="60"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42327.625914351847</v>
      </c>
      <c r="T6" s="10">
        <f t="shared" si="5"/>
        <v>42357.625914351847</v>
      </c>
      <c r="U6">
        <f t="shared" si="6"/>
        <v>2015</v>
      </c>
      <c r="V6">
        <f t="shared" si="7"/>
        <v>2015</v>
      </c>
    </row>
    <row r="7" spans="1:22" ht="45"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0">
        <f t="shared" si="4"/>
        <v>42563.724618055552</v>
      </c>
      <c r="T7" s="10">
        <f t="shared" si="5"/>
        <v>42580.024305555555</v>
      </c>
      <c r="U7">
        <f t="shared" si="6"/>
        <v>2016</v>
      </c>
      <c r="V7">
        <f t="shared" si="7"/>
        <v>2016</v>
      </c>
    </row>
    <row r="8" spans="1:22" ht="45"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41793.864004629628</v>
      </c>
      <c r="T8" s="10">
        <f t="shared" si="5"/>
        <v>41803.864004629628</v>
      </c>
      <c r="U8">
        <f t="shared" si="6"/>
        <v>2014</v>
      </c>
      <c r="V8">
        <f t="shared" si="7"/>
        <v>2014</v>
      </c>
    </row>
    <row r="9" spans="1:22" ht="45"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42515.838738425919</v>
      </c>
      <c r="T9" s="10">
        <f t="shared" si="5"/>
        <v>42555.838738425919</v>
      </c>
      <c r="U9">
        <f t="shared" si="6"/>
        <v>2016</v>
      </c>
      <c r="V9">
        <f t="shared" si="7"/>
        <v>2016</v>
      </c>
    </row>
    <row r="10" spans="1:22"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42468.736249999994</v>
      </c>
      <c r="T10" s="10">
        <f t="shared" si="5"/>
        <v>42475.666666666664</v>
      </c>
      <c r="U10">
        <f t="shared" si="6"/>
        <v>2016</v>
      </c>
      <c r="V10">
        <f t="shared" si="7"/>
        <v>2016</v>
      </c>
    </row>
    <row r="11" spans="1:22"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0">
        <f t="shared" si="4"/>
        <v>42446.895185185182</v>
      </c>
      <c r="T11" s="10">
        <f t="shared" si="5"/>
        <v>42476.895185185182</v>
      </c>
      <c r="U11">
        <f t="shared" si="6"/>
        <v>2016</v>
      </c>
      <c r="V11">
        <f t="shared" si="7"/>
        <v>2016</v>
      </c>
    </row>
    <row r="12" spans="1:22"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41779.859710648147</v>
      </c>
      <c r="T12" s="10">
        <f t="shared" si="5"/>
        <v>41814.859710648147</v>
      </c>
      <c r="U12">
        <f t="shared" si="6"/>
        <v>2014</v>
      </c>
      <c r="V12">
        <f t="shared" si="7"/>
        <v>2014</v>
      </c>
    </row>
    <row r="13" spans="1:22"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0">
        <f t="shared" si="4"/>
        <v>42572.570162037031</v>
      </c>
      <c r="T13" s="10">
        <f t="shared" si="5"/>
        <v>42603.916666666664</v>
      </c>
      <c r="U13">
        <f t="shared" si="6"/>
        <v>2016</v>
      </c>
      <c r="V13">
        <f t="shared" si="7"/>
        <v>2016</v>
      </c>
    </row>
    <row r="14" spans="1:22"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0">
        <f t="shared" si="4"/>
        <v>41791.504918981482</v>
      </c>
      <c r="T14" s="10">
        <f t="shared" si="5"/>
        <v>41835.916666666664</v>
      </c>
      <c r="U14">
        <f t="shared" si="6"/>
        <v>2014</v>
      </c>
      <c r="V14">
        <f t="shared" si="7"/>
        <v>2014</v>
      </c>
    </row>
    <row r="15" spans="1:22"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42508.468854166662</v>
      </c>
      <c r="T15" s="10">
        <f t="shared" si="5"/>
        <v>42544.643749999996</v>
      </c>
      <c r="U15">
        <f t="shared" si="6"/>
        <v>2016</v>
      </c>
      <c r="V15">
        <f t="shared" si="7"/>
        <v>2016</v>
      </c>
    </row>
    <row r="16" spans="1:22"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41807.818148148144</v>
      </c>
      <c r="T16" s="10">
        <f t="shared" si="5"/>
        <v>41833.374305555553</v>
      </c>
      <c r="U16">
        <f t="shared" si="6"/>
        <v>2014</v>
      </c>
      <c r="V16">
        <f t="shared" si="7"/>
        <v>2014</v>
      </c>
    </row>
    <row r="17" spans="1:22"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42256.183541666665</v>
      </c>
      <c r="T17" s="10">
        <f t="shared" si="5"/>
        <v>42274.634722222218</v>
      </c>
      <c r="U17">
        <f t="shared" si="6"/>
        <v>2015</v>
      </c>
      <c r="V17">
        <f t="shared" si="7"/>
        <v>2015</v>
      </c>
    </row>
    <row r="18" spans="1:22"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41760.588090277779</v>
      </c>
      <c r="T18" s="10">
        <f t="shared" si="5"/>
        <v>41806.020833333328</v>
      </c>
      <c r="U18">
        <f t="shared" si="6"/>
        <v>2014</v>
      </c>
      <c r="V18">
        <f t="shared" si="7"/>
        <v>2014</v>
      </c>
    </row>
    <row r="19" spans="1:22"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41917.523402777777</v>
      </c>
      <c r="T19" s="10">
        <f t="shared" si="5"/>
        <v>41947.565069444441</v>
      </c>
      <c r="U19">
        <f t="shared" si="6"/>
        <v>2014</v>
      </c>
      <c r="V19">
        <f t="shared" si="7"/>
        <v>2014</v>
      </c>
    </row>
    <row r="20" spans="1:22"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0">
        <f t="shared" si="4"/>
        <v>41869.333981481475</v>
      </c>
      <c r="T20" s="10">
        <f t="shared" si="5"/>
        <v>41899.333981481475</v>
      </c>
      <c r="U20">
        <f t="shared" si="6"/>
        <v>2014</v>
      </c>
      <c r="V20">
        <f t="shared" si="7"/>
        <v>2014</v>
      </c>
    </row>
    <row r="21" spans="1:22"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0">
        <f t="shared" si="4"/>
        <v>42175.608032407406</v>
      </c>
      <c r="T21" s="10">
        <f t="shared" si="5"/>
        <v>42205.608032407406</v>
      </c>
      <c r="U21">
        <f t="shared" si="6"/>
        <v>2015</v>
      </c>
      <c r="V21">
        <f t="shared" si="7"/>
        <v>2015</v>
      </c>
    </row>
    <row r="22" spans="1:22"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42200.549907407403</v>
      </c>
      <c r="T22" s="10">
        <f t="shared" si="5"/>
        <v>42260.549907407403</v>
      </c>
      <c r="U22">
        <f t="shared" si="6"/>
        <v>2015</v>
      </c>
      <c r="V22">
        <f t="shared" si="7"/>
        <v>2015</v>
      </c>
    </row>
    <row r="23" spans="1:22"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41878.418854166666</v>
      </c>
      <c r="T23" s="10">
        <f t="shared" si="5"/>
        <v>41908.418854166666</v>
      </c>
      <c r="U23">
        <f t="shared" si="6"/>
        <v>2014</v>
      </c>
      <c r="V23">
        <f t="shared" si="7"/>
        <v>2014</v>
      </c>
    </row>
    <row r="24" spans="1:22"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41989.703009259254</v>
      </c>
      <c r="T24" s="10">
        <f t="shared" si="5"/>
        <v>42005.124305555553</v>
      </c>
      <c r="U24">
        <f t="shared" si="6"/>
        <v>2014</v>
      </c>
      <c r="V24">
        <f t="shared" si="7"/>
        <v>2015</v>
      </c>
    </row>
    <row r="25" spans="1:22"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0">
        <f t="shared" si="4"/>
        <v>42097.570613425924</v>
      </c>
      <c r="T25" s="10">
        <f t="shared" si="5"/>
        <v>42124.430555555555</v>
      </c>
      <c r="U25">
        <f t="shared" si="6"/>
        <v>2015</v>
      </c>
      <c r="V25">
        <f t="shared" si="7"/>
        <v>2015</v>
      </c>
    </row>
    <row r="26" spans="1:22"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42229.611840277772</v>
      </c>
      <c r="T26" s="10">
        <f t="shared" si="5"/>
        <v>42262.610416666663</v>
      </c>
      <c r="U26">
        <f t="shared" si="6"/>
        <v>2015</v>
      </c>
      <c r="V26">
        <f t="shared" si="7"/>
        <v>2015</v>
      </c>
    </row>
    <row r="27" spans="1:22"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0">
        <f t="shared" si="4"/>
        <v>42317.816678240742</v>
      </c>
      <c r="T27" s="10">
        <f t="shared" si="5"/>
        <v>42377.816678240742</v>
      </c>
      <c r="U27">
        <f t="shared" si="6"/>
        <v>2015</v>
      </c>
      <c r="V27">
        <f t="shared" si="7"/>
        <v>2016</v>
      </c>
    </row>
    <row r="28" spans="1:22"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0">
        <f t="shared" si="4"/>
        <v>41828.307222222218</v>
      </c>
      <c r="T28" s="10">
        <f t="shared" si="5"/>
        <v>41868.307222222218</v>
      </c>
      <c r="U28">
        <f t="shared" si="6"/>
        <v>2014</v>
      </c>
      <c r="V28">
        <f t="shared" si="7"/>
        <v>2014</v>
      </c>
    </row>
    <row r="29" spans="1:22"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41928.956400462957</v>
      </c>
      <c r="T29" s="10">
        <f t="shared" si="5"/>
        <v>41958.998067129629</v>
      </c>
      <c r="U29">
        <f t="shared" si="6"/>
        <v>2014</v>
      </c>
      <c r="V29">
        <f t="shared" si="7"/>
        <v>2014</v>
      </c>
    </row>
    <row r="30" spans="1:22"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42324.755601851844</v>
      </c>
      <c r="T30" s="10">
        <f t="shared" si="5"/>
        <v>42354.755601851844</v>
      </c>
      <c r="U30">
        <f t="shared" si="6"/>
        <v>2015</v>
      </c>
      <c r="V30">
        <f t="shared" si="7"/>
        <v>2015</v>
      </c>
    </row>
    <row r="31" spans="1:22"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41812.464907407404</v>
      </c>
      <c r="T31" s="10">
        <f t="shared" si="5"/>
        <v>41842.464907407404</v>
      </c>
      <c r="U31">
        <f t="shared" si="6"/>
        <v>2014</v>
      </c>
      <c r="V31">
        <f t="shared" si="7"/>
        <v>2014</v>
      </c>
    </row>
    <row r="32" spans="1:22"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41842.084664351853</v>
      </c>
      <c r="T32" s="10">
        <f t="shared" si="5"/>
        <v>41872.084664351853</v>
      </c>
      <c r="U32">
        <f t="shared" si="6"/>
        <v>2014</v>
      </c>
      <c r="V32">
        <f t="shared" si="7"/>
        <v>2014</v>
      </c>
    </row>
    <row r="33" spans="1:22"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0">
        <f t="shared" si="4"/>
        <v>42376.583726851844</v>
      </c>
      <c r="T33" s="10">
        <f t="shared" si="5"/>
        <v>42394.583726851844</v>
      </c>
      <c r="U33">
        <f t="shared" si="6"/>
        <v>2016</v>
      </c>
      <c r="V33">
        <f t="shared" si="7"/>
        <v>2016</v>
      </c>
    </row>
    <row r="34" spans="1:22"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42461.419178240736</v>
      </c>
      <c r="T34" s="10">
        <f t="shared" si="5"/>
        <v>42502.957638888889</v>
      </c>
      <c r="U34">
        <f t="shared" si="6"/>
        <v>2016</v>
      </c>
      <c r="V34">
        <f t="shared" si="7"/>
        <v>2016</v>
      </c>
    </row>
    <row r="35" spans="1:22"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0">
        <f t="shared" si="4"/>
        <v>42286.452557870369</v>
      </c>
      <c r="T35" s="10">
        <f t="shared" si="5"/>
        <v>42316.494224537033</v>
      </c>
      <c r="U35">
        <f t="shared" si="6"/>
        <v>2015</v>
      </c>
      <c r="V35">
        <f t="shared" si="7"/>
        <v>2015</v>
      </c>
    </row>
    <row r="36" spans="1:22"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41841.113437499997</v>
      </c>
      <c r="T36" s="10">
        <f t="shared" si="5"/>
        <v>41856.113437499997</v>
      </c>
      <c r="U36">
        <f t="shared" si="6"/>
        <v>2014</v>
      </c>
      <c r="V36">
        <f t="shared" si="7"/>
        <v>2014</v>
      </c>
    </row>
    <row r="37" spans="1:22"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42098.083495370367</v>
      </c>
      <c r="T37" s="10">
        <f t="shared" si="5"/>
        <v>42121.791666666664</v>
      </c>
      <c r="U37">
        <f t="shared" si="6"/>
        <v>2015</v>
      </c>
      <c r="V37">
        <f t="shared" si="7"/>
        <v>2015</v>
      </c>
    </row>
    <row r="38" spans="1:22"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42068.098668981482</v>
      </c>
      <c r="T38" s="10">
        <f t="shared" si="5"/>
        <v>42098.05700231481</v>
      </c>
      <c r="U38">
        <f t="shared" si="6"/>
        <v>2015</v>
      </c>
      <c r="V38">
        <f t="shared" si="7"/>
        <v>2015</v>
      </c>
    </row>
    <row r="39" spans="1:22"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42032.484710648147</v>
      </c>
      <c r="T39" s="10">
        <f t="shared" si="5"/>
        <v>42062.484710648147</v>
      </c>
      <c r="U39">
        <f t="shared" si="6"/>
        <v>2015</v>
      </c>
      <c r="V39">
        <f t="shared" si="7"/>
        <v>2015</v>
      </c>
    </row>
    <row r="40" spans="1:22"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41374.84888888889</v>
      </c>
      <c r="T40" s="10">
        <f t="shared" si="5"/>
        <v>41404.84888888889</v>
      </c>
      <c r="U40">
        <f t="shared" si="6"/>
        <v>2013</v>
      </c>
      <c r="V40">
        <f t="shared" si="7"/>
        <v>2013</v>
      </c>
    </row>
    <row r="41" spans="1:22"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0">
        <f t="shared" si="4"/>
        <v>41753.838749999995</v>
      </c>
      <c r="T41" s="10">
        <f t="shared" si="5"/>
        <v>41784.749305555553</v>
      </c>
      <c r="U41">
        <f t="shared" si="6"/>
        <v>2014</v>
      </c>
      <c r="V41">
        <f t="shared" si="7"/>
        <v>2014</v>
      </c>
    </row>
    <row r="42" spans="1:22"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41789.005648148144</v>
      </c>
      <c r="T42" s="10">
        <f t="shared" si="5"/>
        <v>41808.958333333328</v>
      </c>
      <c r="U42">
        <f t="shared" si="6"/>
        <v>2014</v>
      </c>
      <c r="V42">
        <f t="shared" si="7"/>
        <v>2014</v>
      </c>
    </row>
    <row r="43" spans="1:22"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0">
        <f t="shared" si="4"/>
        <v>41887.360578703701</v>
      </c>
      <c r="T43" s="10">
        <f t="shared" si="5"/>
        <v>41917.360578703701</v>
      </c>
      <c r="U43">
        <f t="shared" si="6"/>
        <v>2014</v>
      </c>
      <c r="V43">
        <f t="shared" si="7"/>
        <v>2014</v>
      </c>
    </row>
    <row r="44" spans="1:22"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41971.430856481478</v>
      </c>
      <c r="T44" s="10">
        <f t="shared" si="5"/>
        <v>42001.430856481478</v>
      </c>
      <c r="U44">
        <f t="shared" si="6"/>
        <v>2014</v>
      </c>
      <c r="V44">
        <f t="shared" si="7"/>
        <v>2014</v>
      </c>
    </row>
    <row r="45" spans="1:22"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0">
        <f t="shared" si="4"/>
        <v>41802.582013888888</v>
      </c>
      <c r="T45" s="10">
        <f t="shared" si="5"/>
        <v>41832.791666666664</v>
      </c>
      <c r="U45">
        <f t="shared" si="6"/>
        <v>2014</v>
      </c>
      <c r="V45">
        <f t="shared" si="7"/>
        <v>2014</v>
      </c>
    </row>
    <row r="46" spans="1:22"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0">
        <f t="shared" si="4"/>
        <v>41873.890474537031</v>
      </c>
      <c r="T46" s="10">
        <f t="shared" si="5"/>
        <v>41918.890474537031</v>
      </c>
      <c r="U46">
        <f t="shared" si="6"/>
        <v>2014</v>
      </c>
      <c r="V46">
        <f t="shared" si="7"/>
        <v>2014</v>
      </c>
    </row>
    <row r="47" spans="1:22"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0">
        <f t="shared" si="4"/>
        <v>42457.415590277778</v>
      </c>
      <c r="T47" s="10">
        <f t="shared" si="5"/>
        <v>42487.415590277778</v>
      </c>
      <c r="U47">
        <f t="shared" si="6"/>
        <v>2016</v>
      </c>
      <c r="V47">
        <f t="shared" si="7"/>
        <v>2016</v>
      </c>
    </row>
    <row r="48" spans="1:22"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42323.756643518514</v>
      </c>
      <c r="T48" s="10">
        <f t="shared" si="5"/>
        <v>42353.756643518514</v>
      </c>
      <c r="U48">
        <f t="shared" si="6"/>
        <v>2015</v>
      </c>
      <c r="V48">
        <f t="shared" si="7"/>
        <v>2015</v>
      </c>
    </row>
    <row r="49" spans="1:22"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0">
        <f t="shared" si="4"/>
        <v>41932.611192129625</v>
      </c>
      <c r="T49" s="10">
        <f t="shared" si="5"/>
        <v>41992.652858796289</v>
      </c>
      <c r="U49">
        <f t="shared" si="6"/>
        <v>2014</v>
      </c>
      <c r="V49">
        <f t="shared" si="7"/>
        <v>2014</v>
      </c>
    </row>
    <row r="50" spans="1:22"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42033.308564814812</v>
      </c>
      <c r="T50" s="10">
        <f t="shared" si="5"/>
        <v>42064.291666666664</v>
      </c>
      <c r="U50">
        <f t="shared" si="6"/>
        <v>2015</v>
      </c>
      <c r="V50">
        <f t="shared" si="7"/>
        <v>2015</v>
      </c>
    </row>
    <row r="51" spans="1:22"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0">
        <f t="shared" si="4"/>
        <v>42270.968113425923</v>
      </c>
      <c r="T51" s="10">
        <f t="shared" si="5"/>
        <v>42300.968113425923</v>
      </c>
      <c r="U51">
        <f t="shared" si="6"/>
        <v>2015</v>
      </c>
      <c r="V51">
        <f t="shared" si="7"/>
        <v>2015</v>
      </c>
    </row>
    <row r="52" spans="1:22"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0">
        <f t="shared" si="4"/>
        <v>41995.544652777775</v>
      </c>
      <c r="T52" s="10">
        <f t="shared" si="5"/>
        <v>42034.499999999993</v>
      </c>
      <c r="U52">
        <f t="shared" si="6"/>
        <v>2014</v>
      </c>
      <c r="V52">
        <f t="shared" si="7"/>
        <v>2015</v>
      </c>
    </row>
    <row r="53" spans="1:22"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0">
        <f t="shared" si="4"/>
        <v>42196.72033564814</v>
      </c>
      <c r="T53" s="10">
        <f t="shared" si="5"/>
        <v>42226.72033564814</v>
      </c>
      <c r="U53">
        <f t="shared" si="6"/>
        <v>2015</v>
      </c>
      <c r="V53">
        <f t="shared" si="7"/>
        <v>2015</v>
      </c>
    </row>
    <row r="54" spans="1:22"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0">
        <f t="shared" si="4"/>
        <v>41807.493587962963</v>
      </c>
      <c r="T54" s="10">
        <f t="shared" si="5"/>
        <v>41837.493587962963</v>
      </c>
      <c r="U54">
        <f t="shared" si="6"/>
        <v>2014</v>
      </c>
      <c r="V54">
        <f t="shared" si="7"/>
        <v>2014</v>
      </c>
    </row>
    <row r="55" spans="1:22"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41719.340798611105</v>
      </c>
      <c r="T55" s="10">
        <f t="shared" si="5"/>
        <v>41733.708333333328</v>
      </c>
      <c r="U55">
        <f t="shared" si="6"/>
        <v>2014</v>
      </c>
      <c r="V55">
        <f t="shared" si="7"/>
        <v>2014</v>
      </c>
    </row>
    <row r="56" spans="1:22"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42333.504872685182</v>
      </c>
      <c r="T56" s="10">
        <f t="shared" si="5"/>
        <v>42363.504872685182</v>
      </c>
      <c r="U56">
        <f t="shared" si="6"/>
        <v>2015</v>
      </c>
      <c r="V56">
        <f t="shared" si="7"/>
        <v>2015</v>
      </c>
    </row>
    <row r="57" spans="1:22"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0">
        <f t="shared" si="4"/>
        <v>42496.760601851849</v>
      </c>
      <c r="T57" s="10">
        <f t="shared" si="5"/>
        <v>42517.760601851849</v>
      </c>
      <c r="U57">
        <f t="shared" si="6"/>
        <v>2016</v>
      </c>
      <c r="V57">
        <f t="shared" si="7"/>
        <v>2016</v>
      </c>
    </row>
    <row r="58" spans="1:22"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42149.340555555558</v>
      </c>
      <c r="T58" s="10">
        <f t="shared" si="5"/>
        <v>42163.458333333336</v>
      </c>
      <c r="U58">
        <f t="shared" si="6"/>
        <v>2015</v>
      </c>
      <c r="V58">
        <f t="shared" si="7"/>
        <v>2015</v>
      </c>
    </row>
    <row r="59" spans="1:22"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42089.624560185184</v>
      </c>
      <c r="T59" s="10">
        <f t="shared" si="5"/>
        <v>42119.624560185184</v>
      </c>
      <c r="U59">
        <f t="shared" si="6"/>
        <v>2015</v>
      </c>
      <c r="V59">
        <f t="shared" si="7"/>
        <v>2015</v>
      </c>
    </row>
    <row r="60" spans="1:22"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0">
        <f t="shared" si="4"/>
        <v>41932.536712962959</v>
      </c>
      <c r="T60" s="10">
        <f t="shared" si="5"/>
        <v>41962.578379629624</v>
      </c>
      <c r="U60">
        <f t="shared" si="6"/>
        <v>2014</v>
      </c>
      <c r="V60">
        <f t="shared" si="7"/>
        <v>2014</v>
      </c>
    </row>
    <row r="61" spans="1:22"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42230.027499999997</v>
      </c>
      <c r="T61" s="10">
        <f t="shared" si="5"/>
        <v>42261.666666666664</v>
      </c>
      <c r="U61">
        <f t="shared" si="6"/>
        <v>2015</v>
      </c>
      <c r="V61">
        <f t="shared" si="7"/>
        <v>2015</v>
      </c>
    </row>
    <row r="62" spans="1:22"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41701.693483796298</v>
      </c>
      <c r="T62" s="10">
        <f t="shared" si="5"/>
        <v>41720.791666666664</v>
      </c>
      <c r="U62">
        <f t="shared" si="6"/>
        <v>2014</v>
      </c>
      <c r="V62">
        <f t="shared" si="7"/>
        <v>2014</v>
      </c>
    </row>
    <row r="63" spans="1:22"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41409.605983796289</v>
      </c>
      <c r="T63" s="10">
        <f t="shared" si="5"/>
        <v>41431.605983796289</v>
      </c>
      <c r="U63">
        <f t="shared" si="6"/>
        <v>2013</v>
      </c>
      <c r="V63">
        <f t="shared" si="7"/>
        <v>2013</v>
      </c>
    </row>
    <row r="64" spans="1:22"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41311.591180555552</v>
      </c>
      <c r="T64" s="10">
        <f t="shared" si="5"/>
        <v>41336.591180555552</v>
      </c>
      <c r="U64">
        <f t="shared" si="6"/>
        <v>2013</v>
      </c>
      <c r="V64">
        <f t="shared" si="7"/>
        <v>2013</v>
      </c>
    </row>
    <row r="65" spans="1:22"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41612.703854166662</v>
      </c>
      <c r="T65" s="10">
        <f t="shared" si="5"/>
        <v>41635.999305555553</v>
      </c>
      <c r="U65">
        <f t="shared" si="6"/>
        <v>2013</v>
      </c>
      <c r="V65">
        <f t="shared" si="7"/>
        <v>2013</v>
      </c>
    </row>
    <row r="66" spans="1:22"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0">
        <f t="shared" si="4"/>
        <v>41432.809965277775</v>
      </c>
      <c r="T66" s="10">
        <f t="shared" si="5"/>
        <v>41462.809965277775</v>
      </c>
      <c r="U66">
        <f t="shared" si="6"/>
        <v>2013</v>
      </c>
      <c r="V66">
        <f t="shared" si="7"/>
        <v>2013</v>
      </c>
    </row>
    <row r="67" spans="1:22"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8">(E67/D67)*100</f>
        <v>107.52857142857141</v>
      </c>
      <c r="P67" s="5">
        <f t="shared" ref="P67:P130" si="9">IFERROR(E67/L67, 0)</f>
        <v>132.05263157894737</v>
      </c>
      <c r="Q67" t="str">
        <f t="shared" ref="Q67:Q130" si="10">LEFT(N67,FIND("/",N67)-1)</f>
        <v>film &amp; video</v>
      </c>
      <c r="R67" t="str">
        <f t="shared" ref="R67:R130" si="11">RIGHT(N67,LEN(N67)-FIND("/",N67))</f>
        <v>shorts</v>
      </c>
      <c r="S67" s="10">
        <f t="shared" ref="S67:S130" si="12">(J67/86400)+25569+(-5/24)</f>
        <v>41835.612893518519</v>
      </c>
      <c r="T67" s="10">
        <f t="shared" ref="T67:T130" si="13">(I67/86400)+25569+(-5/24)</f>
        <v>41862.040972222218</v>
      </c>
      <c r="U67">
        <f t="shared" ref="U67:U130" si="14">YEAR(S67)</f>
        <v>2014</v>
      </c>
      <c r="V67">
        <f t="shared" ref="V67:V130" si="15">YEAR(T67)</f>
        <v>2014</v>
      </c>
    </row>
    <row r="68" spans="1:22"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8"/>
        <v>118.6</v>
      </c>
      <c r="P68" s="5">
        <f t="shared" si="9"/>
        <v>91.230769230769226</v>
      </c>
      <c r="Q68" t="str">
        <f t="shared" si="10"/>
        <v>film &amp; video</v>
      </c>
      <c r="R68" t="str">
        <f t="shared" si="11"/>
        <v>shorts</v>
      </c>
      <c r="S68" s="10">
        <f t="shared" si="12"/>
        <v>42539.641435185178</v>
      </c>
      <c r="T68" s="10">
        <f t="shared" si="13"/>
        <v>42569.641435185178</v>
      </c>
      <c r="U68">
        <f t="shared" si="14"/>
        <v>2016</v>
      </c>
      <c r="V68">
        <f t="shared" si="15"/>
        <v>2016</v>
      </c>
    </row>
    <row r="69" spans="1:22"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8"/>
        <v>116.25000000000001</v>
      </c>
      <c r="P69" s="5">
        <f t="shared" si="9"/>
        <v>116.25</v>
      </c>
      <c r="Q69" t="str">
        <f t="shared" si="10"/>
        <v>film &amp; video</v>
      </c>
      <c r="R69" t="str">
        <f t="shared" si="11"/>
        <v>shorts</v>
      </c>
      <c r="S69" s="10">
        <f t="shared" si="12"/>
        <v>41075.375046296293</v>
      </c>
      <c r="T69" s="10">
        <f t="shared" si="13"/>
        <v>41105.375046296293</v>
      </c>
      <c r="U69">
        <f t="shared" si="14"/>
        <v>2012</v>
      </c>
      <c r="V69">
        <f t="shared" si="15"/>
        <v>2012</v>
      </c>
    </row>
    <row r="70" spans="1:22"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8"/>
        <v>127.16666666666667</v>
      </c>
      <c r="P70" s="5">
        <f t="shared" si="9"/>
        <v>21.194444444444443</v>
      </c>
      <c r="Q70" t="str">
        <f t="shared" si="10"/>
        <v>film &amp; video</v>
      </c>
      <c r="R70" t="str">
        <f t="shared" si="11"/>
        <v>shorts</v>
      </c>
      <c r="S70" s="10">
        <f t="shared" si="12"/>
        <v>41663.36100694444</v>
      </c>
      <c r="T70" s="10">
        <f t="shared" si="13"/>
        <v>41693.36100694444</v>
      </c>
      <c r="U70">
        <f t="shared" si="14"/>
        <v>2014</v>
      </c>
      <c r="V70">
        <f t="shared" si="15"/>
        <v>2014</v>
      </c>
    </row>
    <row r="71" spans="1:22"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8"/>
        <v>110.9423</v>
      </c>
      <c r="P71" s="5">
        <f t="shared" si="9"/>
        <v>62.327134831460668</v>
      </c>
      <c r="Q71" t="str">
        <f t="shared" si="10"/>
        <v>film &amp; video</v>
      </c>
      <c r="R71" t="str">
        <f t="shared" si="11"/>
        <v>shorts</v>
      </c>
      <c r="S71" s="10">
        <f t="shared" si="12"/>
        <v>40785.979456018518</v>
      </c>
      <c r="T71" s="10">
        <f t="shared" si="13"/>
        <v>40818.082638888889</v>
      </c>
      <c r="U71">
        <f t="shared" si="14"/>
        <v>2011</v>
      </c>
      <c r="V71">
        <f t="shared" si="15"/>
        <v>2011</v>
      </c>
    </row>
    <row r="72" spans="1:22"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8"/>
        <v>127.2</v>
      </c>
      <c r="P72" s="5">
        <f t="shared" si="9"/>
        <v>37.411764705882355</v>
      </c>
      <c r="Q72" t="str">
        <f t="shared" si="10"/>
        <v>film &amp; video</v>
      </c>
      <c r="R72" t="str">
        <f t="shared" si="11"/>
        <v>shorts</v>
      </c>
      <c r="S72" s="10">
        <f t="shared" si="12"/>
        <v>40730.688020833331</v>
      </c>
      <c r="T72" s="10">
        <f t="shared" si="13"/>
        <v>40790.688020833331</v>
      </c>
      <c r="U72">
        <f t="shared" si="14"/>
        <v>2011</v>
      </c>
      <c r="V72">
        <f t="shared" si="15"/>
        <v>2011</v>
      </c>
    </row>
    <row r="73" spans="1:22"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8"/>
        <v>123.94444444444443</v>
      </c>
      <c r="P73" s="5">
        <f t="shared" si="9"/>
        <v>69.71875</v>
      </c>
      <c r="Q73" t="str">
        <f t="shared" si="10"/>
        <v>film &amp; video</v>
      </c>
      <c r="R73" t="str">
        <f t="shared" si="11"/>
        <v>shorts</v>
      </c>
      <c r="S73" s="10">
        <f t="shared" si="12"/>
        <v>40997.063159722216</v>
      </c>
      <c r="T73" s="10">
        <f t="shared" si="13"/>
        <v>41057.063159722216</v>
      </c>
      <c r="U73">
        <f t="shared" si="14"/>
        <v>2012</v>
      </c>
      <c r="V73">
        <f t="shared" si="15"/>
        <v>2012</v>
      </c>
    </row>
    <row r="74" spans="1:22"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8"/>
        <v>108.40909090909091</v>
      </c>
      <c r="P74" s="5">
        <f t="shared" si="9"/>
        <v>58.170731707317074</v>
      </c>
      <c r="Q74" t="str">
        <f t="shared" si="10"/>
        <v>film &amp; video</v>
      </c>
      <c r="R74" t="str">
        <f t="shared" si="11"/>
        <v>shorts</v>
      </c>
      <c r="S74" s="10">
        <f t="shared" si="12"/>
        <v>41207.801863425928</v>
      </c>
      <c r="T74" s="10">
        <f t="shared" si="13"/>
        <v>41227.791666666664</v>
      </c>
      <c r="U74">
        <f t="shared" si="14"/>
        <v>2012</v>
      </c>
      <c r="V74">
        <f t="shared" si="15"/>
        <v>2012</v>
      </c>
    </row>
    <row r="75" spans="1:22"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8"/>
        <v>100</v>
      </c>
      <c r="P75" s="5">
        <f t="shared" si="9"/>
        <v>50</v>
      </c>
      <c r="Q75" t="str">
        <f t="shared" si="10"/>
        <v>film &amp; video</v>
      </c>
      <c r="R75" t="str">
        <f t="shared" si="11"/>
        <v>shorts</v>
      </c>
      <c r="S75" s="10">
        <f t="shared" si="12"/>
        <v>40587.548425925925</v>
      </c>
      <c r="T75" s="10">
        <f t="shared" si="13"/>
        <v>40665.957638888889</v>
      </c>
      <c r="U75">
        <f t="shared" si="14"/>
        <v>2011</v>
      </c>
      <c r="V75">
        <f t="shared" si="15"/>
        <v>2011</v>
      </c>
    </row>
    <row r="76" spans="1:22"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8"/>
        <v>112.93199999999999</v>
      </c>
      <c r="P76" s="5">
        <f t="shared" si="9"/>
        <v>19.471034482758618</v>
      </c>
      <c r="Q76" t="str">
        <f t="shared" si="10"/>
        <v>film &amp; video</v>
      </c>
      <c r="R76" t="str">
        <f t="shared" si="11"/>
        <v>shorts</v>
      </c>
      <c r="S76" s="10">
        <f t="shared" si="12"/>
        <v>42360.278877314813</v>
      </c>
      <c r="T76" s="10">
        <f t="shared" si="13"/>
        <v>42390.278877314813</v>
      </c>
      <c r="U76">
        <f t="shared" si="14"/>
        <v>2015</v>
      </c>
      <c r="V76">
        <f t="shared" si="15"/>
        <v>2016</v>
      </c>
    </row>
    <row r="77" spans="1:22"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8"/>
        <v>115.42857142857143</v>
      </c>
      <c r="P77" s="5">
        <f t="shared" si="9"/>
        <v>85.957446808510639</v>
      </c>
      <c r="Q77" t="str">
        <f t="shared" si="10"/>
        <v>film &amp; video</v>
      </c>
      <c r="R77" t="str">
        <f t="shared" si="11"/>
        <v>shorts</v>
      </c>
      <c r="S77" s="10">
        <f t="shared" si="12"/>
        <v>41357.000833333332</v>
      </c>
      <c r="T77" s="10">
        <f t="shared" si="13"/>
        <v>41387.000833333332</v>
      </c>
      <c r="U77">
        <f t="shared" si="14"/>
        <v>2013</v>
      </c>
      <c r="V77">
        <f t="shared" si="15"/>
        <v>2013</v>
      </c>
    </row>
    <row r="78" spans="1:22"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8"/>
        <v>153.33333333333334</v>
      </c>
      <c r="P78" s="5">
        <f t="shared" si="9"/>
        <v>30.666666666666668</v>
      </c>
      <c r="Q78" t="str">
        <f t="shared" si="10"/>
        <v>film &amp; video</v>
      </c>
      <c r="R78" t="str">
        <f t="shared" si="11"/>
        <v>shorts</v>
      </c>
      <c r="S78" s="10">
        <f t="shared" si="12"/>
        <v>40844.483310185184</v>
      </c>
      <c r="T78" s="10">
        <f t="shared" si="13"/>
        <v>40904.524976851848</v>
      </c>
      <c r="U78">
        <f t="shared" si="14"/>
        <v>2011</v>
      </c>
      <c r="V78">
        <f t="shared" si="15"/>
        <v>2011</v>
      </c>
    </row>
    <row r="79" spans="1:22"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8"/>
        <v>392.5</v>
      </c>
      <c r="P79" s="5">
        <f t="shared" si="9"/>
        <v>60.384615384615387</v>
      </c>
      <c r="Q79" t="str">
        <f t="shared" si="10"/>
        <v>film &amp; video</v>
      </c>
      <c r="R79" t="str">
        <f t="shared" si="11"/>
        <v>shorts</v>
      </c>
      <c r="S79" s="10">
        <f t="shared" si="12"/>
        <v>40996.936539351846</v>
      </c>
      <c r="T79" s="10">
        <f t="shared" si="13"/>
        <v>41049.915972222218</v>
      </c>
      <c r="U79">
        <f t="shared" si="14"/>
        <v>2012</v>
      </c>
      <c r="V79">
        <f t="shared" si="15"/>
        <v>2012</v>
      </c>
    </row>
    <row r="80" spans="1:22"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8"/>
        <v>2702</v>
      </c>
      <c r="P80" s="5">
        <f t="shared" si="9"/>
        <v>38.6</v>
      </c>
      <c r="Q80" t="str">
        <f t="shared" si="10"/>
        <v>film &amp; video</v>
      </c>
      <c r="R80" t="str">
        <f t="shared" si="11"/>
        <v>shorts</v>
      </c>
      <c r="S80" s="10">
        <f t="shared" si="12"/>
        <v>42604.522233796299</v>
      </c>
      <c r="T80" s="10">
        <f t="shared" si="13"/>
        <v>42614.522233796299</v>
      </c>
      <c r="U80">
        <f t="shared" si="14"/>
        <v>2016</v>
      </c>
      <c r="V80">
        <f t="shared" si="15"/>
        <v>2016</v>
      </c>
    </row>
    <row r="81" spans="1:22"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8"/>
        <v>127</v>
      </c>
      <c r="P81" s="5">
        <f t="shared" si="9"/>
        <v>40.268292682926827</v>
      </c>
      <c r="Q81" t="str">
        <f t="shared" si="10"/>
        <v>film &amp; video</v>
      </c>
      <c r="R81" t="str">
        <f t="shared" si="11"/>
        <v>shorts</v>
      </c>
      <c r="S81" s="10">
        <f t="shared" si="12"/>
        <v>41724.568206018514</v>
      </c>
      <c r="T81" s="10">
        <f t="shared" si="13"/>
        <v>41754.568206018514</v>
      </c>
      <c r="U81">
        <f t="shared" si="14"/>
        <v>2014</v>
      </c>
      <c r="V81">
        <f t="shared" si="15"/>
        <v>2014</v>
      </c>
    </row>
    <row r="82" spans="1:22"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8"/>
        <v>107.25</v>
      </c>
      <c r="P82" s="5">
        <f t="shared" si="9"/>
        <v>273.82978723404256</v>
      </c>
      <c r="Q82" t="str">
        <f t="shared" si="10"/>
        <v>film &amp; video</v>
      </c>
      <c r="R82" t="str">
        <f t="shared" si="11"/>
        <v>shorts</v>
      </c>
      <c r="S82" s="10">
        <f t="shared" si="12"/>
        <v>41582.875648148147</v>
      </c>
      <c r="T82" s="10">
        <f t="shared" si="13"/>
        <v>41617.875648148147</v>
      </c>
      <c r="U82">
        <f t="shared" si="14"/>
        <v>2013</v>
      </c>
      <c r="V82">
        <f t="shared" si="15"/>
        <v>2013</v>
      </c>
    </row>
    <row r="83" spans="1:22"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8"/>
        <v>198</v>
      </c>
      <c r="P83" s="5">
        <f t="shared" si="9"/>
        <v>53.035714285714285</v>
      </c>
      <c r="Q83" t="str">
        <f t="shared" si="10"/>
        <v>film &amp; video</v>
      </c>
      <c r="R83" t="str">
        <f t="shared" si="11"/>
        <v>shorts</v>
      </c>
      <c r="S83" s="10">
        <f t="shared" si="12"/>
        <v>41099.950543981475</v>
      </c>
      <c r="T83" s="10">
        <f t="shared" si="13"/>
        <v>41103.918055555558</v>
      </c>
      <c r="U83">
        <f t="shared" si="14"/>
        <v>2012</v>
      </c>
      <c r="V83">
        <f t="shared" si="15"/>
        <v>2012</v>
      </c>
    </row>
    <row r="84" spans="1:22"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8"/>
        <v>100.01249999999999</v>
      </c>
      <c r="P84" s="5">
        <f t="shared" si="9"/>
        <v>40.005000000000003</v>
      </c>
      <c r="Q84" t="str">
        <f t="shared" si="10"/>
        <v>film &amp; video</v>
      </c>
      <c r="R84" t="str">
        <f t="shared" si="11"/>
        <v>shorts</v>
      </c>
      <c r="S84" s="10">
        <f t="shared" si="12"/>
        <v>40795.611817129626</v>
      </c>
      <c r="T84" s="10">
        <f t="shared" si="13"/>
        <v>40825.611817129626</v>
      </c>
      <c r="U84">
        <f t="shared" si="14"/>
        <v>2011</v>
      </c>
      <c r="V84">
        <f t="shared" si="15"/>
        <v>2011</v>
      </c>
    </row>
    <row r="85" spans="1:22"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8"/>
        <v>102.49999999999999</v>
      </c>
      <c r="P85" s="5">
        <f t="shared" si="9"/>
        <v>15.76923076923077</v>
      </c>
      <c r="Q85" t="str">
        <f t="shared" si="10"/>
        <v>film &amp; video</v>
      </c>
      <c r="R85" t="str">
        <f t="shared" si="11"/>
        <v>shorts</v>
      </c>
      <c r="S85" s="10">
        <f t="shared" si="12"/>
        <v>42042.407280092586</v>
      </c>
      <c r="T85" s="10">
        <f t="shared" si="13"/>
        <v>42057.270833333336</v>
      </c>
      <c r="U85">
        <f t="shared" si="14"/>
        <v>2015</v>
      </c>
      <c r="V85">
        <f t="shared" si="15"/>
        <v>2015</v>
      </c>
    </row>
    <row r="86" spans="1:22"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8"/>
        <v>100</v>
      </c>
      <c r="P86" s="5">
        <f t="shared" si="9"/>
        <v>71.428571428571431</v>
      </c>
      <c r="Q86" t="str">
        <f t="shared" si="10"/>
        <v>film &amp; video</v>
      </c>
      <c r="R86" t="str">
        <f t="shared" si="11"/>
        <v>shorts</v>
      </c>
      <c r="S86" s="10">
        <f t="shared" si="12"/>
        <v>40648.54960648148</v>
      </c>
      <c r="T86" s="10">
        <f t="shared" si="13"/>
        <v>40678.54960648148</v>
      </c>
      <c r="U86">
        <f t="shared" si="14"/>
        <v>2011</v>
      </c>
      <c r="V86">
        <f t="shared" si="15"/>
        <v>2011</v>
      </c>
    </row>
    <row r="87" spans="1:22"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8"/>
        <v>125.49999999999999</v>
      </c>
      <c r="P87" s="5">
        <f t="shared" si="9"/>
        <v>71.714285714285708</v>
      </c>
      <c r="Q87" t="str">
        <f t="shared" si="10"/>
        <v>film &amp; video</v>
      </c>
      <c r="R87" t="str">
        <f t="shared" si="11"/>
        <v>shorts</v>
      </c>
      <c r="S87" s="10">
        <f t="shared" si="12"/>
        <v>40778.917094907403</v>
      </c>
      <c r="T87" s="10">
        <f t="shared" si="13"/>
        <v>40808.917094907403</v>
      </c>
      <c r="U87">
        <f t="shared" si="14"/>
        <v>2011</v>
      </c>
      <c r="V87">
        <f t="shared" si="15"/>
        <v>2011</v>
      </c>
    </row>
    <row r="88" spans="1:22"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8"/>
        <v>106.46666666666667</v>
      </c>
      <c r="P88" s="5">
        <f t="shared" si="9"/>
        <v>375.76470588235293</v>
      </c>
      <c r="Q88" t="str">
        <f t="shared" si="10"/>
        <v>film &amp; video</v>
      </c>
      <c r="R88" t="str">
        <f t="shared" si="11"/>
        <v>shorts</v>
      </c>
      <c r="S88" s="10">
        <f t="shared" si="12"/>
        <v>42291.347743055558</v>
      </c>
      <c r="T88" s="10">
        <f t="shared" si="13"/>
        <v>42365.389409722215</v>
      </c>
      <c r="U88">
        <f t="shared" si="14"/>
        <v>2015</v>
      </c>
      <c r="V88">
        <f t="shared" si="15"/>
        <v>2015</v>
      </c>
    </row>
    <row r="89" spans="1:22"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8"/>
        <v>104.60000000000001</v>
      </c>
      <c r="P89" s="5">
        <f t="shared" si="9"/>
        <v>104.6</v>
      </c>
      <c r="Q89" t="str">
        <f t="shared" si="10"/>
        <v>film &amp; video</v>
      </c>
      <c r="R89" t="str">
        <f t="shared" si="11"/>
        <v>shorts</v>
      </c>
      <c r="S89" s="10">
        <f t="shared" si="12"/>
        <v>40322.331053240741</v>
      </c>
      <c r="T89" s="10">
        <f t="shared" si="13"/>
        <v>40331.861805555549</v>
      </c>
      <c r="U89">
        <f t="shared" si="14"/>
        <v>2010</v>
      </c>
      <c r="V89">
        <f t="shared" si="15"/>
        <v>2010</v>
      </c>
    </row>
    <row r="90" spans="1:22"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8"/>
        <v>102.85714285714285</v>
      </c>
      <c r="P90" s="5">
        <f t="shared" si="9"/>
        <v>60</v>
      </c>
      <c r="Q90" t="str">
        <f t="shared" si="10"/>
        <v>film &amp; video</v>
      </c>
      <c r="R90" t="str">
        <f t="shared" si="11"/>
        <v>shorts</v>
      </c>
      <c r="S90" s="10">
        <f t="shared" si="12"/>
        <v>41786.450590277775</v>
      </c>
      <c r="T90" s="10">
        <f t="shared" si="13"/>
        <v>41812.450590277775</v>
      </c>
      <c r="U90">
        <f t="shared" si="14"/>
        <v>2014</v>
      </c>
      <c r="V90">
        <f t="shared" si="15"/>
        <v>2014</v>
      </c>
    </row>
    <row r="91" spans="1:22"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8"/>
        <v>115.06666666666668</v>
      </c>
      <c r="P91" s="5">
        <f t="shared" si="9"/>
        <v>123.28571428571429</v>
      </c>
      <c r="Q91" t="str">
        <f t="shared" si="10"/>
        <v>film &amp; video</v>
      </c>
      <c r="R91" t="str">
        <f t="shared" si="11"/>
        <v>shorts</v>
      </c>
      <c r="S91" s="10">
        <f t="shared" si="12"/>
        <v>41402.543888888882</v>
      </c>
      <c r="T91" s="10">
        <f t="shared" si="13"/>
        <v>41427.543888888882</v>
      </c>
      <c r="U91">
        <f t="shared" si="14"/>
        <v>2013</v>
      </c>
      <c r="V91">
        <f t="shared" si="15"/>
        <v>2013</v>
      </c>
    </row>
    <row r="92" spans="1:22"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8"/>
        <v>100.4</v>
      </c>
      <c r="P92" s="5">
        <f t="shared" si="9"/>
        <v>31.375</v>
      </c>
      <c r="Q92" t="str">
        <f t="shared" si="10"/>
        <v>film &amp; video</v>
      </c>
      <c r="R92" t="str">
        <f t="shared" si="11"/>
        <v>shorts</v>
      </c>
      <c r="S92" s="10">
        <f t="shared" si="12"/>
        <v>40706.089108796295</v>
      </c>
      <c r="T92" s="10">
        <f t="shared" si="13"/>
        <v>40736.089108796295</v>
      </c>
      <c r="U92">
        <f t="shared" si="14"/>
        <v>2011</v>
      </c>
      <c r="V92">
        <f t="shared" si="15"/>
        <v>2011</v>
      </c>
    </row>
    <row r="93" spans="1:22"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8"/>
        <v>120</v>
      </c>
      <c r="P93" s="5">
        <f t="shared" si="9"/>
        <v>78.260869565217391</v>
      </c>
      <c r="Q93" t="str">
        <f t="shared" si="10"/>
        <v>film &amp; video</v>
      </c>
      <c r="R93" t="str">
        <f t="shared" si="11"/>
        <v>shorts</v>
      </c>
      <c r="S93" s="10">
        <f t="shared" si="12"/>
        <v>40619.194027777776</v>
      </c>
      <c r="T93" s="10">
        <f t="shared" si="13"/>
        <v>40680.194027777776</v>
      </c>
      <c r="U93">
        <f t="shared" si="14"/>
        <v>2011</v>
      </c>
      <c r="V93">
        <f t="shared" si="15"/>
        <v>2011</v>
      </c>
    </row>
    <row r="94" spans="1:22"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8"/>
        <v>105.2</v>
      </c>
      <c r="P94" s="5">
        <f t="shared" si="9"/>
        <v>122.32558139534883</v>
      </c>
      <c r="Q94" t="str">
        <f t="shared" si="10"/>
        <v>film &amp; video</v>
      </c>
      <c r="R94" t="str">
        <f t="shared" si="11"/>
        <v>shorts</v>
      </c>
      <c r="S94" s="10">
        <f t="shared" si="12"/>
        <v>42720.990543981483</v>
      </c>
      <c r="T94" s="10">
        <f t="shared" si="13"/>
        <v>42767.124999999993</v>
      </c>
      <c r="U94">
        <f t="shared" si="14"/>
        <v>2016</v>
      </c>
      <c r="V94">
        <f t="shared" si="15"/>
        <v>2017</v>
      </c>
    </row>
    <row r="95" spans="1:22"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8"/>
        <v>110.60000000000001</v>
      </c>
      <c r="P95" s="5">
        <f t="shared" si="9"/>
        <v>73.733333333333334</v>
      </c>
      <c r="Q95" t="str">
        <f t="shared" si="10"/>
        <v>film &amp; video</v>
      </c>
      <c r="R95" t="str">
        <f t="shared" si="11"/>
        <v>shorts</v>
      </c>
      <c r="S95" s="10">
        <f t="shared" si="12"/>
        <v>41065.649733796294</v>
      </c>
      <c r="T95" s="10">
        <f t="shared" si="13"/>
        <v>41093.666666666664</v>
      </c>
      <c r="U95">
        <f t="shared" si="14"/>
        <v>2012</v>
      </c>
      <c r="V95">
        <f t="shared" si="15"/>
        <v>2012</v>
      </c>
    </row>
    <row r="96" spans="1:22"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8"/>
        <v>104</v>
      </c>
      <c r="P96" s="5">
        <f t="shared" si="9"/>
        <v>21.666666666666668</v>
      </c>
      <c r="Q96" t="str">
        <f t="shared" si="10"/>
        <v>film &amp; video</v>
      </c>
      <c r="R96" t="str">
        <f t="shared" si="11"/>
        <v>shorts</v>
      </c>
      <c r="S96" s="10">
        <f t="shared" si="12"/>
        <v>41716.509513888886</v>
      </c>
      <c r="T96" s="10">
        <f t="shared" si="13"/>
        <v>41736.509513888886</v>
      </c>
      <c r="U96">
        <f t="shared" si="14"/>
        <v>2014</v>
      </c>
      <c r="V96">
        <f t="shared" si="15"/>
        <v>2014</v>
      </c>
    </row>
    <row r="97" spans="1:22"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8"/>
        <v>131.42857142857142</v>
      </c>
      <c r="P97" s="5">
        <f t="shared" si="9"/>
        <v>21.904761904761905</v>
      </c>
      <c r="Q97" t="str">
        <f t="shared" si="10"/>
        <v>film &amp; video</v>
      </c>
      <c r="R97" t="str">
        <f t="shared" si="11"/>
        <v>shorts</v>
      </c>
      <c r="S97" s="10">
        <f t="shared" si="12"/>
        <v>40934.796770833331</v>
      </c>
      <c r="T97" s="10">
        <f t="shared" si="13"/>
        <v>40964.796770833331</v>
      </c>
      <c r="U97">
        <f t="shared" si="14"/>
        <v>2012</v>
      </c>
      <c r="V97">
        <f t="shared" si="15"/>
        <v>2012</v>
      </c>
    </row>
    <row r="98" spans="1:22"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8"/>
        <v>114.66666666666667</v>
      </c>
      <c r="P98" s="5">
        <f t="shared" si="9"/>
        <v>50.588235294117645</v>
      </c>
      <c r="Q98" t="str">
        <f t="shared" si="10"/>
        <v>film &amp; video</v>
      </c>
      <c r="R98" t="str">
        <f t="shared" si="11"/>
        <v>shorts</v>
      </c>
      <c r="S98" s="10">
        <f t="shared" si="12"/>
        <v>40324.45417824074</v>
      </c>
      <c r="T98" s="10">
        <f t="shared" si="13"/>
        <v>40390.916666666664</v>
      </c>
      <c r="U98">
        <f t="shared" si="14"/>
        <v>2010</v>
      </c>
      <c r="V98">
        <f t="shared" si="15"/>
        <v>2010</v>
      </c>
    </row>
    <row r="99" spans="1:22"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8"/>
        <v>106.25</v>
      </c>
      <c r="P99" s="5">
        <f t="shared" si="9"/>
        <v>53.125</v>
      </c>
      <c r="Q99" t="str">
        <f t="shared" si="10"/>
        <v>film &amp; video</v>
      </c>
      <c r="R99" t="str">
        <f t="shared" si="11"/>
        <v>shorts</v>
      </c>
      <c r="S99" s="10">
        <f t="shared" si="12"/>
        <v>40705.926874999997</v>
      </c>
      <c r="T99" s="10">
        <f t="shared" si="13"/>
        <v>40735.926874999997</v>
      </c>
      <c r="U99">
        <f t="shared" si="14"/>
        <v>2011</v>
      </c>
      <c r="V99">
        <f t="shared" si="15"/>
        <v>2011</v>
      </c>
    </row>
    <row r="100" spans="1:22"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8"/>
        <v>106.25</v>
      </c>
      <c r="P100" s="5">
        <f t="shared" si="9"/>
        <v>56.666666666666664</v>
      </c>
      <c r="Q100" t="str">
        <f t="shared" si="10"/>
        <v>film &amp; video</v>
      </c>
      <c r="R100" t="str">
        <f t="shared" si="11"/>
        <v>shorts</v>
      </c>
      <c r="S100" s="10">
        <f t="shared" si="12"/>
        <v>41214.586504629631</v>
      </c>
      <c r="T100" s="10">
        <f t="shared" si="13"/>
        <v>41250.770833333328</v>
      </c>
      <c r="U100">
        <f t="shared" si="14"/>
        <v>2012</v>
      </c>
      <c r="V100">
        <f t="shared" si="15"/>
        <v>2012</v>
      </c>
    </row>
    <row r="101" spans="1:22"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8"/>
        <v>106.01933333333334</v>
      </c>
      <c r="P101" s="5">
        <f t="shared" si="9"/>
        <v>40.776666666666664</v>
      </c>
      <c r="Q101" t="str">
        <f t="shared" si="10"/>
        <v>film &amp; video</v>
      </c>
      <c r="R101" t="str">
        <f t="shared" si="11"/>
        <v>shorts</v>
      </c>
      <c r="S101" s="10">
        <f t="shared" si="12"/>
        <v>41631.694432870368</v>
      </c>
      <c r="T101" s="10">
        <f t="shared" si="13"/>
        <v>41661.694432870368</v>
      </c>
      <c r="U101">
        <f t="shared" si="14"/>
        <v>2013</v>
      </c>
      <c r="V101">
        <f t="shared" si="15"/>
        <v>2014</v>
      </c>
    </row>
    <row r="102" spans="1:22"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8"/>
        <v>100</v>
      </c>
      <c r="P102" s="5">
        <f t="shared" si="9"/>
        <v>192.30769230769232</v>
      </c>
      <c r="Q102" t="str">
        <f t="shared" si="10"/>
        <v>film &amp; video</v>
      </c>
      <c r="R102" t="str">
        <f t="shared" si="11"/>
        <v>shorts</v>
      </c>
      <c r="S102" s="10">
        <f t="shared" si="12"/>
        <v>41197.544976851852</v>
      </c>
      <c r="T102" s="10">
        <f t="shared" si="13"/>
        <v>41217.586643518516</v>
      </c>
      <c r="U102">
        <f t="shared" si="14"/>
        <v>2012</v>
      </c>
      <c r="V102">
        <f t="shared" si="15"/>
        <v>2012</v>
      </c>
    </row>
    <row r="103" spans="1:22"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8"/>
        <v>100</v>
      </c>
      <c r="P103" s="5">
        <f t="shared" si="9"/>
        <v>100</v>
      </c>
      <c r="Q103" t="str">
        <f t="shared" si="10"/>
        <v>film &amp; video</v>
      </c>
      <c r="R103" t="str">
        <f t="shared" si="11"/>
        <v>shorts</v>
      </c>
      <c r="S103" s="10">
        <f t="shared" si="12"/>
        <v>41274.568402777775</v>
      </c>
      <c r="T103" s="10">
        <f t="shared" si="13"/>
        <v>41298.568402777775</v>
      </c>
      <c r="U103">
        <f t="shared" si="14"/>
        <v>2012</v>
      </c>
      <c r="V103">
        <f t="shared" si="15"/>
        <v>2013</v>
      </c>
    </row>
    <row r="104" spans="1:22"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8"/>
        <v>127.75000000000001</v>
      </c>
      <c r="P104" s="5">
        <f t="shared" si="9"/>
        <v>117.92307692307692</v>
      </c>
      <c r="Q104" t="str">
        <f t="shared" si="10"/>
        <v>film &amp; video</v>
      </c>
      <c r="R104" t="str">
        <f t="shared" si="11"/>
        <v>shorts</v>
      </c>
      <c r="S104" s="10">
        <f t="shared" si="12"/>
        <v>40504.922835648147</v>
      </c>
      <c r="T104" s="10">
        <f t="shared" si="13"/>
        <v>40534.922835648147</v>
      </c>
      <c r="U104">
        <f t="shared" si="14"/>
        <v>2010</v>
      </c>
      <c r="V104">
        <f t="shared" si="15"/>
        <v>2010</v>
      </c>
    </row>
    <row r="105" spans="1:22"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8"/>
        <v>105.15384615384616</v>
      </c>
      <c r="P105" s="5">
        <f t="shared" si="9"/>
        <v>27.897959183673468</v>
      </c>
      <c r="Q105" t="str">
        <f t="shared" si="10"/>
        <v>film &amp; video</v>
      </c>
      <c r="R105" t="str">
        <f t="shared" si="11"/>
        <v>shorts</v>
      </c>
      <c r="S105" s="10">
        <f t="shared" si="12"/>
        <v>41682.597569444442</v>
      </c>
      <c r="T105" s="10">
        <f t="shared" si="13"/>
        <v>41705.597569444442</v>
      </c>
      <c r="U105">
        <f t="shared" si="14"/>
        <v>2014</v>
      </c>
      <c r="V105">
        <f t="shared" si="15"/>
        <v>2014</v>
      </c>
    </row>
    <row r="106" spans="1:22"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8"/>
        <v>120</v>
      </c>
      <c r="P106" s="5">
        <f t="shared" si="9"/>
        <v>60</v>
      </c>
      <c r="Q106" t="str">
        <f t="shared" si="10"/>
        <v>film &amp; video</v>
      </c>
      <c r="R106" t="str">
        <f t="shared" si="11"/>
        <v>shorts</v>
      </c>
      <c r="S106" s="10">
        <f t="shared" si="12"/>
        <v>40612.486874999995</v>
      </c>
      <c r="T106" s="10">
        <f t="shared" si="13"/>
        <v>40635.833333333328</v>
      </c>
      <c r="U106">
        <f t="shared" si="14"/>
        <v>2011</v>
      </c>
      <c r="V106">
        <f t="shared" si="15"/>
        <v>2011</v>
      </c>
    </row>
    <row r="107" spans="1:22"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8"/>
        <v>107.40909090909089</v>
      </c>
      <c r="P107" s="5">
        <f t="shared" si="9"/>
        <v>39.383333333333333</v>
      </c>
      <c r="Q107" t="str">
        <f t="shared" si="10"/>
        <v>film &amp; video</v>
      </c>
      <c r="R107" t="str">
        <f t="shared" si="11"/>
        <v>shorts</v>
      </c>
      <c r="S107" s="10">
        <f t="shared" si="12"/>
        <v>42485.516435185178</v>
      </c>
      <c r="T107" s="10">
        <f t="shared" si="13"/>
        <v>42503.791666666664</v>
      </c>
      <c r="U107">
        <f t="shared" si="14"/>
        <v>2016</v>
      </c>
      <c r="V107">
        <f t="shared" si="15"/>
        <v>2016</v>
      </c>
    </row>
    <row r="108" spans="1:22"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8"/>
        <v>100.49999999999999</v>
      </c>
      <c r="P108" s="5">
        <f t="shared" si="9"/>
        <v>186.11111111111111</v>
      </c>
      <c r="Q108" t="str">
        <f t="shared" si="10"/>
        <v>film &amp; video</v>
      </c>
      <c r="R108" t="str">
        <f t="shared" si="11"/>
        <v>shorts</v>
      </c>
      <c r="S108" s="10">
        <f t="shared" si="12"/>
        <v>40987.568298611106</v>
      </c>
      <c r="T108" s="10">
        <f t="shared" si="13"/>
        <v>41001.568298611106</v>
      </c>
      <c r="U108">
        <f t="shared" si="14"/>
        <v>2012</v>
      </c>
      <c r="V108">
        <f t="shared" si="15"/>
        <v>2012</v>
      </c>
    </row>
    <row r="109" spans="1:22"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8"/>
        <v>102.46666666666667</v>
      </c>
      <c r="P109" s="5">
        <f t="shared" si="9"/>
        <v>111.37681159420291</v>
      </c>
      <c r="Q109" t="str">
        <f t="shared" si="10"/>
        <v>film &amp; video</v>
      </c>
      <c r="R109" t="str">
        <f t="shared" si="11"/>
        <v>shorts</v>
      </c>
      <c r="S109" s="10">
        <f t="shared" si="12"/>
        <v>40635.774155092593</v>
      </c>
      <c r="T109" s="10">
        <f t="shared" si="13"/>
        <v>40657.774155092593</v>
      </c>
      <c r="U109">
        <f t="shared" si="14"/>
        <v>2011</v>
      </c>
      <c r="V109">
        <f t="shared" si="15"/>
        <v>2011</v>
      </c>
    </row>
    <row r="110" spans="1:22"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8"/>
        <v>246.66666666666669</v>
      </c>
      <c r="P110" s="5">
        <f t="shared" si="9"/>
        <v>78.723404255319153</v>
      </c>
      <c r="Q110" t="str">
        <f t="shared" si="10"/>
        <v>film &amp; video</v>
      </c>
      <c r="R110" t="str">
        <f t="shared" si="11"/>
        <v>shorts</v>
      </c>
      <c r="S110" s="10">
        <f t="shared" si="12"/>
        <v>41365.404745370368</v>
      </c>
      <c r="T110" s="10">
        <f t="shared" si="13"/>
        <v>41425.404745370368</v>
      </c>
      <c r="U110">
        <f t="shared" si="14"/>
        <v>2013</v>
      </c>
      <c r="V110">
        <f t="shared" si="15"/>
        <v>2013</v>
      </c>
    </row>
    <row r="111" spans="1:22"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8"/>
        <v>219.49999999999997</v>
      </c>
      <c r="P111" s="5">
        <f t="shared" si="9"/>
        <v>46.702127659574465</v>
      </c>
      <c r="Q111" t="str">
        <f t="shared" si="10"/>
        <v>film &amp; video</v>
      </c>
      <c r="R111" t="str">
        <f t="shared" si="11"/>
        <v>shorts</v>
      </c>
      <c r="S111" s="10">
        <f t="shared" si="12"/>
        <v>40569.817476851851</v>
      </c>
      <c r="T111" s="10">
        <f t="shared" si="13"/>
        <v>40599.817476851851</v>
      </c>
      <c r="U111">
        <f t="shared" si="14"/>
        <v>2011</v>
      </c>
      <c r="V111">
        <f t="shared" si="15"/>
        <v>2011</v>
      </c>
    </row>
    <row r="112" spans="1:22"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8"/>
        <v>130.76923076923077</v>
      </c>
      <c r="P112" s="5">
        <f t="shared" si="9"/>
        <v>65.384615384615387</v>
      </c>
      <c r="Q112" t="str">
        <f t="shared" si="10"/>
        <v>film &amp; video</v>
      </c>
      <c r="R112" t="str">
        <f t="shared" si="11"/>
        <v>shorts</v>
      </c>
      <c r="S112" s="10">
        <f t="shared" si="12"/>
        <v>41557.741354166668</v>
      </c>
      <c r="T112" s="10">
        <f t="shared" si="13"/>
        <v>41592.040972222218</v>
      </c>
      <c r="U112">
        <f t="shared" si="14"/>
        <v>2013</v>
      </c>
      <c r="V112">
        <f t="shared" si="15"/>
        <v>2013</v>
      </c>
    </row>
    <row r="113" spans="1:22"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8"/>
        <v>154.57142857142858</v>
      </c>
      <c r="P113" s="5">
        <f t="shared" si="9"/>
        <v>102.0754716981132</v>
      </c>
      <c r="Q113" t="str">
        <f t="shared" si="10"/>
        <v>film &amp; video</v>
      </c>
      <c r="R113" t="str">
        <f t="shared" si="11"/>
        <v>shorts</v>
      </c>
      <c r="S113" s="10">
        <f t="shared" si="12"/>
        <v>42125.124849537031</v>
      </c>
      <c r="T113" s="10">
        <f t="shared" si="13"/>
        <v>42155.124849537031</v>
      </c>
      <c r="U113">
        <f t="shared" si="14"/>
        <v>2015</v>
      </c>
      <c r="V113">
        <f t="shared" si="15"/>
        <v>2015</v>
      </c>
    </row>
    <row r="114" spans="1:22"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8"/>
        <v>104</v>
      </c>
      <c r="P114" s="5">
        <f t="shared" si="9"/>
        <v>64.197530864197532</v>
      </c>
      <c r="Q114" t="str">
        <f t="shared" si="10"/>
        <v>film &amp; video</v>
      </c>
      <c r="R114" t="str">
        <f t="shared" si="11"/>
        <v>shorts</v>
      </c>
      <c r="S114" s="10">
        <f t="shared" si="12"/>
        <v>41717.834699074076</v>
      </c>
      <c r="T114" s="10">
        <f t="shared" si="13"/>
        <v>41741.875</v>
      </c>
      <c r="U114">
        <f t="shared" si="14"/>
        <v>2014</v>
      </c>
      <c r="V114">
        <f t="shared" si="15"/>
        <v>2014</v>
      </c>
    </row>
    <row r="115" spans="1:22"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8"/>
        <v>141</v>
      </c>
      <c r="P115" s="5">
        <f t="shared" si="9"/>
        <v>90.384615384615387</v>
      </c>
      <c r="Q115" t="str">
        <f t="shared" si="10"/>
        <v>film &amp; video</v>
      </c>
      <c r="R115" t="str">
        <f t="shared" si="11"/>
        <v>shorts</v>
      </c>
      <c r="S115" s="10">
        <f t="shared" si="12"/>
        <v>40753.550092592588</v>
      </c>
      <c r="T115" s="10">
        <f t="shared" si="13"/>
        <v>40761.416666666664</v>
      </c>
      <c r="U115">
        <f t="shared" si="14"/>
        <v>2011</v>
      </c>
      <c r="V115">
        <f t="shared" si="15"/>
        <v>2011</v>
      </c>
    </row>
    <row r="116" spans="1:22"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8"/>
        <v>103.33333333333334</v>
      </c>
      <c r="P116" s="5">
        <f t="shared" si="9"/>
        <v>88.571428571428569</v>
      </c>
      <c r="Q116" t="str">
        <f t="shared" si="10"/>
        <v>film &amp; video</v>
      </c>
      <c r="R116" t="str">
        <f t="shared" si="11"/>
        <v>shorts</v>
      </c>
      <c r="S116" s="10">
        <f t="shared" si="12"/>
        <v>40861.065833333334</v>
      </c>
      <c r="T116" s="10">
        <f t="shared" si="13"/>
        <v>40921.065833333334</v>
      </c>
      <c r="U116">
        <f t="shared" si="14"/>
        <v>2011</v>
      </c>
      <c r="V116">
        <f t="shared" si="15"/>
        <v>2012</v>
      </c>
    </row>
    <row r="117" spans="1:22"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8"/>
        <v>140.44444444444443</v>
      </c>
      <c r="P117" s="5">
        <f t="shared" si="9"/>
        <v>28.727272727272727</v>
      </c>
      <c r="Q117" t="str">
        <f t="shared" si="10"/>
        <v>film &amp; video</v>
      </c>
      <c r="R117" t="str">
        <f t="shared" si="11"/>
        <v>shorts</v>
      </c>
      <c r="S117" s="10">
        <f t="shared" si="12"/>
        <v>40918.530601851853</v>
      </c>
      <c r="T117" s="10">
        <f t="shared" si="13"/>
        <v>40943.530601851853</v>
      </c>
      <c r="U117">
        <f t="shared" si="14"/>
        <v>2012</v>
      </c>
      <c r="V117">
        <f t="shared" si="15"/>
        <v>2012</v>
      </c>
    </row>
    <row r="118" spans="1:22"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8"/>
        <v>113.65714285714286</v>
      </c>
      <c r="P118" s="5">
        <f t="shared" si="9"/>
        <v>69.78947368421052</v>
      </c>
      <c r="Q118" t="str">
        <f t="shared" si="10"/>
        <v>film &amp; video</v>
      </c>
      <c r="R118" t="str">
        <f t="shared" si="11"/>
        <v>shorts</v>
      </c>
      <c r="S118" s="10">
        <f t="shared" si="12"/>
        <v>40595.288831018515</v>
      </c>
      <c r="T118" s="10">
        <f t="shared" si="13"/>
        <v>40641.247164351851</v>
      </c>
      <c r="U118">
        <f t="shared" si="14"/>
        <v>2011</v>
      </c>
      <c r="V118">
        <f t="shared" si="15"/>
        <v>2011</v>
      </c>
    </row>
    <row r="119" spans="1:22"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8"/>
        <v>100.49377777777779</v>
      </c>
      <c r="P119" s="5">
        <f t="shared" si="9"/>
        <v>167.48962962962963</v>
      </c>
      <c r="Q119" t="str">
        <f t="shared" si="10"/>
        <v>film &amp; video</v>
      </c>
      <c r="R119" t="str">
        <f t="shared" si="11"/>
        <v>shorts</v>
      </c>
      <c r="S119" s="10">
        <f t="shared" si="12"/>
        <v>40248.626666666663</v>
      </c>
      <c r="T119" s="10">
        <f t="shared" si="13"/>
        <v>40338.583333333328</v>
      </c>
      <c r="U119">
        <f t="shared" si="14"/>
        <v>2010</v>
      </c>
      <c r="V119">
        <f t="shared" si="15"/>
        <v>2010</v>
      </c>
    </row>
    <row r="120" spans="1:22"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8"/>
        <v>113.03159999999998</v>
      </c>
      <c r="P120" s="5">
        <f t="shared" si="9"/>
        <v>144.91230769230768</v>
      </c>
      <c r="Q120" t="str">
        <f t="shared" si="10"/>
        <v>film &amp; video</v>
      </c>
      <c r="R120" t="str">
        <f t="shared" si="11"/>
        <v>shorts</v>
      </c>
      <c r="S120" s="10">
        <f t="shared" si="12"/>
        <v>40722.845324074071</v>
      </c>
      <c r="T120" s="10">
        <f t="shared" si="13"/>
        <v>40752.845324074071</v>
      </c>
      <c r="U120">
        <f t="shared" si="14"/>
        <v>2011</v>
      </c>
      <c r="V120">
        <f t="shared" si="15"/>
        <v>2011</v>
      </c>
    </row>
    <row r="121" spans="1:22"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8"/>
        <v>104.55692307692308</v>
      </c>
      <c r="P121" s="5">
        <f t="shared" si="9"/>
        <v>91.840540540540545</v>
      </c>
      <c r="Q121" t="str">
        <f t="shared" si="10"/>
        <v>film &amp; video</v>
      </c>
      <c r="R121" t="str">
        <f t="shared" si="11"/>
        <v>shorts</v>
      </c>
      <c r="S121" s="10">
        <f t="shared" si="12"/>
        <v>40738.860949074071</v>
      </c>
      <c r="T121" s="10">
        <f t="shared" si="13"/>
        <v>40768.75</v>
      </c>
      <c r="U121">
        <f t="shared" si="14"/>
        <v>2011</v>
      </c>
      <c r="V121">
        <f t="shared" si="15"/>
        <v>2011</v>
      </c>
    </row>
    <row r="122" spans="1:22"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8"/>
        <v>1.4285714285714287E-2</v>
      </c>
      <c r="P122" s="5">
        <f t="shared" si="9"/>
        <v>10</v>
      </c>
      <c r="Q122" t="str">
        <f t="shared" si="10"/>
        <v>film &amp; video</v>
      </c>
      <c r="R122" t="str">
        <f t="shared" si="11"/>
        <v>science fiction</v>
      </c>
      <c r="S122" s="10">
        <f t="shared" si="12"/>
        <v>42615.841516203705</v>
      </c>
      <c r="T122" s="10">
        <f t="shared" si="13"/>
        <v>42645.841516203705</v>
      </c>
      <c r="U122">
        <f t="shared" si="14"/>
        <v>2016</v>
      </c>
      <c r="V122">
        <f t="shared" si="15"/>
        <v>2016</v>
      </c>
    </row>
    <row r="123" spans="1:22"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8"/>
        <v>3.3333333333333333E-2</v>
      </c>
      <c r="P123" s="5">
        <f t="shared" si="9"/>
        <v>1</v>
      </c>
      <c r="Q123" t="str">
        <f t="shared" si="10"/>
        <v>film &amp; video</v>
      </c>
      <c r="R123" t="str">
        <f t="shared" si="11"/>
        <v>science fiction</v>
      </c>
      <c r="S123" s="10">
        <f t="shared" si="12"/>
        <v>42096.496643518512</v>
      </c>
      <c r="T123" s="10">
        <f t="shared" si="13"/>
        <v>42112.219444444439</v>
      </c>
      <c r="U123">
        <f t="shared" si="14"/>
        <v>2015</v>
      </c>
      <c r="V123">
        <f t="shared" si="15"/>
        <v>2015</v>
      </c>
    </row>
    <row r="124" spans="1:22"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8"/>
        <v>0</v>
      </c>
      <c r="P124" s="5">
        <f t="shared" si="9"/>
        <v>0</v>
      </c>
      <c r="Q124" t="str">
        <f t="shared" si="10"/>
        <v>film &amp; video</v>
      </c>
      <c r="R124" t="str">
        <f t="shared" si="11"/>
        <v>science fiction</v>
      </c>
      <c r="S124" s="10">
        <f t="shared" si="12"/>
        <v>42593.223460648143</v>
      </c>
      <c r="T124" s="10">
        <f t="shared" si="13"/>
        <v>42653.223460648143</v>
      </c>
      <c r="U124">
        <f t="shared" si="14"/>
        <v>2016</v>
      </c>
      <c r="V124">
        <f t="shared" si="15"/>
        <v>2016</v>
      </c>
    </row>
    <row r="125" spans="1:22"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8"/>
        <v>0.27454545454545454</v>
      </c>
      <c r="P125" s="5">
        <f t="shared" si="9"/>
        <v>25.166666666666668</v>
      </c>
      <c r="Q125" t="str">
        <f t="shared" si="10"/>
        <v>film &amp; video</v>
      </c>
      <c r="R125" t="str">
        <f t="shared" si="11"/>
        <v>science fiction</v>
      </c>
      <c r="S125" s="10">
        <f t="shared" si="12"/>
        <v>41904.573657407404</v>
      </c>
      <c r="T125" s="10">
        <f t="shared" si="13"/>
        <v>41940.708333333328</v>
      </c>
      <c r="U125">
        <f t="shared" si="14"/>
        <v>2014</v>
      </c>
      <c r="V125">
        <f t="shared" si="15"/>
        <v>2014</v>
      </c>
    </row>
    <row r="126" spans="1:22"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8"/>
        <v>0</v>
      </c>
      <c r="P126" s="5">
        <f t="shared" si="9"/>
        <v>0</v>
      </c>
      <c r="Q126" t="str">
        <f t="shared" si="10"/>
        <v>film &amp; video</v>
      </c>
      <c r="R126" t="str">
        <f t="shared" si="11"/>
        <v>science fiction</v>
      </c>
      <c r="S126" s="10">
        <f t="shared" si="12"/>
        <v>42114.720393518517</v>
      </c>
      <c r="T126" s="10">
        <f t="shared" si="13"/>
        <v>42139.720393518517</v>
      </c>
      <c r="U126">
        <f t="shared" si="14"/>
        <v>2015</v>
      </c>
      <c r="V126">
        <f t="shared" si="15"/>
        <v>2015</v>
      </c>
    </row>
    <row r="127" spans="1:22"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8"/>
        <v>14.000000000000002</v>
      </c>
      <c r="P127" s="5">
        <f t="shared" si="9"/>
        <v>11.666666666666666</v>
      </c>
      <c r="Q127" t="str">
        <f t="shared" si="10"/>
        <v>film &amp; video</v>
      </c>
      <c r="R127" t="str">
        <f t="shared" si="11"/>
        <v>science fiction</v>
      </c>
      <c r="S127" s="10">
        <f t="shared" si="12"/>
        <v>42709.78564814815</v>
      </c>
      <c r="T127" s="10">
        <f t="shared" si="13"/>
        <v>42769.78564814815</v>
      </c>
      <c r="U127">
        <f t="shared" si="14"/>
        <v>2016</v>
      </c>
      <c r="V127">
        <f t="shared" si="15"/>
        <v>2017</v>
      </c>
    </row>
    <row r="128" spans="1:22"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8"/>
        <v>5.548</v>
      </c>
      <c r="P128" s="5">
        <f t="shared" si="9"/>
        <v>106.69230769230769</v>
      </c>
      <c r="Q128" t="str">
        <f t="shared" si="10"/>
        <v>film &amp; video</v>
      </c>
      <c r="R128" t="str">
        <f t="shared" si="11"/>
        <v>science fiction</v>
      </c>
      <c r="S128" s="10">
        <f t="shared" si="12"/>
        <v>42135.381215277775</v>
      </c>
      <c r="T128" s="10">
        <f t="shared" si="13"/>
        <v>42165.874999999993</v>
      </c>
      <c r="U128">
        <f t="shared" si="14"/>
        <v>2015</v>
      </c>
      <c r="V128">
        <f t="shared" si="15"/>
        <v>2015</v>
      </c>
    </row>
    <row r="129" spans="1:22"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8"/>
        <v>2.375</v>
      </c>
      <c r="P129" s="5">
        <f t="shared" si="9"/>
        <v>47.5</v>
      </c>
      <c r="Q129" t="str">
        <f t="shared" si="10"/>
        <v>film &amp; video</v>
      </c>
      <c r="R129" t="str">
        <f t="shared" si="11"/>
        <v>science fiction</v>
      </c>
      <c r="S129" s="10">
        <f t="shared" si="12"/>
        <v>42067.415983796294</v>
      </c>
      <c r="T129" s="10">
        <f t="shared" si="13"/>
        <v>42097.37431712963</v>
      </c>
      <c r="U129">
        <f t="shared" si="14"/>
        <v>2015</v>
      </c>
      <c r="V129">
        <f t="shared" si="15"/>
        <v>2015</v>
      </c>
    </row>
    <row r="130" spans="1:22"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8"/>
        <v>1.867</v>
      </c>
      <c r="P130" s="5">
        <f t="shared" si="9"/>
        <v>311.16666666666669</v>
      </c>
      <c r="Q130" t="str">
        <f t="shared" si="10"/>
        <v>film &amp; video</v>
      </c>
      <c r="R130" t="str">
        <f t="shared" si="11"/>
        <v>science fiction</v>
      </c>
      <c r="S130" s="10">
        <f t="shared" si="12"/>
        <v>42628.019594907404</v>
      </c>
      <c r="T130" s="10">
        <f t="shared" si="13"/>
        <v>42663.019594907404</v>
      </c>
      <c r="U130">
        <f t="shared" si="14"/>
        <v>2016</v>
      </c>
      <c r="V130">
        <f t="shared" si="15"/>
        <v>2016</v>
      </c>
    </row>
    <row r="131" spans="1:22"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6">(E131/D131)*100</f>
        <v>0</v>
      </c>
      <c r="P131" s="5">
        <f t="shared" ref="P131:P194" si="17">IFERROR(E131/L131, 0)</f>
        <v>0</v>
      </c>
      <c r="Q131" t="str">
        <f t="shared" ref="Q131:Q194" si="18">LEFT(N131,FIND("/",N131)-1)</f>
        <v>film &amp; video</v>
      </c>
      <c r="R131" t="str">
        <f t="shared" ref="R131:R194" si="19">RIGHT(N131,LEN(N131)-FIND("/",N131))</f>
        <v>science fiction</v>
      </c>
      <c r="S131" s="10">
        <f t="shared" ref="S131:S194" si="20">(J131/86400)+25569+(-5/24)</f>
        <v>41882.728969907403</v>
      </c>
      <c r="T131" s="10">
        <f t="shared" ref="T131:T194" si="21">(I131/86400)+25569+(-5/24)</f>
        <v>41942.728969907403</v>
      </c>
      <c r="U131">
        <f t="shared" ref="U131:U194" si="22">YEAR(S131)</f>
        <v>2014</v>
      </c>
      <c r="V131">
        <f t="shared" ref="V131:V194" si="23">YEAR(T131)</f>
        <v>2014</v>
      </c>
    </row>
    <row r="132" spans="1:22"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6"/>
        <v>0</v>
      </c>
      <c r="P132" s="5">
        <f t="shared" si="17"/>
        <v>0</v>
      </c>
      <c r="Q132" t="str">
        <f t="shared" si="18"/>
        <v>film &amp; video</v>
      </c>
      <c r="R132" t="str">
        <f t="shared" si="19"/>
        <v>science fiction</v>
      </c>
      <c r="S132" s="10">
        <f t="shared" si="20"/>
        <v>41778.707083333335</v>
      </c>
      <c r="T132" s="10">
        <f t="shared" si="21"/>
        <v>41806.636111111111</v>
      </c>
      <c r="U132">
        <f t="shared" si="22"/>
        <v>2014</v>
      </c>
      <c r="V132">
        <f t="shared" si="23"/>
        <v>2014</v>
      </c>
    </row>
    <row r="133" spans="1:22"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6"/>
        <v>0</v>
      </c>
      <c r="P133" s="5">
        <f t="shared" si="17"/>
        <v>0</v>
      </c>
      <c r="Q133" t="str">
        <f t="shared" si="18"/>
        <v>film &amp; video</v>
      </c>
      <c r="R133" t="str">
        <f t="shared" si="19"/>
        <v>science fiction</v>
      </c>
      <c r="S133" s="10">
        <f t="shared" si="20"/>
        <v>42541.629178240742</v>
      </c>
      <c r="T133" s="10">
        <f t="shared" si="21"/>
        <v>42556.791666666664</v>
      </c>
      <c r="U133">
        <f t="shared" si="22"/>
        <v>2016</v>
      </c>
      <c r="V133">
        <f t="shared" si="23"/>
        <v>2016</v>
      </c>
    </row>
    <row r="134" spans="1:22"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6"/>
        <v>9.5687499999999996</v>
      </c>
      <c r="P134" s="5">
        <f t="shared" si="17"/>
        <v>94.506172839506178</v>
      </c>
      <c r="Q134" t="str">
        <f t="shared" si="18"/>
        <v>film &amp; video</v>
      </c>
      <c r="R134" t="str">
        <f t="shared" si="19"/>
        <v>science fiction</v>
      </c>
      <c r="S134" s="10">
        <f t="shared" si="20"/>
        <v>41905.60424768518</v>
      </c>
      <c r="T134" s="10">
        <f t="shared" si="21"/>
        <v>41950.645914351851</v>
      </c>
      <c r="U134">
        <f t="shared" si="22"/>
        <v>2014</v>
      </c>
      <c r="V134">
        <f t="shared" si="23"/>
        <v>2014</v>
      </c>
    </row>
    <row r="135" spans="1:22"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6"/>
        <v>0</v>
      </c>
      <c r="P135" s="5">
        <f t="shared" si="17"/>
        <v>0</v>
      </c>
      <c r="Q135" t="str">
        <f t="shared" si="18"/>
        <v>film &amp; video</v>
      </c>
      <c r="R135" t="str">
        <f t="shared" si="19"/>
        <v>science fiction</v>
      </c>
      <c r="S135" s="10">
        <f t="shared" si="20"/>
        <v>42491.599351851844</v>
      </c>
      <c r="T135" s="10">
        <f t="shared" si="21"/>
        <v>42521.521527777775</v>
      </c>
      <c r="U135">
        <f t="shared" si="22"/>
        <v>2016</v>
      </c>
      <c r="V135">
        <f t="shared" si="23"/>
        <v>2016</v>
      </c>
    </row>
    <row r="136" spans="1:22"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6"/>
        <v>0</v>
      </c>
      <c r="P136" s="5">
        <f t="shared" si="17"/>
        <v>0</v>
      </c>
      <c r="Q136" t="str">
        <f t="shared" si="18"/>
        <v>film &amp; video</v>
      </c>
      <c r="R136" t="str">
        <f t="shared" si="19"/>
        <v>science fiction</v>
      </c>
      <c r="S136" s="10">
        <f t="shared" si="20"/>
        <v>42221.701597222222</v>
      </c>
      <c r="T136" s="10">
        <f t="shared" si="21"/>
        <v>42251.499999999993</v>
      </c>
      <c r="U136">
        <f t="shared" si="22"/>
        <v>2015</v>
      </c>
      <c r="V136">
        <f t="shared" si="23"/>
        <v>2015</v>
      </c>
    </row>
    <row r="137" spans="1:22"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6"/>
        <v>13.433333333333334</v>
      </c>
      <c r="P137" s="5">
        <f t="shared" si="17"/>
        <v>80.599999999999994</v>
      </c>
      <c r="Q137" t="str">
        <f t="shared" si="18"/>
        <v>film &amp; video</v>
      </c>
      <c r="R137" t="str">
        <f t="shared" si="19"/>
        <v>science fiction</v>
      </c>
      <c r="S137" s="10">
        <f t="shared" si="20"/>
        <v>41788.173576388886</v>
      </c>
      <c r="T137" s="10">
        <f t="shared" si="21"/>
        <v>41821.583333333328</v>
      </c>
      <c r="U137">
        <f t="shared" si="22"/>
        <v>2014</v>
      </c>
      <c r="V137">
        <f t="shared" si="23"/>
        <v>2014</v>
      </c>
    </row>
    <row r="138" spans="1:22"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6"/>
        <v>0</v>
      </c>
      <c r="P138" s="5">
        <f t="shared" si="17"/>
        <v>0</v>
      </c>
      <c r="Q138" t="str">
        <f t="shared" si="18"/>
        <v>film &amp; video</v>
      </c>
      <c r="R138" t="str">
        <f t="shared" si="19"/>
        <v>science fiction</v>
      </c>
      <c r="S138" s="10">
        <f t="shared" si="20"/>
        <v>42096.201782407406</v>
      </c>
      <c r="T138" s="10">
        <f t="shared" si="21"/>
        <v>42140.219444444439</v>
      </c>
      <c r="U138">
        <f t="shared" si="22"/>
        <v>2015</v>
      </c>
      <c r="V138">
        <f t="shared" si="23"/>
        <v>2015</v>
      </c>
    </row>
    <row r="139" spans="1:22"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6"/>
        <v>0</v>
      </c>
      <c r="P139" s="5">
        <f t="shared" si="17"/>
        <v>0</v>
      </c>
      <c r="Q139" t="str">
        <f t="shared" si="18"/>
        <v>film &amp; video</v>
      </c>
      <c r="R139" t="str">
        <f t="shared" si="19"/>
        <v>science fiction</v>
      </c>
      <c r="S139" s="10">
        <f t="shared" si="20"/>
        <v>42239.365659722222</v>
      </c>
      <c r="T139" s="10">
        <f t="shared" si="21"/>
        <v>42289.365659722222</v>
      </c>
      <c r="U139">
        <f t="shared" si="22"/>
        <v>2015</v>
      </c>
      <c r="V139">
        <f t="shared" si="23"/>
        <v>2015</v>
      </c>
    </row>
    <row r="140" spans="1:22"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6"/>
        <v>3.1413333333333333</v>
      </c>
      <c r="P140" s="5">
        <f t="shared" si="17"/>
        <v>81.241379310344826</v>
      </c>
      <c r="Q140" t="str">
        <f t="shared" si="18"/>
        <v>film &amp; video</v>
      </c>
      <c r="R140" t="str">
        <f t="shared" si="19"/>
        <v>science fiction</v>
      </c>
      <c r="S140" s="10">
        <f t="shared" si="20"/>
        <v>42186.049085648141</v>
      </c>
      <c r="T140" s="10">
        <f t="shared" si="21"/>
        <v>42216.999305555553</v>
      </c>
      <c r="U140">
        <f t="shared" si="22"/>
        <v>2015</v>
      </c>
      <c r="V140">
        <f t="shared" si="23"/>
        <v>2015</v>
      </c>
    </row>
    <row r="141" spans="1:22"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6"/>
        <v>100</v>
      </c>
      <c r="P141" s="5">
        <f t="shared" si="17"/>
        <v>500</v>
      </c>
      <c r="Q141" t="str">
        <f t="shared" si="18"/>
        <v>film &amp; video</v>
      </c>
      <c r="R141" t="str">
        <f t="shared" si="19"/>
        <v>science fiction</v>
      </c>
      <c r="S141" s="10">
        <f t="shared" si="20"/>
        <v>42187.712638888886</v>
      </c>
      <c r="T141" s="10">
        <f t="shared" si="21"/>
        <v>42197.712638888886</v>
      </c>
      <c r="U141">
        <f t="shared" si="22"/>
        <v>2015</v>
      </c>
      <c r="V141">
        <f t="shared" si="23"/>
        <v>2015</v>
      </c>
    </row>
    <row r="142" spans="1:22"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6"/>
        <v>0</v>
      </c>
      <c r="P142" s="5">
        <f t="shared" si="17"/>
        <v>0</v>
      </c>
      <c r="Q142" t="str">
        <f t="shared" si="18"/>
        <v>film &amp; video</v>
      </c>
      <c r="R142" t="str">
        <f t="shared" si="19"/>
        <v>science fiction</v>
      </c>
      <c r="S142" s="10">
        <f t="shared" si="20"/>
        <v>42052.989953703705</v>
      </c>
      <c r="T142" s="10">
        <f t="shared" si="21"/>
        <v>42082.948287037034</v>
      </c>
      <c r="U142">
        <f t="shared" si="22"/>
        <v>2015</v>
      </c>
      <c r="V142">
        <f t="shared" si="23"/>
        <v>2015</v>
      </c>
    </row>
    <row r="143" spans="1:22"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6"/>
        <v>10.775</v>
      </c>
      <c r="P143" s="5">
        <f t="shared" si="17"/>
        <v>46.178571428571431</v>
      </c>
      <c r="Q143" t="str">
        <f t="shared" si="18"/>
        <v>film &amp; video</v>
      </c>
      <c r="R143" t="str">
        <f t="shared" si="19"/>
        <v>science fiction</v>
      </c>
      <c r="S143" s="10">
        <f t="shared" si="20"/>
        <v>42109.944710648146</v>
      </c>
      <c r="T143" s="10">
        <f t="shared" si="21"/>
        <v>42154.944710648146</v>
      </c>
      <c r="U143">
        <f t="shared" si="22"/>
        <v>2015</v>
      </c>
      <c r="V143">
        <f t="shared" si="23"/>
        <v>2015</v>
      </c>
    </row>
    <row r="144" spans="1:22"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6"/>
        <v>0.33333333333333337</v>
      </c>
      <c r="P144" s="5">
        <f t="shared" si="17"/>
        <v>10</v>
      </c>
      <c r="Q144" t="str">
        <f t="shared" si="18"/>
        <v>film &amp; video</v>
      </c>
      <c r="R144" t="str">
        <f t="shared" si="19"/>
        <v>science fiction</v>
      </c>
      <c r="S144" s="10">
        <f t="shared" si="20"/>
        <v>41938.684930555552</v>
      </c>
      <c r="T144" s="10">
        <f t="shared" si="21"/>
        <v>41959.726597222216</v>
      </c>
      <c r="U144">
        <f t="shared" si="22"/>
        <v>2014</v>
      </c>
      <c r="V144">
        <f t="shared" si="23"/>
        <v>2014</v>
      </c>
    </row>
    <row r="145" spans="1:22"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6"/>
        <v>0</v>
      </c>
      <c r="P145" s="5">
        <f t="shared" si="17"/>
        <v>0</v>
      </c>
      <c r="Q145" t="str">
        <f t="shared" si="18"/>
        <v>film &amp; video</v>
      </c>
      <c r="R145" t="str">
        <f t="shared" si="19"/>
        <v>science fiction</v>
      </c>
      <c r="S145" s="10">
        <f t="shared" si="20"/>
        <v>42558.855810185181</v>
      </c>
      <c r="T145" s="10">
        <f t="shared" si="21"/>
        <v>42616.038194444445</v>
      </c>
      <c r="U145">
        <f t="shared" si="22"/>
        <v>2016</v>
      </c>
      <c r="V145">
        <f t="shared" si="23"/>
        <v>2016</v>
      </c>
    </row>
    <row r="146" spans="1:22"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6"/>
        <v>27.6</v>
      </c>
      <c r="P146" s="5">
        <f t="shared" si="17"/>
        <v>55.945945945945944</v>
      </c>
      <c r="Q146" t="str">
        <f t="shared" si="18"/>
        <v>film &amp; video</v>
      </c>
      <c r="R146" t="str">
        <f t="shared" si="19"/>
        <v>science fiction</v>
      </c>
      <c r="S146" s="10">
        <f t="shared" si="20"/>
        <v>42047.554074074076</v>
      </c>
      <c r="T146" s="10">
        <f t="shared" si="21"/>
        <v>42107.512407407405</v>
      </c>
      <c r="U146">
        <f t="shared" si="22"/>
        <v>2015</v>
      </c>
      <c r="V146">
        <f t="shared" si="23"/>
        <v>2015</v>
      </c>
    </row>
    <row r="147" spans="1:22"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6"/>
        <v>7.5111111111111111</v>
      </c>
      <c r="P147" s="5">
        <f t="shared" si="17"/>
        <v>37.555555555555557</v>
      </c>
      <c r="Q147" t="str">
        <f t="shared" si="18"/>
        <v>film &amp; video</v>
      </c>
      <c r="R147" t="str">
        <f t="shared" si="19"/>
        <v>science fiction</v>
      </c>
      <c r="S147" s="10">
        <f t="shared" si="20"/>
        <v>42200.333935185183</v>
      </c>
      <c r="T147" s="10">
        <f t="shared" si="21"/>
        <v>42227.333935185183</v>
      </c>
      <c r="U147">
        <f t="shared" si="22"/>
        <v>2015</v>
      </c>
      <c r="V147">
        <f t="shared" si="23"/>
        <v>2015</v>
      </c>
    </row>
    <row r="148" spans="1:22"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6"/>
        <v>0.57499999999999996</v>
      </c>
      <c r="P148" s="5">
        <f t="shared" si="17"/>
        <v>38.333333333333336</v>
      </c>
      <c r="Q148" t="str">
        <f t="shared" si="18"/>
        <v>film &amp; video</v>
      </c>
      <c r="R148" t="str">
        <f t="shared" si="19"/>
        <v>science fiction</v>
      </c>
      <c r="S148" s="10">
        <f t="shared" si="20"/>
        <v>42692.807847222219</v>
      </c>
      <c r="T148" s="10">
        <f t="shared" si="21"/>
        <v>42752.807847222219</v>
      </c>
      <c r="U148">
        <f t="shared" si="22"/>
        <v>2016</v>
      </c>
      <c r="V148">
        <f t="shared" si="23"/>
        <v>2017</v>
      </c>
    </row>
    <row r="149" spans="1:22"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6"/>
        <v>0</v>
      </c>
      <c r="P149" s="5">
        <f t="shared" si="17"/>
        <v>0</v>
      </c>
      <c r="Q149" t="str">
        <f t="shared" si="18"/>
        <v>film &amp; video</v>
      </c>
      <c r="R149" t="str">
        <f t="shared" si="19"/>
        <v>science fiction</v>
      </c>
      <c r="S149" s="10">
        <f t="shared" si="20"/>
        <v>41969.559490740743</v>
      </c>
      <c r="T149" s="10">
        <f t="shared" si="21"/>
        <v>42012.554166666661</v>
      </c>
      <c r="U149">
        <f t="shared" si="22"/>
        <v>2014</v>
      </c>
      <c r="V149">
        <f t="shared" si="23"/>
        <v>2015</v>
      </c>
    </row>
    <row r="150" spans="1:22"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6"/>
        <v>0.08</v>
      </c>
      <c r="P150" s="5">
        <f t="shared" si="17"/>
        <v>20</v>
      </c>
      <c r="Q150" t="str">
        <f t="shared" si="18"/>
        <v>film &amp; video</v>
      </c>
      <c r="R150" t="str">
        <f t="shared" si="19"/>
        <v>science fiction</v>
      </c>
      <c r="S150" s="10">
        <f t="shared" si="20"/>
        <v>42397.073333333326</v>
      </c>
      <c r="T150" s="10">
        <f t="shared" si="21"/>
        <v>42427.073333333326</v>
      </c>
      <c r="U150">
        <f t="shared" si="22"/>
        <v>2016</v>
      </c>
      <c r="V150">
        <f t="shared" si="23"/>
        <v>2016</v>
      </c>
    </row>
    <row r="151" spans="1:22"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6"/>
        <v>0.91999999999999993</v>
      </c>
      <c r="P151" s="5">
        <f t="shared" si="17"/>
        <v>15.333333333333334</v>
      </c>
      <c r="Q151" t="str">
        <f t="shared" si="18"/>
        <v>film &amp; video</v>
      </c>
      <c r="R151" t="str">
        <f t="shared" si="19"/>
        <v>science fiction</v>
      </c>
      <c r="S151" s="10">
        <f t="shared" si="20"/>
        <v>41967.963773148142</v>
      </c>
      <c r="T151" s="10">
        <f t="shared" si="21"/>
        <v>41998.124999999993</v>
      </c>
      <c r="U151">
        <f t="shared" si="22"/>
        <v>2014</v>
      </c>
      <c r="V151">
        <f t="shared" si="23"/>
        <v>2014</v>
      </c>
    </row>
    <row r="152" spans="1:22"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6"/>
        <v>23.163076923076922</v>
      </c>
      <c r="P152" s="5">
        <f t="shared" si="17"/>
        <v>449.43283582089555</v>
      </c>
      <c r="Q152" t="str">
        <f t="shared" si="18"/>
        <v>film &amp; video</v>
      </c>
      <c r="R152" t="str">
        <f t="shared" si="19"/>
        <v>science fiction</v>
      </c>
      <c r="S152" s="10">
        <f t="shared" si="20"/>
        <v>42089.95349537037</v>
      </c>
      <c r="T152" s="10">
        <f t="shared" si="21"/>
        <v>42149.95349537037</v>
      </c>
      <c r="U152">
        <f t="shared" si="22"/>
        <v>2015</v>
      </c>
      <c r="V152">
        <f t="shared" si="23"/>
        <v>2015</v>
      </c>
    </row>
    <row r="153" spans="1:22"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6"/>
        <v>5.5999999999999994E-2</v>
      </c>
      <c r="P153" s="5">
        <f t="shared" si="17"/>
        <v>28</v>
      </c>
      <c r="Q153" t="str">
        <f t="shared" si="18"/>
        <v>film &amp; video</v>
      </c>
      <c r="R153" t="str">
        <f t="shared" si="19"/>
        <v>science fiction</v>
      </c>
      <c r="S153" s="10">
        <f t="shared" si="20"/>
        <v>42113.342488425922</v>
      </c>
      <c r="T153" s="10">
        <f t="shared" si="21"/>
        <v>42173.342488425922</v>
      </c>
      <c r="U153">
        <f t="shared" si="22"/>
        <v>2015</v>
      </c>
      <c r="V153">
        <f t="shared" si="23"/>
        <v>2015</v>
      </c>
    </row>
    <row r="154" spans="1:22"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6"/>
        <v>7.8947368421052634E-3</v>
      </c>
      <c r="P154" s="5">
        <f t="shared" si="17"/>
        <v>15</v>
      </c>
      <c r="Q154" t="str">
        <f t="shared" si="18"/>
        <v>film &amp; video</v>
      </c>
      <c r="R154" t="str">
        <f t="shared" si="19"/>
        <v>science fiction</v>
      </c>
      <c r="S154" s="10">
        <f t="shared" si="20"/>
        <v>41874.869212962956</v>
      </c>
      <c r="T154" s="10">
        <f t="shared" si="21"/>
        <v>41904.869212962956</v>
      </c>
      <c r="U154">
        <f t="shared" si="22"/>
        <v>2014</v>
      </c>
      <c r="V154">
        <f t="shared" si="23"/>
        <v>2014</v>
      </c>
    </row>
    <row r="155" spans="1:22"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6"/>
        <v>0.71799999999999997</v>
      </c>
      <c r="P155" s="5">
        <f t="shared" si="17"/>
        <v>35.9</v>
      </c>
      <c r="Q155" t="str">
        <f t="shared" si="18"/>
        <v>film &amp; video</v>
      </c>
      <c r="R155" t="str">
        <f t="shared" si="19"/>
        <v>science fiction</v>
      </c>
      <c r="S155" s="10">
        <f t="shared" si="20"/>
        <v>41933.377824074072</v>
      </c>
      <c r="T155" s="10">
        <f t="shared" si="21"/>
        <v>41975.419490740744</v>
      </c>
      <c r="U155">
        <f t="shared" si="22"/>
        <v>2014</v>
      </c>
      <c r="V155">
        <f t="shared" si="23"/>
        <v>2014</v>
      </c>
    </row>
    <row r="156" spans="1:22"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6"/>
        <v>2.666666666666667</v>
      </c>
      <c r="P156" s="5">
        <f t="shared" si="17"/>
        <v>13.333333333333334</v>
      </c>
      <c r="Q156" t="str">
        <f t="shared" si="18"/>
        <v>film &amp; video</v>
      </c>
      <c r="R156" t="str">
        <f t="shared" si="19"/>
        <v>science fiction</v>
      </c>
      <c r="S156" s="10">
        <f t="shared" si="20"/>
        <v>42115.339062499996</v>
      </c>
      <c r="T156" s="10">
        <f t="shared" si="21"/>
        <v>42158.339062499996</v>
      </c>
      <c r="U156">
        <f t="shared" si="22"/>
        <v>2015</v>
      </c>
      <c r="V156">
        <f t="shared" si="23"/>
        <v>2015</v>
      </c>
    </row>
    <row r="157" spans="1:22"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6"/>
        <v>6.0000000000000001E-3</v>
      </c>
      <c r="P157" s="5">
        <f t="shared" si="17"/>
        <v>20.25</v>
      </c>
      <c r="Q157" t="str">
        <f t="shared" si="18"/>
        <v>film &amp; video</v>
      </c>
      <c r="R157" t="str">
        <f t="shared" si="19"/>
        <v>science fiction</v>
      </c>
      <c r="S157" s="10">
        <f t="shared" si="20"/>
        <v>42168.351099537038</v>
      </c>
      <c r="T157" s="10">
        <f t="shared" si="21"/>
        <v>42208.351099537038</v>
      </c>
      <c r="U157">
        <f t="shared" si="22"/>
        <v>2015</v>
      </c>
      <c r="V157">
        <f t="shared" si="23"/>
        <v>2015</v>
      </c>
    </row>
    <row r="158" spans="1:22"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6"/>
        <v>5.0999999999999996</v>
      </c>
      <c r="P158" s="5">
        <f t="shared" si="17"/>
        <v>119</v>
      </c>
      <c r="Q158" t="str">
        <f t="shared" si="18"/>
        <v>film &amp; video</v>
      </c>
      <c r="R158" t="str">
        <f t="shared" si="19"/>
        <v>science fiction</v>
      </c>
      <c r="S158" s="10">
        <f t="shared" si="20"/>
        <v>41793.916620370372</v>
      </c>
      <c r="T158" s="10">
        <f t="shared" si="21"/>
        <v>41853.916620370372</v>
      </c>
      <c r="U158">
        <f t="shared" si="22"/>
        <v>2014</v>
      </c>
      <c r="V158">
        <f t="shared" si="23"/>
        <v>2014</v>
      </c>
    </row>
    <row r="159" spans="1:22"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6"/>
        <v>0.26711185308848079</v>
      </c>
      <c r="P159" s="5">
        <f t="shared" si="17"/>
        <v>4</v>
      </c>
      <c r="Q159" t="str">
        <f t="shared" si="18"/>
        <v>film &amp; video</v>
      </c>
      <c r="R159" t="str">
        <f t="shared" si="19"/>
        <v>science fiction</v>
      </c>
      <c r="S159" s="10">
        <f t="shared" si="20"/>
        <v>42396.703379629624</v>
      </c>
      <c r="T159" s="10">
        <f t="shared" si="21"/>
        <v>42426.703379629624</v>
      </c>
      <c r="U159">
        <f t="shared" si="22"/>
        <v>2016</v>
      </c>
      <c r="V159">
        <f t="shared" si="23"/>
        <v>2016</v>
      </c>
    </row>
    <row r="160" spans="1:22"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6"/>
        <v>0</v>
      </c>
      <c r="P160" s="5">
        <f t="shared" si="17"/>
        <v>0</v>
      </c>
      <c r="Q160" t="str">
        <f t="shared" si="18"/>
        <v>film &amp; video</v>
      </c>
      <c r="R160" t="str">
        <f t="shared" si="19"/>
        <v>science fiction</v>
      </c>
      <c r="S160" s="10">
        <f t="shared" si="20"/>
        <v>41903.868379629625</v>
      </c>
      <c r="T160" s="10">
        <f t="shared" si="21"/>
        <v>41933.868379629625</v>
      </c>
      <c r="U160">
        <f t="shared" si="22"/>
        <v>2014</v>
      </c>
      <c r="V160">
        <f t="shared" si="23"/>
        <v>2014</v>
      </c>
    </row>
    <row r="161" spans="1:22"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6"/>
        <v>2E-3</v>
      </c>
      <c r="P161" s="5">
        <f t="shared" si="17"/>
        <v>10</v>
      </c>
      <c r="Q161" t="str">
        <f t="shared" si="18"/>
        <v>film &amp; video</v>
      </c>
      <c r="R161" t="str">
        <f t="shared" si="19"/>
        <v>science fiction</v>
      </c>
      <c r="S161" s="10">
        <f t="shared" si="20"/>
        <v>42514.226215277777</v>
      </c>
      <c r="T161" s="10">
        <f t="shared" si="21"/>
        <v>42554.226215277777</v>
      </c>
      <c r="U161">
        <f t="shared" si="22"/>
        <v>2016</v>
      </c>
      <c r="V161">
        <f t="shared" si="23"/>
        <v>2016</v>
      </c>
    </row>
    <row r="162" spans="1:22"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6"/>
        <v>0</v>
      </c>
      <c r="P162" s="5">
        <f t="shared" si="17"/>
        <v>0</v>
      </c>
      <c r="Q162" t="str">
        <f t="shared" si="18"/>
        <v>film &amp; video</v>
      </c>
      <c r="R162" t="str">
        <f t="shared" si="19"/>
        <v>drama</v>
      </c>
      <c r="S162" s="10">
        <f t="shared" si="20"/>
        <v>42171.70475694444</v>
      </c>
      <c r="T162" s="10">
        <f t="shared" si="21"/>
        <v>42231.70475694444</v>
      </c>
      <c r="U162">
        <f t="shared" si="22"/>
        <v>2015</v>
      </c>
      <c r="V162">
        <f t="shared" si="23"/>
        <v>2015</v>
      </c>
    </row>
    <row r="163" spans="1:22"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6"/>
        <v>0.01</v>
      </c>
      <c r="P163" s="5">
        <f t="shared" si="17"/>
        <v>5</v>
      </c>
      <c r="Q163" t="str">
        <f t="shared" si="18"/>
        <v>film &amp; video</v>
      </c>
      <c r="R163" t="str">
        <f t="shared" si="19"/>
        <v>drama</v>
      </c>
      <c r="S163" s="10">
        <f t="shared" si="20"/>
        <v>41792.479108796295</v>
      </c>
      <c r="T163" s="10">
        <f t="shared" si="21"/>
        <v>41822.479108796295</v>
      </c>
      <c r="U163">
        <f t="shared" si="22"/>
        <v>2014</v>
      </c>
      <c r="V163">
        <f t="shared" si="23"/>
        <v>2014</v>
      </c>
    </row>
    <row r="164" spans="1:22"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6"/>
        <v>15.535714285714286</v>
      </c>
      <c r="P164" s="5">
        <f t="shared" si="17"/>
        <v>43.5</v>
      </c>
      <c r="Q164" t="str">
        <f t="shared" si="18"/>
        <v>film &amp; video</v>
      </c>
      <c r="R164" t="str">
        <f t="shared" si="19"/>
        <v>drama</v>
      </c>
      <c r="S164" s="10">
        <f t="shared" si="20"/>
        <v>41834.91847222222</v>
      </c>
      <c r="T164" s="10">
        <f t="shared" si="21"/>
        <v>41867.779166666667</v>
      </c>
      <c r="U164">
        <f t="shared" si="22"/>
        <v>2014</v>
      </c>
      <c r="V164">
        <f t="shared" si="23"/>
        <v>2014</v>
      </c>
    </row>
    <row r="165" spans="1:22"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6"/>
        <v>0</v>
      </c>
      <c r="P165" s="5">
        <f t="shared" si="17"/>
        <v>0</v>
      </c>
      <c r="Q165" t="str">
        <f t="shared" si="18"/>
        <v>film &amp; video</v>
      </c>
      <c r="R165" t="str">
        <f t="shared" si="19"/>
        <v>drama</v>
      </c>
      <c r="S165" s="10">
        <f t="shared" si="20"/>
        <v>42243.752939814811</v>
      </c>
      <c r="T165" s="10">
        <f t="shared" si="21"/>
        <v>42277.791666666664</v>
      </c>
      <c r="U165">
        <f t="shared" si="22"/>
        <v>2015</v>
      </c>
      <c r="V165">
        <f t="shared" si="23"/>
        <v>2015</v>
      </c>
    </row>
    <row r="166" spans="1:22"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6"/>
        <v>0.53333333333333333</v>
      </c>
      <c r="P166" s="5">
        <f t="shared" si="17"/>
        <v>91.428571428571431</v>
      </c>
      <c r="Q166" t="str">
        <f t="shared" si="18"/>
        <v>film &amp; video</v>
      </c>
      <c r="R166" t="str">
        <f t="shared" si="19"/>
        <v>drama</v>
      </c>
      <c r="S166" s="10">
        <f t="shared" si="20"/>
        <v>41841.554409722223</v>
      </c>
      <c r="T166" s="10">
        <f t="shared" si="21"/>
        <v>41901.554409722223</v>
      </c>
      <c r="U166">
        <f t="shared" si="22"/>
        <v>2014</v>
      </c>
      <c r="V166">
        <f t="shared" si="23"/>
        <v>2014</v>
      </c>
    </row>
    <row r="167" spans="1:22"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6"/>
        <v>0</v>
      </c>
      <c r="P167" s="5">
        <f t="shared" si="17"/>
        <v>0</v>
      </c>
      <c r="Q167" t="str">
        <f t="shared" si="18"/>
        <v>film &amp; video</v>
      </c>
      <c r="R167" t="str">
        <f t="shared" si="19"/>
        <v>drama</v>
      </c>
      <c r="S167" s="10">
        <f t="shared" si="20"/>
        <v>42351.450509259252</v>
      </c>
      <c r="T167" s="10">
        <f t="shared" si="21"/>
        <v>42381.450509259252</v>
      </c>
      <c r="U167">
        <f t="shared" si="22"/>
        <v>2015</v>
      </c>
      <c r="V167">
        <f t="shared" si="23"/>
        <v>2016</v>
      </c>
    </row>
    <row r="168" spans="1:22"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6"/>
        <v>60</v>
      </c>
      <c r="P168" s="5">
        <f t="shared" si="17"/>
        <v>3000</v>
      </c>
      <c r="Q168" t="str">
        <f t="shared" si="18"/>
        <v>film &amp; video</v>
      </c>
      <c r="R168" t="str">
        <f t="shared" si="19"/>
        <v>drama</v>
      </c>
      <c r="S168" s="10">
        <f t="shared" si="20"/>
        <v>42720.867615740739</v>
      </c>
      <c r="T168" s="10">
        <f t="shared" si="21"/>
        <v>42750.867615740739</v>
      </c>
      <c r="U168">
        <f t="shared" si="22"/>
        <v>2016</v>
      </c>
      <c r="V168">
        <f t="shared" si="23"/>
        <v>2017</v>
      </c>
    </row>
    <row r="169" spans="1:22"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6"/>
        <v>0.01</v>
      </c>
      <c r="P169" s="5">
        <f t="shared" si="17"/>
        <v>5.5</v>
      </c>
      <c r="Q169" t="str">
        <f t="shared" si="18"/>
        <v>film &amp; video</v>
      </c>
      <c r="R169" t="str">
        <f t="shared" si="19"/>
        <v>drama</v>
      </c>
      <c r="S169" s="10">
        <f t="shared" si="20"/>
        <v>42160.719155092585</v>
      </c>
      <c r="T169" s="10">
        <f t="shared" si="21"/>
        <v>42220.719155092585</v>
      </c>
      <c r="U169">
        <f t="shared" si="22"/>
        <v>2015</v>
      </c>
      <c r="V169">
        <f t="shared" si="23"/>
        <v>2015</v>
      </c>
    </row>
    <row r="170" spans="1:22"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6"/>
        <v>4.0625</v>
      </c>
      <c r="P170" s="5">
        <f t="shared" si="17"/>
        <v>108.33333333333333</v>
      </c>
      <c r="Q170" t="str">
        <f t="shared" si="18"/>
        <v>film &amp; video</v>
      </c>
      <c r="R170" t="str">
        <f t="shared" si="19"/>
        <v>drama</v>
      </c>
      <c r="S170" s="10">
        <f t="shared" si="20"/>
        <v>42052.626967592594</v>
      </c>
      <c r="T170" s="10">
        <f t="shared" si="21"/>
        <v>42082.585300925923</v>
      </c>
      <c r="U170">
        <f t="shared" si="22"/>
        <v>2015</v>
      </c>
      <c r="V170">
        <f t="shared" si="23"/>
        <v>2015</v>
      </c>
    </row>
    <row r="171" spans="1:22"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6"/>
        <v>22.400000000000002</v>
      </c>
      <c r="P171" s="5">
        <f t="shared" si="17"/>
        <v>56</v>
      </c>
      <c r="Q171" t="str">
        <f t="shared" si="18"/>
        <v>film &amp; video</v>
      </c>
      <c r="R171" t="str">
        <f t="shared" si="19"/>
        <v>drama</v>
      </c>
      <c r="S171" s="10">
        <f t="shared" si="20"/>
        <v>41900.296979166662</v>
      </c>
      <c r="T171" s="10">
        <f t="shared" si="21"/>
        <v>41930.296979166662</v>
      </c>
      <c r="U171">
        <f t="shared" si="22"/>
        <v>2014</v>
      </c>
      <c r="V171">
        <f t="shared" si="23"/>
        <v>2014</v>
      </c>
    </row>
    <row r="172" spans="1:22"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6"/>
        <v>3.25</v>
      </c>
      <c r="P172" s="5">
        <f t="shared" si="17"/>
        <v>32.5</v>
      </c>
      <c r="Q172" t="str">
        <f t="shared" si="18"/>
        <v>film &amp; video</v>
      </c>
      <c r="R172" t="str">
        <f t="shared" si="19"/>
        <v>drama</v>
      </c>
      <c r="S172" s="10">
        <f t="shared" si="20"/>
        <v>42216.769479166665</v>
      </c>
      <c r="T172" s="10">
        <f t="shared" si="21"/>
        <v>42246.019444444442</v>
      </c>
      <c r="U172">
        <f t="shared" si="22"/>
        <v>2015</v>
      </c>
      <c r="V172">
        <f t="shared" si="23"/>
        <v>2015</v>
      </c>
    </row>
    <row r="173" spans="1:22"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6"/>
        <v>2E-3</v>
      </c>
      <c r="P173" s="5">
        <f t="shared" si="17"/>
        <v>1</v>
      </c>
      <c r="Q173" t="str">
        <f t="shared" si="18"/>
        <v>film &amp; video</v>
      </c>
      <c r="R173" t="str">
        <f t="shared" si="19"/>
        <v>drama</v>
      </c>
      <c r="S173" s="10">
        <f t="shared" si="20"/>
        <v>42533.972384259258</v>
      </c>
      <c r="T173" s="10">
        <f t="shared" si="21"/>
        <v>42593.972384259258</v>
      </c>
      <c r="U173">
        <f t="shared" si="22"/>
        <v>2016</v>
      </c>
      <c r="V173">
        <f t="shared" si="23"/>
        <v>2016</v>
      </c>
    </row>
    <row r="174" spans="1:22"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6"/>
        <v>0</v>
      </c>
      <c r="P174" s="5">
        <f t="shared" si="17"/>
        <v>0</v>
      </c>
      <c r="Q174" t="str">
        <f t="shared" si="18"/>
        <v>film &amp; video</v>
      </c>
      <c r="R174" t="str">
        <f t="shared" si="19"/>
        <v>drama</v>
      </c>
      <c r="S174" s="10">
        <f t="shared" si="20"/>
        <v>42047.186608796292</v>
      </c>
      <c r="T174" s="10">
        <f t="shared" si="21"/>
        <v>42082.144942129627</v>
      </c>
      <c r="U174">
        <f t="shared" si="22"/>
        <v>2015</v>
      </c>
      <c r="V174">
        <f t="shared" si="23"/>
        <v>2015</v>
      </c>
    </row>
    <row r="175" spans="1:22"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6"/>
        <v>0</v>
      </c>
      <c r="P175" s="5">
        <f t="shared" si="17"/>
        <v>0</v>
      </c>
      <c r="Q175" t="str">
        <f t="shared" si="18"/>
        <v>film &amp; video</v>
      </c>
      <c r="R175" t="str">
        <f t="shared" si="19"/>
        <v>drama</v>
      </c>
      <c r="S175" s="10">
        <f t="shared" si="20"/>
        <v>42033.364675925921</v>
      </c>
      <c r="T175" s="10">
        <f t="shared" si="21"/>
        <v>42063.364675925921</v>
      </c>
      <c r="U175">
        <f t="shared" si="22"/>
        <v>2015</v>
      </c>
      <c r="V175">
        <f t="shared" si="23"/>
        <v>2015</v>
      </c>
    </row>
    <row r="176" spans="1:22"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6"/>
        <v>0</v>
      </c>
      <c r="P176" s="5">
        <f t="shared" si="17"/>
        <v>0</v>
      </c>
      <c r="Q176" t="str">
        <f t="shared" si="18"/>
        <v>film &amp; video</v>
      </c>
      <c r="R176" t="str">
        <f t="shared" si="19"/>
        <v>drama</v>
      </c>
      <c r="S176" s="10">
        <f t="shared" si="20"/>
        <v>42072.55064814815</v>
      </c>
      <c r="T176" s="10">
        <f t="shared" si="21"/>
        <v>42132.55064814815</v>
      </c>
      <c r="U176">
        <f t="shared" si="22"/>
        <v>2015</v>
      </c>
      <c r="V176">
        <f t="shared" si="23"/>
        <v>2015</v>
      </c>
    </row>
    <row r="177" spans="1:22"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6"/>
        <v>6.4850000000000003</v>
      </c>
      <c r="P177" s="5">
        <f t="shared" si="17"/>
        <v>49.884615384615387</v>
      </c>
      <c r="Q177" t="str">
        <f t="shared" si="18"/>
        <v>film &amp; video</v>
      </c>
      <c r="R177" t="str">
        <f t="shared" si="19"/>
        <v>drama</v>
      </c>
      <c r="S177" s="10">
        <f t="shared" si="20"/>
        <v>41855.569571759253</v>
      </c>
      <c r="T177" s="10">
        <f t="shared" si="21"/>
        <v>41880.569571759253</v>
      </c>
      <c r="U177">
        <f t="shared" si="22"/>
        <v>2014</v>
      </c>
      <c r="V177">
        <f t="shared" si="23"/>
        <v>2014</v>
      </c>
    </row>
    <row r="178" spans="1:22"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6"/>
        <v>0</v>
      </c>
      <c r="P178" s="5">
        <f t="shared" si="17"/>
        <v>0</v>
      </c>
      <c r="Q178" t="str">
        <f t="shared" si="18"/>
        <v>film &amp; video</v>
      </c>
      <c r="R178" t="str">
        <f t="shared" si="19"/>
        <v>drama</v>
      </c>
      <c r="S178" s="10">
        <f t="shared" si="20"/>
        <v>42191.615729166668</v>
      </c>
      <c r="T178" s="10">
        <f t="shared" si="21"/>
        <v>42221.615729166668</v>
      </c>
      <c r="U178">
        <f t="shared" si="22"/>
        <v>2015</v>
      </c>
      <c r="V178">
        <f t="shared" si="23"/>
        <v>2015</v>
      </c>
    </row>
    <row r="179" spans="1:22"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6"/>
        <v>40</v>
      </c>
      <c r="P179" s="5">
        <f t="shared" si="17"/>
        <v>25.714285714285715</v>
      </c>
      <c r="Q179" t="str">
        <f t="shared" si="18"/>
        <v>film &amp; video</v>
      </c>
      <c r="R179" t="str">
        <f t="shared" si="19"/>
        <v>drama</v>
      </c>
      <c r="S179" s="10">
        <f t="shared" si="20"/>
        <v>42069.839421296296</v>
      </c>
      <c r="T179" s="10">
        <f t="shared" si="21"/>
        <v>42086.797754629624</v>
      </c>
      <c r="U179">
        <f t="shared" si="22"/>
        <v>2015</v>
      </c>
      <c r="V179">
        <f t="shared" si="23"/>
        <v>2015</v>
      </c>
    </row>
    <row r="180" spans="1:22"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6"/>
        <v>0</v>
      </c>
      <c r="P180" s="5">
        <f t="shared" si="17"/>
        <v>0</v>
      </c>
      <c r="Q180" t="str">
        <f t="shared" si="18"/>
        <v>film &amp; video</v>
      </c>
      <c r="R180" t="str">
        <f t="shared" si="19"/>
        <v>drama</v>
      </c>
      <c r="S180" s="10">
        <f t="shared" si="20"/>
        <v>42304.747048611105</v>
      </c>
      <c r="T180" s="10">
        <f t="shared" si="21"/>
        <v>42334.788715277777</v>
      </c>
      <c r="U180">
        <f t="shared" si="22"/>
        <v>2015</v>
      </c>
      <c r="V180">
        <f t="shared" si="23"/>
        <v>2015</v>
      </c>
    </row>
    <row r="181" spans="1:22"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6"/>
        <v>20</v>
      </c>
      <c r="P181" s="5">
        <f t="shared" si="17"/>
        <v>100</v>
      </c>
      <c r="Q181" t="str">
        <f t="shared" si="18"/>
        <v>film &amp; video</v>
      </c>
      <c r="R181" t="str">
        <f t="shared" si="19"/>
        <v>drama</v>
      </c>
      <c r="S181" s="10">
        <f t="shared" si="20"/>
        <v>42402.872164351851</v>
      </c>
      <c r="T181" s="10">
        <f t="shared" si="21"/>
        <v>42432.872164351851</v>
      </c>
      <c r="U181">
        <f t="shared" si="22"/>
        <v>2016</v>
      </c>
      <c r="V181">
        <f t="shared" si="23"/>
        <v>2016</v>
      </c>
    </row>
    <row r="182" spans="1:22"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6"/>
        <v>33.416666666666664</v>
      </c>
      <c r="P182" s="5">
        <f t="shared" si="17"/>
        <v>30.846153846153847</v>
      </c>
      <c r="Q182" t="str">
        <f t="shared" si="18"/>
        <v>film &amp; video</v>
      </c>
      <c r="R182" t="str">
        <f t="shared" si="19"/>
        <v>drama</v>
      </c>
      <c r="S182" s="10">
        <f t="shared" si="20"/>
        <v>42067.782905092587</v>
      </c>
      <c r="T182" s="10">
        <f t="shared" si="21"/>
        <v>42107.583333333336</v>
      </c>
      <c r="U182">
        <f t="shared" si="22"/>
        <v>2015</v>
      </c>
      <c r="V182">
        <f t="shared" si="23"/>
        <v>2015</v>
      </c>
    </row>
    <row r="183" spans="1:22"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6"/>
        <v>21.092608822670172</v>
      </c>
      <c r="P183" s="5">
        <f t="shared" si="17"/>
        <v>180.5</v>
      </c>
      <c r="Q183" t="str">
        <f t="shared" si="18"/>
        <v>film &amp; video</v>
      </c>
      <c r="R183" t="str">
        <f t="shared" si="19"/>
        <v>drama</v>
      </c>
      <c r="S183" s="10">
        <f t="shared" si="20"/>
        <v>42147.533506944441</v>
      </c>
      <c r="T183" s="10">
        <f t="shared" si="21"/>
        <v>42177.533506944441</v>
      </c>
      <c r="U183">
        <f t="shared" si="22"/>
        <v>2015</v>
      </c>
      <c r="V183">
        <f t="shared" si="23"/>
        <v>2015</v>
      </c>
    </row>
    <row r="184" spans="1:22"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6"/>
        <v>0</v>
      </c>
      <c r="P184" s="5">
        <f t="shared" si="17"/>
        <v>0</v>
      </c>
      <c r="Q184" t="str">
        <f t="shared" si="18"/>
        <v>film &amp; video</v>
      </c>
      <c r="R184" t="str">
        <f t="shared" si="19"/>
        <v>drama</v>
      </c>
      <c r="S184" s="10">
        <f t="shared" si="20"/>
        <v>42711.803611111107</v>
      </c>
      <c r="T184" s="10">
        <f t="shared" si="21"/>
        <v>42741.803611111107</v>
      </c>
      <c r="U184">
        <f t="shared" si="22"/>
        <v>2016</v>
      </c>
      <c r="V184">
        <f t="shared" si="23"/>
        <v>2017</v>
      </c>
    </row>
    <row r="185" spans="1:22"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6"/>
        <v>35.856000000000002</v>
      </c>
      <c r="P185" s="5">
        <f t="shared" si="17"/>
        <v>373.5</v>
      </c>
      <c r="Q185" t="str">
        <f t="shared" si="18"/>
        <v>film &amp; video</v>
      </c>
      <c r="R185" t="str">
        <f t="shared" si="19"/>
        <v>drama</v>
      </c>
      <c r="S185" s="10">
        <f t="shared" si="20"/>
        <v>41939.601967592593</v>
      </c>
      <c r="T185" s="10">
        <f t="shared" si="21"/>
        <v>41969.643634259257</v>
      </c>
      <c r="U185">
        <f t="shared" si="22"/>
        <v>2014</v>
      </c>
      <c r="V185">
        <f t="shared" si="23"/>
        <v>2014</v>
      </c>
    </row>
    <row r="186" spans="1:22"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6"/>
        <v>3.4000000000000004</v>
      </c>
      <c r="P186" s="5">
        <f t="shared" si="17"/>
        <v>25.5</v>
      </c>
      <c r="Q186" t="str">
        <f t="shared" si="18"/>
        <v>film &amp; video</v>
      </c>
      <c r="R186" t="str">
        <f t="shared" si="19"/>
        <v>drama</v>
      </c>
      <c r="S186" s="10">
        <f t="shared" si="20"/>
        <v>41825.58289351852</v>
      </c>
      <c r="T186" s="10">
        <f t="shared" si="21"/>
        <v>41882.957638888889</v>
      </c>
      <c r="U186">
        <f t="shared" si="22"/>
        <v>2014</v>
      </c>
      <c r="V186">
        <f t="shared" si="23"/>
        <v>2014</v>
      </c>
    </row>
    <row r="187" spans="1:22"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6"/>
        <v>5.5</v>
      </c>
      <c r="P187" s="5">
        <f t="shared" si="17"/>
        <v>220</v>
      </c>
      <c r="Q187" t="str">
        <f t="shared" si="18"/>
        <v>film &amp; video</v>
      </c>
      <c r="R187" t="str">
        <f t="shared" si="19"/>
        <v>drama</v>
      </c>
      <c r="S187" s="10">
        <f t="shared" si="20"/>
        <v>42570.702997685185</v>
      </c>
      <c r="T187" s="10">
        <f t="shared" si="21"/>
        <v>42600.702997685185</v>
      </c>
      <c r="U187">
        <f t="shared" si="22"/>
        <v>2016</v>
      </c>
      <c r="V187">
        <f t="shared" si="23"/>
        <v>2016</v>
      </c>
    </row>
    <row r="188" spans="1:22"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6"/>
        <v>0</v>
      </c>
      <c r="P188" s="5">
        <f t="shared" si="17"/>
        <v>0</v>
      </c>
      <c r="Q188" t="str">
        <f t="shared" si="18"/>
        <v>film &amp; video</v>
      </c>
      <c r="R188" t="str">
        <f t="shared" si="19"/>
        <v>drama</v>
      </c>
      <c r="S188" s="10">
        <f t="shared" si="20"/>
        <v>42767.604560185187</v>
      </c>
      <c r="T188" s="10">
        <f t="shared" si="21"/>
        <v>42797.624999999993</v>
      </c>
      <c r="U188">
        <f t="shared" si="22"/>
        <v>2017</v>
      </c>
      <c r="V188">
        <f t="shared" si="23"/>
        <v>2017</v>
      </c>
    </row>
    <row r="189" spans="1:22"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6"/>
        <v>16</v>
      </c>
      <c r="P189" s="5">
        <f t="shared" si="17"/>
        <v>160</v>
      </c>
      <c r="Q189" t="str">
        <f t="shared" si="18"/>
        <v>film &amp; video</v>
      </c>
      <c r="R189" t="str">
        <f t="shared" si="19"/>
        <v>drama</v>
      </c>
      <c r="S189" s="10">
        <f t="shared" si="20"/>
        <v>42182.02612268518</v>
      </c>
      <c r="T189" s="10">
        <f t="shared" si="21"/>
        <v>42206.082638888889</v>
      </c>
      <c r="U189">
        <f t="shared" si="22"/>
        <v>2015</v>
      </c>
      <c r="V189">
        <f t="shared" si="23"/>
        <v>2015</v>
      </c>
    </row>
    <row r="190" spans="1:22"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6"/>
        <v>0</v>
      </c>
      <c r="P190" s="5">
        <f t="shared" si="17"/>
        <v>0</v>
      </c>
      <c r="Q190" t="str">
        <f t="shared" si="18"/>
        <v>film &amp; video</v>
      </c>
      <c r="R190" t="str">
        <f t="shared" si="19"/>
        <v>drama</v>
      </c>
      <c r="S190" s="10">
        <f t="shared" si="20"/>
        <v>41856.974710648145</v>
      </c>
      <c r="T190" s="10">
        <f t="shared" si="21"/>
        <v>41886.974710648145</v>
      </c>
      <c r="U190">
        <f t="shared" si="22"/>
        <v>2014</v>
      </c>
      <c r="V190">
        <f t="shared" si="23"/>
        <v>2014</v>
      </c>
    </row>
    <row r="191" spans="1:22"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6"/>
        <v>6.8999999999999992E-2</v>
      </c>
      <c r="P191" s="5">
        <f t="shared" si="17"/>
        <v>69</v>
      </c>
      <c r="Q191" t="str">
        <f t="shared" si="18"/>
        <v>film &amp; video</v>
      </c>
      <c r="R191" t="str">
        <f t="shared" si="19"/>
        <v>drama</v>
      </c>
      <c r="S191" s="10">
        <f t="shared" si="20"/>
        <v>42556.482372685183</v>
      </c>
      <c r="T191" s="10">
        <f t="shared" si="21"/>
        <v>42616.482372685183</v>
      </c>
      <c r="U191">
        <f t="shared" si="22"/>
        <v>2016</v>
      </c>
      <c r="V191">
        <f t="shared" si="23"/>
        <v>2016</v>
      </c>
    </row>
    <row r="192" spans="1:22"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6"/>
        <v>0.41666666666666669</v>
      </c>
      <c r="P192" s="5">
        <f t="shared" si="17"/>
        <v>50</v>
      </c>
      <c r="Q192" t="str">
        <f t="shared" si="18"/>
        <v>film &amp; video</v>
      </c>
      <c r="R192" t="str">
        <f t="shared" si="19"/>
        <v>drama</v>
      </c>
      <c r="S192" s="10">
        <f t="shared" si="20"/>
        <v>42527.442662037036</v>
      </c>
      <c r="T192" s="10">
        <f t="shared" si="21"/>
        <v>42537.442662037036</v>
      </c>
      <c r="U192">
        <f t="shared" si="22"/>
        <v>2016</v>
      </c>
      <c r="V192">
        <f t="shared" si="23"/>
        <v>2016</v>
      </c>
    </row>
    <row r="193" spans="1:22"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6"/>
        <v>5</v>
      </c>
      <c r="P193" s="5">
        <f t="shared" si="17"/>
        <v>83.333333333333329</v>
      </c>
      <c r="Q193" t="str">
        <f t="shared" si="18"/>
        <v>film &amp; video</v>
      </c>
      <c r="R193" t="str">
        <f t="shared" si="19"/>
        <v>drama</v>
      </c>
      <c r="S193" s="10">
        <f t="shared" si="20"/>
        <v>42239.233078703699</v>
      </c>
      <c r="T193" s="10">
        <f t="shared" si="21"/>
        <v>42279.233078703699</v>
      </c>
      <c r="U193">
        <f t="shared" si="22"/>
        <v>2015</v>
      </c>
      <c r="V193">
        <f t="shared" si="23"/>
        <v>2015</v>
      </c>
    </row>
    <row r="194" spans="1:22"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6"/>
        <v>1.6999999999999999E-3</v>
      </c>
      <c r="P194" s="5">
        <f t="shared" si="17"/>
        <v>5.666666666666667</v>
      </c>
      <c r="Q194" t="str">
        <f t="shared" si="18"/>
        <v>film &amp; video</v>
      </c>
      <c r="R194" t="str">
        <f t="shared" si="19"/>
        <v>drama</v>
      </c>
      <c r="S194" s="10">
        <f t="shared" si="20"/>
        <v>41899.583703703705</v>
      </c>
      <c r="T194" s="10">
        <f t="shared" si="21"/>
        <v>41929.583703703705</v>
      </c>
      <c r="U194">
        <f t="shared" si="22"/>
        <v>2014</v>
      </c>
      <c r="V194">
        <f t="shared" si="23"/>
        <v>2014</v>
      </c>
    </row>
    <row r="195" spans="1:22"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4">(E195/D195)*100</f>
        <v>0</v>
      </c>
      <c r="P195" s="5">
        <f t="shared" ref="P195:P258" si="25">IFERROR(E195/L195, 0)</f>
        <v>0</v>
      </c>
      <c r="Q195" t="str">
        <f t="shared" ref="Q195:Q258" si="26">LEFT(N195,FIND("/",N195)-1)</f>
        <v>film &amp; video</v>
      </c>
      <c r="R195" t="str">
        <f t="shared" ref="R195:R258" si="27">RIGHT(N195,LEN(N195)-FIND("/",N195))</f>
        <v>drama</v>
      </c>
      <c r="S195" s="10">
        <f t="shared" ref="S195:S258" si="28">(J195/86400)+25569+(-5/24)</f>
        <v>41911.726458333331</v>
      </c>
      <c r="T195" s="10">
        <f t="shared" ref="T195:T258" si="29">(I195/86400)+25569+(-5/24)</f>
        <v>41971.768124999995</v>
      </c>
      <c r="U195">
        <f t="shared" ref="U195:U258" si="30">YEAR(S195)</f>
        <v>2014</v>
      </c>
      <c r="V195">
        <f t="shared" ref="V195:V258" si="31">YEAR(T195)</f>
        <v>2014</v>
      </c>
    </row>
    <row r="196" spans="1:22"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4"/>
        <v>0.12</v>
      </c>
      <c r="P196" s="5">
        <f t="shared" si="25"/>
        <v>1</v>
      </c>
      <c r="Q196" t="str">
        <f t="shared" si="26"/>
        <v>film &amp; video</v>
      </c>
      <c r="R196" t="str">
        <f t="shared" si="27"/>
        <v>drama</v>
      </c>
      <c r="S196" s="10">
        <f t="shared" si="28"/>
        <v>42375.788553240738</v>
      </c>
      <c r="T196" s="10">
        <f t="shared" si="29"/>
        <v>42435.788553240738</v>
      </c>
      <c r="U196">
        <f t="shared" si="30"/>
        <v>2016</v>
      </c>
      <c r="V196">
        <f t="shared" si="31"/>
        <v>2016</v>
      </c>
    </row>
    <row r="197" spans="1:22"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4"/>
        <v>0</v>
      </c>
      <c r="P197" s="5">
        <f t="shared" si="25"/>
        <v>0</v>
      </c>
      <c r="Q197" t="str">
        <f t="shared" si="26"/>
        <v>film &amp; video</v>
      </c>
      <c r="R197" t="str">
        <f t="shared" si="27"/>
        <v>drama</v>
      </c>
      <c r="S197" s="10">
        <f t="shared" si="28"/>
        <v>42135.462175925924</v>
      </c>
      <c r="T197" s="10">
        <f t="shared" si="29"/>
        <v>42195.462175925924</v>
      </c>
      <c r="U197">
        <f t="shared" si="30"/>
        <v>2015</v>
      </c>
      <c r="V197">
        <f t="shared" si="31"/>
        <v>2015</v>
      </c>
    </row>
    <row r="198" spans="1:22"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4"/>
        <v>41.857142857142861</v>
      </c>
      <c r="P198" s="5">
        <f t="shared" si="25"/>
        <v>77.10526315789474</v>
      </c>
      <c r="Q198" t="str">
        <f t="shared" si="26"/>
        <v>film &amp; video</v>
      </c>
      <c r="R198" t="str">
        <f t="shared" si="27"/>
        <v>drama</v>
      </c>
      <c r="S198" s="10">
        <f t="shared" si="28"/>
        <v>42259.334467592591</v>
      </c>
      <c r="T198" s="10">
        <f t="shared" si="29"/>
        <v>42287.666666666664</v>
      </c>
      <c r="U198">
        <f t="shared" si="30"/>
        <v>2015</v>
      </c>
      <c r="V198">
        <f t="shared" si="31"/>
        <v>2015</v>
      </c>
    </row>
    <row r="199" spans="1:22"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4"/>
        <v>10.48</v>
      </c>
      <c r="P199" s="5">
        <f t="shared" si="25"/>
        <v>32.75</v>
      </c>
      <c r="Q199" t="str">
        <f t="shared" si="26"/>
        <v>film &amp; video</v>
      </c>
      <c r="R199" t="str">
        <f t="shared" si="27"/>
        <v>drama</v>
      </c>
      <c r="S199" s="10">
        <f t="shared" si="28"/>
        <v>42741.640046296299</v>
      </c>
      <c r="T199" s="10">
        <f t="shared" si="29"/>
        <v>42783.666666666664</v>
      </c>
      <c r="U199">
        <f t="shared" si="30"/>
        <v>2017</v>
      </c>
      <c r="V199">
        <f t="shared" si="31"/>
        <v>2017</v>
      </c>
    </row>
    <row r="200" spans="1:22"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4"/>
        <v>1.1159999999999999</v>
      </c>
      <c r="P200" s="5">
        <f t="shared" si="25"/>
        <v>46.5</v>
      </c>
      <c r="Q200" t="str">
        <f t="shared" si="26"/>
        <v>film &amp; video</v>
      </c>
      <c r="R200" t="str">
        <f t="shared" si="27"/>
        <v>drama</v>
      </c>
      <c r="S200" s="10">
        <f t="shared" si="28"/>
        <v>41887.175023148149</v>
      </c>
      <c r="T200" s="10">
        <f t="shared" si="29"/>
        <v>41917.175023148149</v>
      </c>
      <c r="U200">
        <f t="shared" si="30"/>
        <v>2014</v>
      </c>
      <c r="V200">
        <f t="shared" si="31"/>
        <v>2014</v>
      </c>
    </row>
    <row r="201" spans="1:22"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4"/>
        <v>0</v>
      </c>
      <c r="P201" s="5">
        <f t="shared" si="25"/>
        <v>0</v>
      </c>
      <c r="Q201" t="str">
        <f t="shared" si="26"/>
        <v>film &amp; video</v>
      </c>
      <c r="R201" t="str">
        <f t="shared" si="27"/>
        <v>drama</v>
      </c>
      <c r="S201" s="10">
        <f t="shared" si="28"/>
        <v>42583.915532407402</v>
      </c>
      <c r="T201" s="10">
        <f t="shared" si="29"/>
        <v>42613.915532407402</v>
      </c>
      <c r="U201">
        <f t="shared" si="30"/>
        <v>2016</v>
      </c>
      <c r="V201">
        <f t="shared" si="31"/>
        <v>2016</v>
      </c>
    </row>
    <row r="202" spans="1:22"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4"/>
        <v>26.192500000000003</v>
      </c>
      <c r="P202" s="5">
        <f t="shared" si="25"/>
        <v>87.308333333333337</v>
      </c>
      <c r="Q202" t="str">
        <f t="shared" si="26"/>
        <v>film &amp; video</v>
      </c>
      <c r="R202" t="str">
        <f t="shared" si="27"/>
        <v>drama</v>
      </c>
      <c r="S202" s="10">
        <f t="shared" si="28"/>
        <v>41866.875034722216</v>
      </c>
      <c r="T202" s="10">
        <f t="shared" si="29"/>
        <v>41896.875034722216</v>
      </c>
      <c r="U202">
        <f t="shared" si="30"/>
        <v>2014</v>
      </c>
      <c r="V202">
        <f t="shared" si="31"/>
        <v>2014</v>
      </c>
    </row>
    <row r="203" spans="1:22"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4"/>
        <v>58.461538461538467</v>
      </c>
      <c r="P203" s="5">
        <f t="shared" si="25"/>
        <v>54.285714285714285</v>
      </c>
      <c r="Q203" t="str">
        <f t="shared" si="26"/>
        <v>film &amp; video</v>
      </c>
      <c r="R203" t="str">
        <f t="shared" si="27"/>
        <v>drama</v>
      </c>
      <c r="S203" s="10">
        <f t="shared" si="28"/>
        <v>42023.610289351847</v>
      </c>
      <c r="T203" s="10">
        <f t="shared" si="29"/>
        <v>42043.610289351847</v>
      </c>
      <c r="U203">
        <f t="shared" si="30"/>
        <v>2015</v>
      </c>
      <c r="V203">
        <f t="shared" si="31"/>
        <v>2015</v>
      </c>
    </row>
    <row r="204" spans="1:22"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4"/>
        <v>0</v>
      </c>
      <c r="P204" s="5">
        <f t="shared" si="25"/>
        <v>0</v>
      </c>
      <c r="Q204" t="str">
        <f t="shared" si="26"/>
        <v>film &amp; video</v>
      </c>
      <c r="R204" t="str">
        <f t="shared" si="27"/>
        <v>drama</v>
      </c>
      <c r="S204" s="10">
        <f t="shared" si="28"/>
        <v>42255.719490740739</v>
      </c>
      <c r="T204" s="10">
        <f t="shared" si="29"/>
        <v>42285.665972222218</v>
      </c>
      <c r="U204">
        <f t="shared" si="30"/>
        <v>2015</v>
      </c>
      <c r="V204">
        <f t="shared" si="31"/>
        <v>2015</v>
      </c>
    </row>
    <row r="205" spans="1:22"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4"/>
        <v>29.84</v>
      </c>
      <c r="P205" s="5">
        <f t="shared" si="25"/>
        <v>93.25</v>
      </c>
      <c r="Q205" t="str">
        <f t="shared" si="26"/>
        <v>film &amp; video</v>
      </c>
      <c r="R205" t="str">
        <f t="shared" si="27"/>
        <v>drama</v>
      </c>
      <c r="S205" s="10">
        <f t="shared" si="28"/>
        <v>41973.639629629623</v>
      </c>
      <c r="T205" s="10">
        <f t="shared" si="29"/>
        <v>42033.639629629623</v>
      </c>
      <c r="U205">
        <f t="shared" si="30"/>
        <v>2014</v>
      </c>
      <c r="V205">
        <f t="shared" si="31"/>
        <v>2015</v>
      </c>
    </row>
    <row r="206" spans="1:22"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4"/>
        <v>50.721666666666664</v>
      </c>
      <c r="P206" s="5">
        <f t="shared" si="25"/>
        <v>117.68368136117556</v>
      </c>
      <c r="Q206" t="str">
        <f t="shared" si="26"/>
        <v>film &amp; video</v>
      </c>
      <c r="R206" t="str">
        <f t="shared" si="27"/>
        <v>drama</v>
      </c>
      <c r="S206" s="10">
        <f t="shared" si="28"/>
        <v>42556.375034722216</v>
      </c>
      <c r="T206" s="10">
        <f t="shared" si="29"/>
        <v>42586.375034722216</v>
      </c>
      <c r="U206">
        <f t="shared" si="30"/>
        <v>2016</v>
      </c>
      <c r="V206">
        <f t="shared" si="31"/>
        <v>2016</v>
      </c>
    </row>
    <row r="207" spans="1:22"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4"/>
        <v>16.25</v>
      </c>
      <c r="P207" s="5">
        <f t="shared" si="25"/>
        <v>76.470588235294116</v>
      </c>
      <c r="Q207" t="str">
        <f t="shared" si="26"/>
        <v>film &amp; video</v>
      </c>
      <c r="R207" t="str">
        <f t="shared" si="27"/>
        <v>drama</v>
      </c>
      <c r="S207" s="10">
        <f t="shared" si="28"/>
        <v>42248.423865740733</v>
      </c>
      <c r="T207" s="10">
        <f t="shared" si="29"/>
        <v>42283.423865740733</v>
      </c>
      <c r="U207">
        <f t="shared" si="30"/>
        <v>2015</v>
      </c>
      <c r="V207">
        <f t="shared" si="31"/>
        <v>2015</v>
      </c>
    </row>
    <row r="208" spans="1:22"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4"/>
        <v>0</v>
      </c>
      <c r="P208" s="5">
        <f t="shared" si="25"/>
        <v>0</v>
      </c>
      <c r="Q208" t="str">
        <f t="shared" si="26"/>
        <v>film &amp; video</v>
      </c>
      <c r="R208" t="str">
        <f t="shared" si="27"/>
        <v>drama</v>
      </c>
      <c r="S208" s="10">
        <f t="shared" si="28"/>
        <v>42566.79609953703</v>
      </c>
      <c r="T208" s="10">
        <f t="shared" si="29"/>
        <v>42587.79609953703</v>
      </c>
      <c r="U208">
        <f t="shared" si="30"/>
        <v>2016</v>
      </c>
      <c r="V208">
        <f t="shared" si="31"/>
        <v>2016</v>
      </c>
    </row>
    <row r="209" spans="1:22"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4"/>
        <v>15.214285714285714</v>
      </c>
      <c r="P209" s="5">
        <f t="shared" si="25"/>
        <v>163.84615384615384</v>
      </c>
      <c r="Q209" t="str">
        <f t="shared" si="26"/>
        <v>film &amp; video</v>
      </c>
      <c r="R209" t="str">
        <f t="shared" si="27"/>
        <v>drama</v>
      </c>
      <c r="S209" s="10">
        <f t="shared" si="28"/>
        <v>41977.988865740735</v>
      </c>
      <c r="T209" s="10">
        <f t="shared" si="29"/>
        <v>42007.988865740735</v>
      </c>
      <c r="U209">
        <f t="shared" si="30"/>
        <v>2014</v>
      </c>
      <c r="V209">
        <f t="shared" si="31"/>
        <v>2015</v>
      </c>
    </row>
    <row r="210" spans="1:22"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4"/>
        <v>0</v>
      </c>
      <c r="P210" s="5">
        <f t="shared" si="25"/>
        <v>0</v>
      </c>
      <c r="Q210" t="str">
        <f t="shared" si="26"/>
        <v>film &amp; video</v>
      </c>
      <c r="R210" t="str">
        <f t="shared" si="27"/>
        <v>drama</v>
      </c>
      <c r="S210" s="10">
        <f t="shared" si="28"/>
        <v>41959.16165509259</v>
      </c>
      <c r="T210" s="10">
        <f t="shared" si="29"/>
        <v>41989.16165509259</v>
      </c>
      <c r="U210">
        <f t="shared" si="30"/>
        <v>2014</v>
      </c>
      <c r="V210">
        <f t="shared" si="31"/>
        <v>2014</v>
      </c>
    </row>
    <row r="211" spans="1:22"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4"/>
        <v>0</v>
      </c>
      <c r="P211" s="5">
        <f t="shared" si="25"/>
        <v>0</v>
      </c>
      <c r="Q211" t="str">
        <f t="shared" si="26"/>
        <v>film &amp; video</v>
      </c>
      <c r="R211" t="str">
        <f t="shared" si="27"/>
        <v>drama</v>
      </c>
      <c r="S211" s="10">
        <f t="shared" si="28"/>
        <v>42165.714525462965</v>
      </c>
      <c r="T211" s="10">
        <f t="shared" si="29"/>
        <v>42195.714525462965</v>
      </c>
      <c r="U211">
        <f t="shared" si="30"/>
        <v>2015</v>
      </c>
      <c r="V211">
        <f t="shared" si="31"/>
        <v>2015</v>
      </c>
    </row>
    <row r="212" spans="1:22"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4"/>
        <v>25.25</v>
      </c>
      <c r="P212" s="5">
        <f t="shared" si="25"/>
        <v>91.818181818181813</v>
      </c>
      <c r="Q212" t="str">
        <f t="shared" si="26"/>
        <v>film &amp; video</v>
      </c>
      <c r="R212" t="str">
        <f t="shared" si="27"/>
        <v>drama</v>
      </c>
      <c r="S212" s="10">
        <f t="shared" si="28"/>
        <v>42248.856388888882</v>
      </c>
      <c r="T212" s="10">
        <f t="shared" si="29"/>
        <v>42277.999999999993</v>
      </c>
      <c r="U212">
        <f t="shared" si="30"/>
        <v>2015</v>
      </c>
      <c r="V212">
        <f t="shared" si="31"/>
        <v>2015</v>
      </c>
    </row>
    <row r="213" spans="1:22"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4"/>
        <v>44.6</v>
      </c>
      <c r="P213" s="5">
        <f t="shared" si="25"/>
        <v>185.83333333333334</v>
      </c>
      <c r="Q213" t="str">
        <f t="shared" si="26"/>
        <v>film &amp; video</v>
      </c>
      <c r="R213" t="str">
        <f t="shared" si="27"/>
        <v>drama</v>
      </c>
      <c r="S213" s="10">
        <f t="shared" si="28"/>
        <v>42235.951585648145</v>
      </c>
      <c r="T213" s="10">
        <f t="shared" si="29"/>
        <v>42265.951585648145</v>
      </c>
      <c r="U213">
        <f t="shared" si="30"/>
        <v>2015</v>
      </c>
      <c r="V213">
        <f t="shared" si="31"/>
        <v>2015</v>
      </c>
    </row>
    <row r="214" spans="1:22"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4"/>
        <v>1.5873015873015872E-2</v>
      </c>
      <c r="P214" s="5">
        <f t="shared" si="25"/>
        <v>1</v>
      </c>
      <c r="Q214" t="str">
        <f t="shared" si="26"/>
        <v>film &amp; video</v>
      </c>
      <c r="R214" t="str">
        <f t="shared" si="27"/>
        <v>drama</v>
      </c>
      <c r="S214" s="10">
        <f t="shared" si="28"/>
        <v>42416.672685185178</v>
      </c>
      <c r="T214" s="10">
        <f t="shared" si="29"/>
        <v>42476.631018518521</v>
      </c>
      <c r="U214">
        <f t="shared" si="30"/>
        <v>2016</v>
      </c>
      <c r="V214">
        <f t="shared" si="31"/>
        <v>2016</v>
      </c>
    </row>
    <row r="215" spans="1:22"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4"/>
        <v>0.04</v>
      </c>
      <c r="P215" s="5">
        <f t="shared" si="25"/>
        <v>20</v>
      </c>
      <c r="Q215" t="str">
        <f t="shared" si="26"/>
        <v>film &amp; video</v>
      </c>
      <c r="R215" t="str">
        <f t="shared" si="27"/>
        <v>drama</v>
      </c>
      <c r="S215" s="10">
        <f t="shared" si="28"/>
        <v>42202.385960648149</v>
      </c>
      <c r="T215" s="10">
        <f t="shared" si="29"/>
        <v>42232.379641203697</v>
      </c>
      <c r="U215">
        <f t="shared" si="30"/>
        <v>2015</v>
      </c>
      <c r="V215">
        <f t="shared" si="31"/>
        <v>2015</v>
      </c>
    </row>
    <row r="216" spans="1:22"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4"/>
        <v>8.0000000000000002E-3</v>
      </c>
      <c r="P216" s="5">
        <f t="shared" si="25"/>
        <v>1</v>
      </c>
      <c r="Q216" t="str">
        <f t="shared" si="26"/>
        <v>film &amp; video</v>
      </c>
      <c r="R216" t="str">
        <f t="shared" si="27"/>
        <v>drama</v>
      </c>
      <c r="S216" s="10">
        <f t="shared" si="28"/>
        <v>42009.432280092595</v>
      </c>
      <c r="T216" s="10">
        <f t="shared" si="29"/>
        <v>42069.432280092595</v>
      </c>
      <c r="U216">
        <f t="shared" si="30"/>
        <v>2015</v>
      </c>
      <c r="V216">
        <f t="shared" si="31"/>
        <v>2015</v>
      </c>
    </row>
    <row r="217" spans="1:22"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4"/>
        <v>0.22727272727272727</v>
      </c>
      <c r="P217" s="5">
        <f t="shared" si="25"/>
        <v>10</v>
      </c>
      <c r="Q217" t="str">
        <f t="shared" si="26"/>
        <v>film &amp; video</v>
      </c>
      <c r="R217" t="str">
        <f t="shared" si="27"/>
        <v>drama</v>
      </c>
      <c r="S217" s="10">
        <f t="shared" si="28"/>
        <v>42375.021782407406</v>
      </c>
      <c r="T217" s="10">
        <f t="shared" si="29"/>
        <v>42417.790972222218</v>
      </c>
      <c r="U217">
        <f t="shared" si="30"/>
        <v>2016</v>
      </c>
      <c r="V217">
        <f t="shared" si="31"/>
        <v>2016</v>
      </c>
    </row>
    <row r="218" spans="1:22"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4"/>
        <v>55.698440000000005</v>
      </c>
      <c r="P218" s="5">
        <f t="shared" si="25"/>
        <v>331.53833333333336</v>
      </c>
      <c r="Q218" t="str">
        <f t="shared" si="26"/>
        <v>film &amp; video</v>
      </c>
      <c r="R218" t="str">
        <f t="shared" si="27"/>
        <v>drama</v>
      </c>
      <c r="S218" s="10">
        <f t="shared" si="28"/>
        <v>42066.750428240739</v>
      </c>
      <c r="T218" s="10">
        <f t="shared" si="29"/>
        <v>42116.708761574067</v>
      </c>
      <c r="U218">
        <f t="shared" si="30"/>
        <v>2015</v>
      </c>
      <c r="V218">
        <f t="shared" si="31"/>
        <v>2015</v>
      </c>
    </row>
    <row r="219" spans="1:22"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4"/>
        <v>11.943</v>
      </c>
      <c r="P219" s="5">
        <f t="shared" si="25"/>
        <v>314.28947368421052</v>
      </c>
      <c r="Q219" t="str">
        <f t="shared" si="26"/>
        <v>film &amp; video</v>
      </c>
      <c r="R219" t="str">
        <f t="shared" si="27"/>
        <v>drama</v>
      </c>
      <c r="S219" s="10">
        <f t="shared" si="28"/>
        <v>41970.432280092595</v>
      </c>
      <c r="T219" s="10">
        <f t="shared" si="29"/>
        <v>42001.432280092595</v>
      </c>
      <c r="U219">
        <f t="shared" si="30"/>
        <v>2014</v>
      </c>
      <c r="V219">
        <f t="shared" si="31"/>
        <v>2014</v>
      </c>
    </row>
    <row r="220" spans="1:22"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4"/>
        <v>2</v>
      </c>
      <c r="P220" s="5">
        <f t="shared" si="25"/>
        <v>100</v>
      </c>
      <c r="Q220" t="str">
        <f t="shared" si="26"/>
        <v>film &amp; video</v>
      </c>
      <c r="R220" t="str">
        <f t="shared" si="27"/>
        <v>drama</v>
      </c>
      <c r="S220" s="10">
        <f t="shared" si="28"/>
        <v>42079.420011574075</v>
      </c>
      <c r="T220" s="10">
        <f t="shared" si="29"/>
        <v>42139.420011574075</v>
      </c>
      <c r="U220">
        <f t="shared" si="30"/>
        <v>2015</v>
      </c>
      <c r="V220">
        <f t="shared" si="31"/>
        <v>2015</v>
      </c>
    </row>
    <row r="221" spans="1:22"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4"/>
        <v>17.630000000000003</v>
      </c>
      <c r="P221" s="5">
        <f t="shared" si="25"/>
        <v>115.98684210526316</v>
      </c>
      <c r="Q221" t="str">
        <f t="shared" si="26"/>
        <v>film &amp; video</v>
      </c>
      <c r="R221" t="str">
        <f t="shared" si="27"/>
        <v>drama</v>
      </c>
      <c r="S221" s="10">
        <f t="shared" si="28"/>
        <v>42429.118344907409</v>
      </c>
      <c r="T221" s="10">
        <f t="shared" si="29"/>
        <v>42461.082638888889</v>
      </c>
      <c r="U221">
        <f t="shared" si="30"/>
        <v>2016</v>
      </c>
      <c r="V221">
        <f t="shared" si="31"/>
        <v>2016</v>
      </c>
    </row>
    <row r="222" spans="1:22"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4"/>
        <v>0.72</v>
      </c>
      <c r="P222" s="5">
        <f t="shared" si="25"/>
        <v>120</v>
      </c>
      <c r="Q222" t="str">
        <f t="shared" si="26"/>
        <v>film &amp; video</v>
      </c>
      <c r="R222" t="str">
        <f t="shared" si="27"/>
        <v>drama</v>
      </c>
      <c r="S222" s="10">
        <f t="shared" si="28"/>
        <v>42195.435532407406</v>
      </c>
      <c r="T222" s="10">
        <f t="shared" si="29"/>
        <v>42236.629166666666</v>
      </c>
      <c r="U222">
        <f t="shared" si="30"/>
        <v>2015</v>
      </c>
      <c r="V222">
        <f t="shared" si="31"/>
        <v>2015</v>
      </c>
    </row>
    <row r="223" spans="1:22"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4"/>
        <v>0</v>
      </c>
      <c r="P223" s="5">
        <f t="shared" si="25"/>
        <v>0</v>
      </c>
      <c r="Q223" t="str">
        <f t="shared" si="26"/>
        <v>film &amp; video</v>
      </c>
      <c r="R223" t="str">
        <f t="shared" si="27"/>
        <v>drama</v>
      </c>
      <c r="S223" s="10">
        <f t="shared" si="28"/>
        <v>42031.629212962966</v>
      </c>
      <c r="T223" s="10">
        <f t="shared" si="29"/>
        <v>42091.587546296294</v>
      </c>
      <c r="U223">
        <f t="shared" si="30"/>
        <v>2015</v>
      </c>
      <c r="V223">
        <f t="shared" si="31"/>
        <v>2015</v>
      </c>
    </row>
    <row r="224" spans="1:22"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4"/>
        <v>13</v>
      </c>
      <c r="P224" s="5">
        <f t="shared" si="25"/>
        <v>65</v>
      </c>
      <c r="Q224" t="str">
        <f t="shared" si="26"/>
        <v>film &amp; video</v>
      </c>
      <c r="R224" t="str">
        <f t="shared" si="27"/>
        <v>drama</v>
      </c>
      <c r="S224" s="10">
        <f t="shared" si="28"/>
        <v>42031.561550925922</v>
      </c>
      <c r="T224" s="10">
        <f t="shared" si="29"/>
        <v>42089.902083333327</v>
      </c>
      <c r="U224">
        <f t="shared" si="30"/>
        <v>2015</v>
      </c>
      <c r="V224">
        <f t="shared" si="31"/>
        <v>2015</v>
      </c>
    </row>
    <row r="225" spans="1:22"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4"/>
        <v>0</v>
      </c>
      <c r="P225" s="5">
        <f t="shared" si="25"/>
        <v>0</v>
      </c>
      <c r="Q225" t="str">
        <f t="shared" si="26"/>
        <v>film &amp; video</v>
      </c>
      <c r="R225" t="str">
        <f t="shared" si="27"/>
        <v>drama</v>
      </c>
      <c r="S225" s="10">
        <f t="shared" si="28"/>
        <v>42481.839699074073</v>
      </c>
      <c r="T225" s="10">
        <f t="shared" si="29"/>
        <v>42511.836805555555</v>
      </c>
      <c r="U225">
        <f t="shared" si="30"/>
        <v>2016</v>
      </c>
      <c r="V225">
        <f t="shared" si="31"/>
        <v>2016</v>
      </c>
    </row>
    <row r="226" spans="1:22"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4"/>
        <v>0</v>
      </c>
      <c r="P226" s="5">
        <f t="shared" si="25"/>
        <v>0</v>
      </c>
      <c r="Q226" t="str">
        <f t="shared" si="26"/>
        <v>film &amp; video</v>
      </c>
      <c r="R226" t="str">
        <f t="shared" si="27"/>
        <v>drama</v>
      </c>
      <c r="S226" s="10">
        <f t="shared" si="28"/>
        <v>42135.026921296296</v>
      </c>
      <c r="T226" s="10">
        <f t="shared" si="29"/>
        <v>42195.026921296296</v>
      </c>
      <c r="U226">
        <f t="shared" si="30"/>
        <v>2015</v>
      </c>
      <c r="V226">
        <f t="shared" si="31"/>
        <v>2015</v>
      </c>
    </row>
    <row r="227" spans="1:22"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4"/>
        <v>0</v>
      </c>
      <c r="P227" s="5">
        <f t="shared" si="25"/>
        <v>0</v>
      </c>
      <c r="Q227" t="str">
        <f t="shared" si="26"/>
        <v>film &amp; video</v>
      </c>
      <c r="R227" t="str">
        <f t="shared" si="27"/>
        <v>drama</v>
      </c>
      <c r="S227" s="10">
        <f t="shared" si="28"/>
        <v>42438.752939814811</v>
      </c>
      <c r="T227" s="10">
        <f t="shared" si="29"/>
        <v>42468.711273148147</v>
      </c>
      <c r="U227">
        <f t="shared" si="30"/>
        <v>2016</v>
      </c>
      <c r="V227">
        <f t="shared" si="31"/>
        <v>2016</v>
      </c>
    </row>
    <row r="228" spans="1:22"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4"/>
        <v>0.86206896551724133</v>
      </c>
      <c r="P228" s="5">
        <f t="shared" si="25"/>
        <v>125</v>
      </c>
      <c r="Q228" t="str">
        <f t="shared" si="26"/>
        <v>film &amp; video</v>
      </c>
      <c r="R228" t="str">
        <f t="shared" si="27"/>
        <v>drama</v>
      </c>
      <c r="S228" s="10">
        <f t="shared" si="28"/>
        <v>42106.457685185182</v>
      </c>
      <c r="T228" s="10">
        <f t="shared" si="29"/>
        <v>42155.186805555553</v>
      </c>
      <c r="U228">
        <f t="shared" si="30"/>
        <v>2015</v>
      </c>
      <c r="V228">
        <f t="shared" si="31"/>
        <v>2015</v>
      </c>
    </row>
    <row r="229" spans="1:22"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4"/>
        <v>0</v>
      </c>
      <c r="P229" s="5">
        <f t="shared" si="25"/>
        <v>0</v>
      </c>
      <c r="Q229" t="str">
        <f t="shared" si="26"/>
        <v>film &amp; video</v>
      </c>
      <c r="R229" t="str">
        <f t="shared" si="27"/>
        <v>drama</v>
      </c>
      <c r="S229" s="10">
        <f t="shared" si="28"/>
        <v>42164.685659722221</v>
      </c>
      <c r="T229" s="10">
        <f t="shared" si="29"/>
        <v>42194.685659722221</v>
      </c>
      <c r="U229">
        <f t="shared" si="30"/>
        <v>2015</v>
      </c>
      <c r="V229">
        <f t="shared" si="31"/>
        <v>2015</v>
      </c>
    </row>
    <row r="230" spans="1:22"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4"/>
        <v>0</v>
      </c>
      <c r="P230" s="5">
        <f t="shared" si="25"/>
        <v>0</v>
      </c>
      <c r="Q230" t="str">
        <f t="shared" si="26"/>
        <v>film &amp; video</v>
      </c>
      <c r="R230" t="str">
        <f t="shared" si="27"/>
        <v>drama</v>
      </c>
      <c r="S230" s="10">
        <f t="shared" si="28"/>
        <v>42096.478067129625</v>
      </c>
      <c r="T230" s="10">
        <f t="shared" si="29"/>
        <v>42156.478067129625</v>
      </c>
      <c r="U230">
        <f t="shared" si="30"/>
        <v>2015</v>
      </c>
      <c r="V230">
        <f t="shared" si="31"/>
        <v>2015</v>
      </c>
    </row>
    <row r="231" spans="1:22"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4"/>
        <v>0</v>
      </c>
      <c r="P231" s="5">
        <f t="shared" si="25"/>
        <v>0</v>
      </c>
      <c r="Q231" t="str">
        <f t="shared" si="26"/>
        <v>film &amp; video</v>
      </c>
      <c r="R231" t="str">
        <f t="shared" si="27"/>
        <v>drama</v>
      </c>
      <c r="S231" s="10">
        <f t="shared" si="28"/>
        <v>42383.725659722222</v>
      </c>
      <c r="T231" s="10">
        <f t="shared" si="29"/>
        <v>42413.725659722222</v>
      </c>
      <c r="U231">
        <f t="shared" si="30"/>
        <v>2016</v>
      </c>
      <c r="V231">
        <f t="shared" si="31"/>
        <v>2016</v>
      </c>
    </row>
    <row r="232" spans="1:22"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4"/>
        <v>0.4</v>
      </c>
      <c r="P232" s="5">
        <f t="shared" si="25"/>
        <v>30</v>
      </c>
      <c r="Q232" t="str">
        <f t="shared" si="26"/>
        <v>film &amp; video</v>
      </c>
      <c r="R232" t="str">
        <f t="shared" si="27"/>
        <v>drama</v>
      </c>
      <c r="S232" s="10">
        <f t="shared" si="28"/>
        <v>42129.568877314814</v>
      </c>
      <c r="T232" s="10">
        <f t="shared" si="29"/>
        <v>42159.568877314814</v>
      </c>
      <c r="U232">
        <f t="shared" si="30"/>
        <v>2015</v>
      </c>
      <c r="V232">
        <f t="shared" si="31"/>
        <v>2015</v>
      </c>
    </row>
    <row r="233" spans="1:22"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4"/>
        <v>0</v>
      </c>
      <c r="P233" s="5">
        <f t="shared" si="25"/>
        <v>0</v>
      </c>
      <c r="Q233" t="str">
        <f t="shared" si="26"/>
        <v>film &amp; video</v>
      </c>
      <c r="R233" t="str">
        <f t="shared" si="27"/>
        <v>drama</v>
      </c>
      <c r="S233" s="10">
        <f t="shared" si="28"/>
        <v>42341.75059027777</v>
      </c>
      <c r="T233" s="10">
        <f t="shared" si="29"/>
        <v>42371.75059027777</v>
      </c>
      <c r="U233">
        <f t="shared" si="30"/>
        <v>2015</v>
      </c>
      <c r="V233">
        <f t="shared" si="31"/>
        <v>2016</v>
      </c>
    </row>
    <row r="234" spans="1:22"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4"/>
        <v>2.75</v>
      </c>
      <c r="P234" s="5">
        <f t="shared" si="25"/>
        <v>15.714285714285714</v>
      </c>
      <c r="Q234" t="str">
        <f t="shared" si="26"/>
        <v>film &amp; video</v>
      </c>
      <c r="R234" t="str">
        <f t="shared" si="27"/>
        <v>drama</v>
      </c>
      <c r="S234" s="10">
        <f t="shared" si="28"/>
        <v>42032.617430555554</v>
      </c>
      <c r="T234" s="10">
        <f t="shared" si="29"/>
        <v>42062.617430555554</v>
      </c>
      <c r="U234">
        <f t="shared" si="30"/>
        <v>2015</v>
      </c>
      <c r="V234">
        <f t="shared" si="31"/>
        <v>2015</v>
      </c>
    </row>
    <row r="235" spans="1:22"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4"/>
        <v>0</v>
      </c>
      <c r="P235" s="5">
        <f t="shared" si="25"/>
        <v>0</v>
      </c>
      <c r="Q235" t="str">
        <f t="shared" si="26"/>
        <v>film &amp; video</v>
      </c>
      <c r="R235" t="str">
        <f t="shared" si="27"/>
        <v>drama</v>
      </c>
      <c r="S235" s="10">
        <f t="shared" si="28"/>
        <v>42612.703379629624</v>
      </c>
      <c r="T235" s="10">
        <f t="shared" si="29"/>
        <v>42642.703379629624</v>
      </c>
      <c r="U235">
        <f t="shared" si="30"/>
        <v>2016</v>
      </c>
      <c r="V235">
        <f t="shared" si="31"/>
        <v>2016</v>
      </c>
    </row>
    <row r="236" spans="1:22"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4"/>
        <v>40.1</v>
      </c>
      <c r="P236" s="5">
        <f t="shared" si="25"/>
        <v>80.2</v>
      </c>
      <c r="Q236" t="str">
        <f t="shared" si="26"/>
        <v>film &amp; video</v>
      </c>
      <c r="R236" t="str">
        <f t="shared" si="27"/>
        <v>drama</v>
      </c>
      <c r="S236" s="10">
        <f t="shared" si="28"/>
        <v>42135.82707175926</v>
      </c>
      <c r="T236" s="10">
        <f t="shared" si="29"/>
        <v>42175.82707175926</v>
      </c>
      <c r="U236">
        <f t="shared" si="30"/>
        <v>2015</v>
      </c>
      <c r="V236">
        <f t="shared" si="31"/>
        <v>2015</v>
      </c>
    </row>
    <row r="237" spans="1:22"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4"/>
        <v>0</v>
      </c>
      <c r="P237" s="5">
        <f t="shared" si="25"/>
        <v>0</v>
      </c>
      <c r="Q237" t="str">
        <f t="shared" si="26"/>
        <v>film &amp; video</v>
      </c>
      <c r="R237" t="str">
        <f t="shared" si="27"/>
        <v>drama</v>
      </c>
      <c r="S237" s="10">
        <f t="shared" si="28"/>
        <v>42164.700196759259</v>
      </c>
      <c r="T237" s="10">
        <f t="shared" si="29"/>
        <v>42194.700196759259</v>
      </c>
      <c r="U237">
        <f t="shared" si="30"/>
        <v>2015</v>
      </c>
      <c r="V237">
        <f t="shared" si="31"/>
        <v>2015</v>
      </c>
    </row>
    <row r="238" spans="1:22"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4"/>
        <v>0</v>
      </c>
      <c r="P238" s="5">
        <f t="shared" si="25"/>
        <v>0</v>
      </c>
      <c r="Q238" t="str">
        <f t="shared" si="26"/>
        <v>film &amp; video</v>
      </c>
      <c r="R238" t="str">
        <f t="shared" si="27"/>
        <v>drama</v>
      </c>
      <c r="S238" s="10">
        <f t="shared" si="28"/>
        <v>42320.876145833332</v>
      </c>
      <c r="T238" s="10">
        <f t="shared" si="29"/>
        <v>42373.791666666664</v>
      </c>
      <c r="U238">
        <f t="shared" si="30"/>
        <v>2015</v>
      </c>
      <c r="V238">
        <f t="shared" si="31"/>
        <v>2016</v>
      </c>
    </row>
    <row r="239" spans="1:22"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4"/>
        <v>0.33333333333333337</v>
      </c>
      <c r="P239" s="5">
        <f t="shared" si="25"/>
        <v>50</v>
      </c>
      <c r="Q239" t="str">
        <f t="shared" si="26"/>
        <v>film &amp; video</v>
      </c>
      <c r="R239" t="str">
        <f t="shared" si="27"/>
        <v>drama</v>
      </c>
      <c r="S239" s="10">
        <f t="shared" si="28"/>
        <v>42377.368854166663</v>
      </c>
      <c r="T239" s="10">
        <f t="shared" si="29"/>
        <v>42437.368854166663</v>
      </c>
      <c r="U239">
        <f t="shared" si="30"/>
        <v>2016</v>
      </c>
      <c r="V239">
        <f t="shared" si="31"/>
        <v>2016</v>
      </c>
    </row>
    <row r="240" spans="1:22"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4"/>
        <v>0</v>
      </c>
      <c r="P240" s="5">
        <f t="shared" si="25"/>
        <v>0</v>
      </c>
      <c r="Q240" t="str">
        <f t="shared" si="26"/>
        <v>film &amp; video</v>
      </c>
      <c r="R240" t="str">
        <f t="shared" si="27"/>
        <v>drama</v>
      </c>
      <c r="S240" s="10">
        <f t="shared" si="28"/>
        <v>42713.754166666666</v>
      </c>
      <c r="T240" s="10">
        <f t="shared" si="29"/>
        <v>42734.166666666664</v>
      </c>
      <c r="U240">
        <f t="shared" si="30"/>
        <v>2016</v>
      </c>
      <c r="V240">
        <f t="shared" si="31"/>
        <v>2016</v>
      </c>
    </row>
    <row r="241" spans="1:22"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4"/>
        <v>25</v>
      </c>
      <c r="P241" s="5">
        <f t="shared" si="25"/>
        <v>50</v>
      </c>
      <c r="Q241" t="str">
        <f t="shared" si="26"/>
        <v>film &amp; video</v>
      </c>
      <c r="R241" t="str">
        <f t="shared" si="27"/>
        <v>drama</v>
      </c>
      <c r="S241" s="10">
        <f t="shared" si="28"/>
        <v>42296.901967592588</v>
      </c>
      <c r="T241" s="10">
        <f t="shared" si="29"/>
        <v>42316.291666666664</v>
      </c>
      <c r="U241">
        <f t="shared" si="30"/>
        <v>2015</v>
      </c>
      <c r="V241">
        <f t="shared" si="31"/>
        <v>2015</v>
      </c>
    </row>
    <row r="242" spans="1:22"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4"/>
        <v>107.63413333333334</v>
      </c>
      <c r="P242" s="5">
        <f t="shared" si="25"/>
        <v>117.84759124087591</v>
      </c>
      <c r="Q242" t="str">
        <f t="shared" si="26"/>
        <v>film &amp; video</v>
      </c>
      <c r="R242" t="str">
        <f t="shared" si="27"/>
        <v>documentary</v>
      </c>
      <c r="S242" s="10">
        <f t="shared" si="28"/>
        <v>41354.500127314815</v>
      </c>
      <c r="T242" s="10">
        <f t="shared" si="29"/>
        <v>41399.500127314815</v>
      </c>
      <c r="U242">
        <f t="shared" si="30"/>
        <v>2013</v>
      </c>
      <c r="V242">
        <f t="shared" si="31"/>
        <v>2013</v>
      </c>
    </row>
    <row r="243" spans="1:22"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4"/>
        <v>112.63736263736264</v>
      </c>
      <c r="P243" s="5">
        <f t="shared" si="25"/>
        <v>109.04255319148936</v>
      </c>
      <c r="Q243" t="str">
        <f t="shared" si="26"/>
        <v>film &amp; video</v>
      </c>
      <c r="R243" t="str">
        <f t="shared" si="27"/>
        <v>documentary</v>
      </c>
      <c r="S243" s="10">
        <f t="shared" si="28"/>
        <v>41949.489629629628</v>
      </c>
      <c r="T243" s="10">
        <f t="shared" si="29"/>
        <v>41994.489629629628</v>
      </c>
      <c r="U243">
        <f t="shared" si="30"/>
        <v>2014</v>
      </c>
      <c r="V243">
        <f t="shared" si="31"/>
        <v>2014</v>
      </c>
    </row>
    <row r="244" spans="1:22"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4"/>
        <v>113.46153846153845</v>
      </c>
      <c r="P244" s="5">
        <f t="shared" si="25"/>
        <v>73.019801980198025</v>
      </c>
      <c r="Q244" t="str">
        <f t="shared" si="26"/>
        <v>film &amp; video</v>
      </c>
      <c r="R244" t="str">
        <f t="shared" si="27"/>
        <v>documentary</v>
      </c>
      <c r="S244" s="10">
        <f t="shared" si="28"/>
        <v>40862.28460648148</v>
      </c>
      <c r="T244" s="10">
        <f t="shared" si="29"/>
        <v>40897.28460648148</v>
      </c>
      <c r="U244">
        <f t="shared" si="30"/>
        <v>2011</v>
      </c>
      <c r="V244">
        <f t="shared" si="31"/>
        <v>2011</v>
      </c>
    </row>
    <row r="245" spans="1:22"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4"/>
        <v>102.592</v>
      </c>
      <c r="P245" s="5">
        <f t="shared" si="25"/>
        <v>78.195121951219505</v>
      </c>
      <c r="Q245" t="str">
        <f t="shared" si="26"/>
        <v>film &amp; video</v>
      </c>
      <c r="R245" t="str">
        <f t="shared" si="27"/>
        <v>documentary</v>
      </c>
      <c r="S245" s="10">
        <f t="shared" si="28"/>
        <v>41661.839166666665</v>
      </c>
      <c r="T245" s="10">
        <f t="shared" si="29"/>
        <v>41691.839166666665</v>
      </c>
      <c r="U245">
        <f t="shared" si="30"/>
        <v>2014</v>
      </c>
      <c r="V245">
        <f t="shared" si="31"/>
        <v>2014</v>
      </c>
    </row>
    <row r="246" spans="1:22"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4"/>
        <v>113.75714285714287</v>
      </c>
      <c r="P246" s="5">
        <f t="shared" si="25"/>
        <v>47.398809523809526</v>
      </c>
      <c r="Q246" t="str">
        <f t="shared" si="26"/>
        <v>film &amp; video</v>
      </c>
      <c r="R246" t="str">
        <f t="shared" si="27"/>
        <v>documentary</v>
      </c>
      <c r="S246" s="10">
        <f t="shared" si="28"/>
        <v>40213.115266203698</v>
      </c>
      <c r="T246" s="10">
        <f t="shared" si="29"/>
        <v>40253.087500000001</v>
      </c>
      <c r="U246">
        <f t="shared" si="30"/>
        <v>2010</v>
      </c>
      <c r="V246">
        <f t="shared" si="31"/>
        <v>2010</v>
      </c>
    </row>
    <row r="247" spans="1:22"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4"/>
        <v>103.71999999999998</v>
      </c>
      <c r="P247" s="5">
        <f t="shared" si="25"/>
        <v>54.020833333333336</v>
      </c>
      <c r="Q247" t="str">
        <f t="shared" si="26"/>
        <v>film &amp; video</v>
      </c>
      <c r="R247" t="str">
        <f t="shared" si="27"/>
        <v>documentary</v>
      </c>
      <c r="S247" s="10">
        <f t="shared" si="28"/>
        <v>41106.844733796293</v>
      </c>
      <c r="T247" s="10">
        <f t="shared" si="29"/>
        <v>41136.844733796293</v>
      </c>
      <c r="U247">
        <f t="shared" si="30"/>
        <v>2012</v>
      </c>
      <c r="V247">
        <f t="shared" si="31"/>
        <v>2012</v>
      </c>
    </row>
    <row r="248" spans="1:22"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4"/>
        <v>305.46000000000004</v>
      </c>
      <c r="P248" s="5">
        <f t="shared" si="25"/>
        <v>68.488789237668158</v>
      </c>
      <c r="Q248" t="str">
        <f t="shared" si="26"/>
        <v>film &amp; video</v>
      </c>
      <c r="R248" t="str">
        <f t="shared" si="27"/>
        <v>documentary</v>
      </c>
      <c r="S248" s="10">
        <f t="shared" si="28"/>
        <v>40480.155150462961</v>
      </c>
      <c r="T248" s="10">
        <f t="shared" si="29"/>
        <v>40530.196817129625</v>
      </c>
      <c r="U248">
        <f t="shared" si="30"/>
        <v>2010</v>
      </c>
      <c r="V248">
        <f t="shared" si="31"/>
        <v>2010</v>
      </c>
    </row>
    <row r="249" spans="1:22"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4"/>
        <v>134.1</v>
      </c>
      <c r="P249" s="5">
        <f t="shared" si="25"/>
        <v>108.14516129032258</v>
      </c>
      <c r="Q249" t="str">
        <f t="shared" si="26"/>
        <v>film &amp; video</v>
      </c>
      <c r="R249" t="str">
        <f t="shared" si="27"/>
        <v>documentary</v>
      </c>
      <c r="S249" s="10">
        <f t="shared" si="28"/>
        <v>40430.395995370367</v>
      </c>
      <c r="T249" s="10">
        <f t="shared" si="29"/>
        <v>40466.943749999999</v>
      </c>
      <c r="U249">
        <f t="shared" si="30"/>
        <v>2010</v>
      </c>
      <c r="V249">
        <f t="shared" si="31"/>
        <v>2010</v>
      </c>
    </row>
    <row r="250" spans="1:22"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4"/>
        <v>101.33294117647058</v>
      </c>
      <c r="P250" s="5">
        <f t="shared" si="25"/>
        <v>589.95205479452056</v>
      </c>
      <c r="Q250" t="str">
        <f t="shared" si="26"/>
        <v>film &amp; video</v>
      </c>
      <c r="R250" t="str">
        <f t="shared" si="27"/>
        <v>documentary</v>
      </c>
      <c r="S250" s="10">
        <f t="shared" si="28"/>
        <v>40870.566076388888</v>
      </c>
      <c r="T250" s="10">
        <f t="shared" si="29"/>
        <v>40915.566076388888</v>
      </c>
      <c r="U250">
        <f t="shared" si="30"/>
        <v>2011</v>
      </c>
      <c r="V250">
        <f t="shared" si="31"/>
        <v>2012</v>
      </c>
    </row>
    <row r="251" spans="1:22"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4"/>
        <v>112.92</v>
      </c>
      <c r="P251" s="5">
        <f t="shared" si="25"/>
        <v>48.051063829787232</v>
      </c>
      <c r="Q251" t="str">
        <f t="shared" si="26"/>
        <v>film &amp; video</v>
      </c>
      <c r="R251" t="str">
        <f t="shared" si="27"/>
        <v>documentary</v>
      </c>
      <c r="S251" s="10">
        <f t="shared" si="28"/>
        <v>40332.715509259258</v>
      </c>
      <c r="T251" s="10">
        <f t="shared" si="29"/>
        <v>40412.527777777774</v>
      </c>
      <c r="U251">
        <f t="shared" si="30"/>
        <v>2010</v>
      </c>
      <c r="V251">
        <f t="shared" si="31"/>
        <v>2010</v>
      </c>
    </row>
    <row r="252" spans="1:22"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4"/>
        <v>105.58333333333334</v>
      </c>
      <c r="P252" s="5">
        <f t="shared" si="25"/>
        <v>72.482837528604122</v>
      </c>
      <c r="Q252" t="str">
        <f t="shared" si="26"/>
        <v>film &amp; video</v>
      </c>
      <c r="R252" t="str">
        <f t="shared" si="27"/>
        <v>documentary</v>
      </c>
      <c r="S252" s="10">
        <f t="shared" si="28"/>
        <v>41401.357534722221</v>
      </c>
      <c r="T252" s="10">
        <f t="shared" si="29"/>
        <v>41431.357534722221</v>
      </c>
      <c r="U252">
        <f t="shared" si="30"/>
        <v>2013</v>
      </c>
      <c r="V252">
        <f t="shared" si="31"/>
        <v>2013</v>
      </c>
    </row>
    <row r="253" spans="1:22"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4"/>
        <v>125.57142857142858</v>
      </c>
      <c r="P253" s="5">
        <f t="shared" si="25"/>
        <v>57.077922077922075</v>
      </c>
      <c r="Q253" t="str">
        <f t="shared" si="26"/>
        <v>film &amp; video</v>
      </c>
      <c r="R253" t="str">
        <f t="shared" si="27"/>
        <v>documentary</v>
      </c>
      <c r="S253" s="10">
        <f t="shared" si="28"/>
        <v>41013.579236111109</v>
      </c>
      <c r="T253" s="10">
        <f t="shared" si="29"/>
        <v>41045.583333333328</v>
      </c>
      <c r="U253">
        <f t="shared" si="30"/>
        <v>2012</v>
      </c>
      <c r="V253">
        <f t="shared" si="31"/>
        <v>2012</v>
      </c>
    </row>
    <row r="254" spans="1:22"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4"/>
        <v>184.56</v>
      </c>
      <c r="P254" s="5">
        <f t="shared" si="25"/>
        <v>85.444444444444443</v>
      </c>
      <c r="Q254" t="str">
        <f t="shared" si="26"/>
        <v>film &amp; video</v>
      </c>
      <c r="R254" t="str">
        <f t="shared" si="27"/>
        <v>documentary</v>
      </c>
      <c r="S254" s="10">
        <f t="shared" si="28"/>
        <v>40266.454374999994</v>
      </c>
      <c r="T254" s="10">
        <f t="shared" si="29"/>
        <v>40329.957638888889</v>
      </c>
      <c r="U254">
        <f t="shared" si="30"/>
        <v>2010</v>
      </c>
      <c r="V254">
        <f t="shared" si="31"/>
        <v>2010</v>
      </c>
    </row>
    <row r="255" spans="1:22"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4"/>
        <v>100.73333333333335</v>
      </c>
      <c r="P255" s="5">
        <f t="shared" si="25"/>
        <v>215.85714285714286</v>
      </c>
      <c r="Q255" t="str">
        <f t="shared" si="26"/>
        <v>film &amp; video</v>
      </c>
      <c r="R255" t="str">
        <f t="shared" si="27"/>
        <v>documentary</v>
      </c>
      <c r="S255" s="10">
        <f t="shared" si="28"/>
        <v>40924.44253472222</v>
      </c>
      <c r="T255" s="10">
        <f t="shared" si="29"/>
        <v>40954.44253472222</v>
      </c>
      <c r="U255">
        <f t="shared" si="30"/>
        <v>2012</v>
      </c>
      <c r="V255">
        <f t="shared" si="31"/>
        <v>2012</v>
      </c>
    </row>
    <row r="256" spans="1:22"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4"/>
        <v>116.94725</v>
      </c>
      <c r="P256" s="5">
        <f t="shared" si="25"/>
        <v>89.38643312101911</v>
      </c>
      <c r="Q256" t="str">
        <f t="shared" si="26"/>
        <v>film &amp; video</v>
      </c>
      <c r="R256" t="str">
        <f t="shared" si="27"/>
        <v>documentary</v>
      </c>
      <c r="S256" s="10">
        <f t="shared" si="28"/>
        <v>42263.744328703702</v>
      </c>
      <c r="T256" s="10">
        <f t="shared" si="29"/>
        <v>42293.874999999993</v>
      </c>
      <c r="U256">
        <f t="shared" si="30"/>
        <v>2015</v>
      </c>
      <c r="V256">
        <f t="shared" si="31"/>
        <v>2015</v>
      </c>
    </row>
    <row r="257" spans="1:22"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4"/>
        <v>106.73325</v>
      </c>
      <c r="P257" s="5">
        <f t="shared" si="25"/>
        <v>45.418404255319146</v>
      </c>
      <c r="Q257" t="str">
        <f t="shared" si="26"/>
        <v>film &amp; video</v>
      </c>
      <c r="R257" t="str">
        <f t="shared" si="27"/>
        <v>documentary</v>
      </c>
      <c r="S257" s="10">
        <f t="shared" si="28"/>
        <v>40588.318078703705</v>
      </c>
      <c r="T257" s="10">
        <f t="shared" si="29"/>
        <v>40618.276412037034</v>
      </c>
      <c r="U257">
        <f t="shared" si="30"/>
        <v>2011</v>
      </c>
      <c r="V257">
        <f t="shared" si="31"/>
        <v>2011</v>
      </c>
    </row>
    <row r="258" spans="1:22"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4"/>
        <v>139.1</v>
      </c>
      <c r="P258" s="5">
        <f t="shared" si="25"/>
        <v>65.756363636363631</v>
      </c>
      <c r="Q258" t="str">
        <f t="shared" si="26"/>
        <v>film &amp; video</v>
      </c>
      <c r="R258" t="str">
        <f t="shared" si="27"/>
        <v>documentary</v>
      </c>
      <c r="S258" s="10">
        <f t="shared" si="28"/>
        <v>41319.560960648145</v>
      </c>
      <c r="T258" s="10">
        <f t="shared" si="29"/>
        <v>41349.560960648145</v>
      </c>
      <c r="U258">
        <f t="shared" si="30"/>
        <v>2013</v>
      </c>
      <c r="V258">
        <f t="shared" si="31"/>
        <v>2013</v>
      </c>
    </row>
    <row r="259" spans="1:22"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32">(E259/D259)*100</f>
        <v>106.72648571428572</v>
      </c>
      <c r="P259" s="5">
        <f t="shared" ref="P259:P322" si="33">IFERROR(E259/L259, 0)</f>
        <v>66.70405357142856</v>
      </c>
      <c r="Q259" t="str">
        <f t="shared" ref="Q259:Q322" si="34">LEFT(N259,FIND("/",N259)-1)</f>
        <v>film &amp; video</v>
      </c>
      <c r="R259" t="str">
        <f t="shared" ref="R259:R322" si="35">RIGHT(N259,LEN(N259)-FIND("/",N259))</f>
        <v>documentary</v>
      </c>
      <c r="S259" s="10">
        <f t="shared" ref="S259:S322" si="36">(J259/86400)+25569+(-5/24)</f>
        <v>42479.418541666666</v>
      </c>
      <c r="T259" s="10">
        <f t="shared" ref="T259:T322" si="37">(I259/86400)+25569+(-5/24)</f>
        <v>42509.418541666666</v>
      </c>
      <c r="U259">
        <f t="shared" ref="U259:U322" si="38">YEAR(S259)</f>
        <v>2016</v>
      </c>
      <c r="V259">
        <f t="shared" ref="V259:V322" si="39">YEAR(T259)</f>
        <v>2016</v>
      </c>
    </row>
    <row r="260" spans="1:22"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32"/>
        <v>191.14</v>
      </c>
      <c r="P260" s="5">
        <f t="shared" si="33"/>
        <v>83.345930232558146</v>
      </c>
      <c r="Q260" t="str">
        <f t="shared" si="34"/>
        <v>film &amp; video</v>
      </c>
      <c r="R260" t="str">
        <f t="shared" si="35"/>
        <v>documentary</v>
      </c>
      <c r="S260" s="10">
        <f t="shared" si="36"/>
        <v>40681.843356481477</v>
      </c>
      <c r="T260" s="10">
        <f t="shared" si="37"/>
        <v>40711.843356481477</v>
      </c>
      <c r="U260">
        <f t="shared" si="38"/>
        <v>2011</v>
      </c>
      <c r="V260">
        <f t="shared" si="39"/>
        <v>2011</v>
      </c>
    </row>
    <row r="261" spans="1:22"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32"/>
        <v>131.93789333333334</v>
      </c>
      <c r="P261" s="5">
        <f t="shared" si="33"/>
        <v>105.04609341825902</v>
      </c>
      <c r="Q261" t="str">
        <f t="shared" si="34"/>
        <v>film &amp; video</v>
      </c>
      <c r="R261" t="str">
        <f t="shared" si="35"/>
        <v>documentary</v>
      </c>
      <c r="S261" s="10">
        <f t="shared" si="36"/>
        <v>42072.529733796291</v>
      </c>
      <c r="T261" s="10">
        <f t="shared" si="37"/>
        <v>42102.529733796291</v>
      </c>
      <c r="U261">
        <f t="shared" si="38"/>
        <v>2015</v>
      </c>
      <c r="V261">
        <f t="shared" si="39"/>
        <v>2015</v>
      </c>
    </row>
    <row r="262" spans="1:22"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32"/>
        <v>106.4</v>
      </c>
      <c r="P262" s="5">
        <f t="shared" si="33"/>
        <v>120.90909090909091</v>
      </c>
      <c r="Q262" t="str">
        <f t="shared" si="34"/>
        <v>film &amp; video</v>
      </c>
      <c r="R262" t="str">
        <f t="shared" si="35"/>
        <v>documentary</v>
      </c>
      <c r="S262" s="10">
        <f t="shared" si="36"/>
        <v>40330.547210648147</v>
      </c>
      <c r="T262" s="10">
        <f t="shared" si="37"/>
        <v>40376.207638888889</v>
      </c>
      <c r="U262">
        <f t="shared" si="38"/>
        <v>2010</v>
      </c>
      <c r="V262">
        <f t="shared" si="39"/>
        <v>2010</v>
      </c>
    </row>
    <row r="263" spans="1:22"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32"/>
        <v>107.4</v>
      </c>
      <c r="P263" s="5">
        <f t="shared" si="33"/>
        <v>97.63636363636364</v>
      </c>
      <c r="Q263" t="str">
        <f t="shared" si="34"/>
        <v>film &amp; video</v>
      </c>
      <c r="R263" t="str">
        <f t="shared" si="35"/>
        <v>documentary</v>
      </c>
      <c r="S263" s="10">
        <f t="shared" si="36"/>
        <v>41017.677129629628</v>
      </c>
      <c r="T263" s="10">
        <f t="shared" si="37"/>
        <v>41067.413194444445</v>
      </c>
      <c r="U263">
        <f t="shared" si="38"/>
        <v>2012</v>
      </c>
      <c r="V263">
        <f t="shared" si="39"/>
        <v>2012</v>
      </c>
    </row>
    <row r="264" spans="1:22"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32"/>
        <v>240</v>
      </c>
      <c r="P264" s="5">
        <f t="shared" si="33"/>
        <v>41.379310344827587</v>
      </c>
      <c r="Q264" t="str">
        <f t="shared" si="34"/>
        <v>film &amp; video</v>
      </c>
      <c r="R264" t="str">
        <f t="shared" si="35"/>
        <v>documentary</v>
      </c>
      <c r="S264" s="10">
        <f t="shared" si="36"/>
        <v>40555.039675925924</v>
      </c>
      <c r="T264" s="10">
        <f t="shared" si="37"/>
        <v>40600.039675925924</v>
      </c>
      <c r="U264">
        <f t="shared" si="38"/>
        <v>2011</v>
      </c>
      <c r="V264">
        <f t="shared" si="39"/>
        <v>2011</v>
      </c>
    </row>
    <row r="265" spans="1:22"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32"/>
        <v>118.08108</v>
      </c>
      <c r="P265" s="5">
        <f t="shared" si="33"/>
        <v>30.654485981308412</v>
      </c>
      <c r="Q265" t="str">
        <f t="shared" si="34"/>
        <v>film &amp; video</v>
      </c>
      <c r="R265" t="str">
        <f t="shared" si="35"/>
        <v>documentary</v>
      </c>
      <c r="S265" s="10">
        <f t="shared" si="36"/>
        <v>41149.746458333328</v>
      </c>
      <c r="T265" s="10">
        <f t="shared" si="37"/>
        <v>41179.746458333328</v>
      </c>
      <c r="U265">
        <f t="shared" si="38"/>
        <v>2012</v>
      </c>
      <c r="V265">
        <f t="shared" si="39"/>
        <v>2012</v>
      </c>
    </row>
    <row r="266" spans="1:22"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32"/>
        <v>118.19999999999999</v>
      </c>
      <c r="P266" s="5">
        <f t="shared" si="33"/>
        <v>64.945054945054949</v>
      </c>
      <c r="Q266" t="str">
        <f t="shared" si="34"/>
        <v>film &amp; video</v>
      </c>
      <c r="R266" t="str">
        <f t="shared" si="35"/>
        <v>documentary</v>
      </c>
      <c r="S266" s="10">
        <f t="shared" si="36"/>
        <v>41010.411979166667</v>
      </c>
      <c r="T266" s="10">
        <f t="shared" si="37"/>
        <v>41040.411979166667</v>
      </c>
      <c r="U266">
        <f t="shared" si="38"/>
        <v>2012</v>
      </c>
      <c r="V266">
        <f t="shared" si="39"/>
        <v>2012</v>
      </c>
    </row>
    <row r="267" spans="1:22"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32"/>
        <v>111.1</v>
      </c>
      <c r="P267" s="5">
        <f t="shared" si="33"/>
        <v>95.775862068965523</v>
      </c>
      <c r="Q267" t="str">
        <f t="shared" si="34"/>
        <v>film &amp; video</v>
      </c>
      <c r="R267" t="str">
        <f t="shared" si="35"/>
        <v>documentary</v>
      </c>
      <c r="S267" s="10">
        <f t="shared" si="36"/>
        <v>40267.03738425926</v>
      </c>
      <c r="T267" s="10">
        <f t="shared" si="37"/>
        <v>40308.636111111111</v>
      </c>
      <c r="U267">
        <f t="shared" si="38"/>
        <v>2010</v>
      </c>
      <c r="V267">
        <f t="shared" si="39"/>
        <v>2010</v>
      </c>
    </row>
    <row r="268" spans="1:22"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32"/>
        <v>145.5</v>
      </c>
      <c r="P268" s="5">
        <f t="shared" si="33"/>
        <v>40.416666666666664</v>
      </c>
      <c r="Q268" t="str">
        <f t="shared" si="34"/>
        <v>film &amp; video</v>
      </c>
      <c r="R268" t="str">
        <f t="shared" si="35"/>
        <v>documentary</v>
      </c>
      <c r="S268" s="10">
        <f t="shared" si="36"/>
        <v>40204.966516203705</v>
      </c>
      <c r="T268" s="10">
        <f t="shared" si="37"/>
        <v>40290.95208333333</v>
      </c>
      <c r="U268">
        <f t="shared" si="38"/>
        <v>2010</v>
      </c>
      <c r="V268">
        <f t="shared" si="39"/>
        <v>2010</v>
      </c>
    </row>
    <row r="269" spans="1:22"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32"/>
        <v>131.62883248730967</v>
      </c>
      <c r="P269" s="5">
        <f t="shared" si="33"/>
        <v>78.578424242424248</v>
      </c>
      <c r="Q269" t="str">
        <f t="shared" si="34"/>
        <v>film &amp; video</v>
      </c>
      <c r="R269" t="str">
        <f t="shared" si="35"/>
        <v>documentary</v>
      </c>
      <c r="S269" s="10">
        <f t="shared" si="36"/>
        <v>41785.244201388887</v>
      </c>
      <c r="T269" s="10">
        <f t="shared" si="37"/>
        <v>41815.244201388887</v>
      </c>
      <c r="U269">
        <f t="shared" si="38"/>
        <v>2014</v>
      </c>
      <c r="V269">
        <f t="shared" si="39"/>
        <v>2014</v>
      </c>
    </row>
    <row r="270" spans="1:22"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32"/>
        <v>111.4</v>
      </c>
      <c r="P270" s="5">
        <f t="shared" si="33"/>
        <v>50.18018018018018</v>
      </c>
      <c r="Q270" t="str">
        <f t="shared" si="34"/>
        <v>film &amp; video</v>
      </c>
      <c r="R270" t="str">
        <f t="shared" si="35"/>
        <v>documentary</v>
      </c>
      <c r="S270" s="10">
        <f t="shared" si="36"/>
        <v>40808.944189814814</v>
      </c>
      <c r="T270" s="10">
        <f t="shared" si="37"/>
        <v>40853.985856481479</v>
      </c>
      <c r="U270">
        <f t="shared" si="38"/>
        <v>2011</v>
      </c>
      <c r="V270">
        <f t="shared" si="39"/>
        <v>2011</v>
      </c>
    </row>
    <row r="271" spans="1:22"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32"/>
        <v>147.23376999999999</v>
      </c>
      <c r="P271" s="5">
        <f t="shared" si="33"/>
        <v>92.251735588972423</v>
      </c>
      <c r="Q271" t="str">
        <f t="shared" si="34"/>
        <v>film &amp; video</v>
      </c>
      <c r="R271" t="str">
        <f t="shared" si="35"/>
        <v>documentary</v>
      </c>
      <c r="S271" s="10">
        <f t="shared" si="36"/>
        <v>42757.988680555551</v>
      </c>
      <c r="T271" s="10">
        <f t="shared" si="37"/>
        <v>42787.988680555551</v>
      </c>
      <c r="U271">
        <f t="shared" si="38"/>
        <v>2017</v>
      </c>
      <c r="V271">
        <f t="shared" si="39"/>
        <v>2017</v>
      </c>
    </row>
    <row r="272" spans="1:22"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32"/>
        <v>152.60869565217391</v>
      </c>
      <c r="P272" s="5">
        <f t="shared" si="33"/>
        <v>57.540983606557376</v>
      </c>
      <c r="Q272" t="str">
        <f t="shared" si="34"/>
        <v>film &amp; video</v>
      </c>
      <c r="R272" t="str">
        <f t="shared" si="35"/>
        <v>documentary</v>
      </c>
      <c r="S272" s="10">
        <f t="shared" si="36"/>
        <v>40637.658217592594</v>
      </c>
      <c r="T272" s="10">
        <f t="shared" si="37"/>
        <v>40687.958333333328</v>
      </c>
      <c r="U272">
        <f t="shared" si="38"/>
        <v>2011</v>
      </c>
      <c r="V272">
        <f t="shared" si="39"/>
        <v>2011</v>
      </c>
    </row>
    <row r="273" spans="1:22"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32"/>
        <v>104.67999999999999</v>
      </c>
      <c r="P273" s="5">
        <f t="shared" si="33"/>
        <v>109.42160278745645</v>
      </c>
      <c r="Q273" t="str">
        <f t="shared" si="34"/>
        <v>film &amp; video</v>
      </c>
      <c r="R273" t="str">
        <f t="shared" si="35"/>
        <v>documentary</v>
      </c>
      <c r="S273" s="10">
        <f t="shared" si="36"/>
        <v>41611.891909722217</v>
      </c>
      <c r="T273" s="10">
        <f t="shared" si="37"/>
        <v>41641.125</v>
      </c>
      <c r="U273">
        <f t="shared" si="38"/>
        <v>2013</v>
      </c>
      <c r="V273">
        <f t="shared" si="39"/>
        <v>2014</v>
      </c>
    </row>
    <row r="274" spans="1:22"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32"/>
        <v>177.43366666666668</v>
      </c>
      <c r="P274" s="5">
        <f t="shared" si="33"/>
        <v>81.892461538461546</v>
      </c>
      <c r="Q274" t="str">
        <f t="shared" si="34"/>
        <v>film &amp; video</v>
      </c>
      <c r="R274" t="str">
        <f t="shared" si="35"/>
        <v>documentary</v>
      </c>
      <c r="S274" s="10">
        <f t="shared" si="36"/>
        <v>40235.692025462959</v>
      </c>
      <c r="T274" s="10">
        <f t="shared" si="37"/>
        <v>40296.575694444444</v>
      </c>
      <c r="U274">
        <f t="shared" si="38"/>
        <v>2010</v>
      </c>
      <c r="V274">
        <f t="shared" si="39"/>
        <v>2010</v>
      </c>
    </row>
    <row r="275" spans="1:22"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32"/>
        <v>107.7758</v>
      </c>
      <c r="P275" s="5">
        <f t="shared" si="33"/>
        <v>45.667711864406776</v>
      </c>
      <c r="Q275" t="str">
        <f t="shared" si="34"/>
        <v>film &amp; video</v>
      </c>
      <c r="R275" t="str">
        <f t="shared" si="35"/>
        <v>documentary</v>
      </c>
      <c r="S275" s="10">
        <f t="shared" si="36"/>
        <v>40697.29011574074</v>
      </c>
      <c r="T275" s="10">
        <f t="shared" si="37"/>
        <v>40727.29011574074</v>
      </c>
      <c r="U275">
        <f t="shared" si="38"/>
        <v>2011</v>
      </c>
      <c r="V275">
        <f t="shared" si="39"/>
        <v>2011</v>
      </c>
    </row>
    <row r="276" spans="1:22"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32"/>
        <v>156</v>
      </c>
      <c r="P276" s="5">
        <f t="shared" si="33"/>
        <v>55.221238938053098</v>
      </c>
      <c r="Q276" t="str">
        <f t="shared" si="34"/>
        <v>film &amp; video</v>
      </c>
      <c r="R276" t="str">
        <f t="shared" si="35"/>
        <v>documentary</v>
      </c>
      <c r="S276" s="10">
        <f t="shared" si="36"/>
        <v>40969.704039351847</v>
      </c>
      <c r="T276" s="10">
        <f t="shared" si="37"/>
        <v>41004.082638888889</v>
      </c>
      <c r="U276">
        <f t="shared" si="38"/>
        <v>2012</v>
      </c>
      <c r="V276">
        <f t="shared" si="39"/>
        <v>2012</v>
      </c>
    </row>
    <row r="277" spans="1:22"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32"/>
        <v>108.395</v>
      </c>
      <c r="P277" s="5">
        <f t="shared" si="33"/>
        <v>65.298192771084331</v>
      </c>
      <c r="Q277" t="str">
        <f t="shared" si="34"/>
        <v>film &amp; video</v>
      </c>
      <c r="R277" t="str">
        <f t="shared" si="35"/>
        <v>documentary</v>
      </c>
      <c r="S277" s="10">
        <f t="shared" si="36"/>
        <v>41192.823680555557</v>
      </c>
      <c r="T277" s="10">
        <f t="shared" si="37"/>
        <v>41222.865347222221</v>
      </c>
      <c r="U277">
        <f t="shared" si="38"/>
        <v>2012</v>
      </c>
      <c r="V277">
        <f t="shared" si="39"/>
        <v>2012</v>
      </c>
    </row>
    <row r="278" spans="1:22"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32"/>
        <v>147.6</v>
      </c>
      <c r="P278" s="5">
        <f t="shared" si="33"/>
        <v>95.225806451612897</v>
      </c>
      <c r="Q278" t="str">
        <f t="shared" si="34"/>
        <v>film &amp; video</v>
      </c>
      <c r="R278" t="str">
        <f t="shared" si="35"/>
        <v>documentary</v>
      </c>
      <c r="S278" s="10">
        <f t="shared" si="36"/>
        <v>40966.873541666668</v>
      </c>
      <c r="T278" s="10">
        <f t="shared" si="37"/>
        <v>41026.831874999996</v>
      </c>
      <c r="U278">
        <f t="shared" si="38"/>
        <v>2012</v>
      </c>
      <c r="V278">
        <f t="shared" si="39"/>
        <v>2012</v>
      </c>
    </row>
    <row r="279" spans="1:22"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32"/>
        <v>110.38153846153847</v>
      </c>
      <c r="P279" s="5">
        <f t="shared" si="33"/>
        <v>75.444794952681391</v>
      </c>
      <c r="Q279" t="str">
        <f t="shared" si="34"/>
        <v>film &amp; video</v>
      </c>
      <c r="R279" t="str">
        <f t="shared" si="35"/>
        <v>documentary</v>
      </c>
      <c r="S279" s="10">
        <f t="shared" si="36"/>
        <v>42117.68309027778</v>
      </c>
      <c r="T279" s="10">
        <f t="shared" si="37"/>
        <v>42147.68309027778</v>
      </c>
      <c r="U279">
        <f t="shared" si="38"/>
        <v>2015</v>
      </c>
      <c r="V279">
        <f t="shared" si="39"/>
        <v>2015</v>
      </c>
    </row>
    <row r="280" spans="1:22"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32"/>
        <v>150.34814814814814</v>
      </c>
      <c r="P280" s="5">
        <f t="shared" si="33"/>
        <v>97.816867469879512</v>
      </c>
      <c r="Q280" t="str">
        <f t="shared" si="34"/>
        <v>film &amp; video</v>
      </c>
      <c r="R280" t="str">
        <f t="shared" si="35"/>
        <v>documentary</v>
      </c>
      <c r="S280" s="10">
        <f t="shared" si="36"/>
        <v>41163.832627314812</v>
      </c>
      <c r="T280" s="10">
        <f t="shared" si="37"/>
        <v>41193.832627314812</v>
      </c>
      <c r="U280">
        <f t="shared" si="38"/>
        <v>2012</v>
      </c>
      <c r="V280">
        <f t="shared" si="39"/>
        <v>2012</v>
      </c>
    </row>
    <row r="281" spans="1:22"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32"/>
        <v>157.31829411764707</v>
      </c>
      <c r="P281" s="5">
        <f t="shared" si="33"/>
        <v>87.685606557377056</v>
      </c>
      <c r="Q281" t="str">
        <f t="shared" si="34"/>
        <v>film &amp; video</v>
      </c>
      <c r="R281" t="str">
        <f t="shared" si="35"/>
        <v>documentary</v>
      </c>
      <c r="S281" s="10">
        <f t="shared" si="36"/>
        <v>42759.035833333335</v>
      </c>
      <c r="T281" s="10">
        <f t="shared" si="37"/>
        <v>42792.875694444439</v>
      </c>
      <c r="U281">
        <f t="shared" si="38"/>
        <v>2017</v>
      </c>
      <c r="V281">
        <f t="shared" si="39"/>
        <v>2017</v>
      </c>
    </row>
    <row r="282" spans="1:22"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32"/>
        <v>156.14400000000001</v>
      </c>
      <c r="P282" s="5">
        <f t="shared" si="33"/>
        <v>54.748948106591868</v>
      </c>
      <c r="Q282" t="str">
        <f t="shared" si="34"/>
        <v>film &amp; video</v>
      </c>
      <c r="R282" t="str">
        <f t="shared" si="35"/>
        <v>documentary</v>
      </c>
      <c r="S282" s="10">
        <f t="shared" si="36"/>
        <v>41744.382349537038</v>
      </c>
      <c r="T282" s="10">
        <f t="shared" si="37"/>
        <v>41789.382349537038</v>
      </c>
      <c r="U282">
        <f t="shared" si="38"/>
        <v>2014</v>
      </c>
      <c r="V282">
        <f t="shared" si="39"/>
        <v>2014</v>
      </c>
    </row>
    <row r="283" spans="1:22"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32"/>
        <v>120.58763636363636</v>
      </c>
      <c r="P283" s="5">
        <f t="shared" si="33"/>
        <v>83.953417721518989</v>
      </c>
      <c r="Q283" t="str">
        <f t="shared" si="34"/>
        <v>film &amp; video</v>
      </c>
      <c r="R283" t="str">
        <f t="shared" si="35"/>
        <v>documentary</v>
      </c>
      <c r="S283" s="10">
        <f t="shared" si="36"/>
        <v>39949.955011574071</v>
      </c>
      <c r="T283" s="10">
        <f t="shared" si="37"/>
        <v>40035.601388888885</v>
      </c>
      <c r="U283">
        <f t="shared" si="38"/>
        <v>2009</v>
      </c>
      <c r="V283">
        <f t="shared" si="39"/>
        <v>2009</v>
      </c>
    </row>
    <row r="284" spans="1:22"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32"/>
        <v>101.18888888888888</v>
      </c>
      <c r="P284" s="5">
        <f t="shared" si="33"/>
        <v>254.38547486033519</v>
      </c>
      <c r="Q284" t="str">
        <f t="shared" si="34"/>
        <v>film &amp; video</v>
      </c>
      <c r="R284" t="str">
        <f t="shared" si="35"/>
        <v>documentary</v>
      </c>
      <c r="S284" s="10">
        <f t="shared" si="36"/>
        <v>40194.711712962962</v>
      </c>
      <c r="T284" s="10">
        <f t="shared" si="37"/>
        <v>40231.708333333328</v>
      </c>
      <c r="U284">
        <f t="shared" si="38"/>
        <v>2010</v>
      </c>
      <c r="V284">
        <f t="shared" si="39"/>
        <v>2010</v>
      </c>
    </row>
    <row r="285" spans="1:22"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32"/>
        <v>114.27249999999999</v>
      </c>
      <c r="P285" s="5">
        <f t="shared" si="33"/>
        <v>101.8269801980198</v>
      </c>
      <c r="Q285" t="str">
        <f t="shared" si="34"/>
        <v>film &amp; video</v>
      </c>
      <c r="R285" t="str">
        <f t="shared" si="35"/>
        <v>documentary</v>
      </c>
      <c r="S285" s="10">
        <f t="shared" si="36"/>
        <v>40675.501666666663</v>
      </c>
      <c r="T285" s="10">
        <f t="shared" si="37"/>
        <v>40694.999305555553</v>
      </c>
      <c r="U285">
        <f t="shared" si="38"/>
        <v>2011</v>
      </c>
      <c r="V285">
        <f t="shared" si="39"/>
        <v>2011</v>
      </c>
    </row>
    <row r="286" spans="1:22"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32"/>
        <v>104.62615</v>
      </c>
      <c r="P286" s="5">
        <f t="shared" si="33"/>
        <v>55.066394736842106</v>
      </c>
      <c r="Q286" t="str">
        <f t="shared" si="34"/>
        <v>film &amp; video</v>
      </c>
      <c r="R286" t="str">
        <f t="shared" si="35"/>
        <v>documentary</v>
      </c>
      <c r="S286" s="10">
        <f t="shared" si="36"/>
        <v>40904.529861111107</v>
      </c>
      <c r="T286" s="10">
        <f t="shared" si="37"/>
        <v>40929.529861111107</v>
      </c>
      <c r="U286">
        <f t="shared" si="38"/>
        <v>2011</v>
      </c>
      <c r="V286">
        <f t="shared" si="39"/>
        <v>2012</v>
      </c>
    </row>
    <row r="287" spans="1:22"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32"/>
        <v>228.82507142857142</v>
      </c>
      <c r="P287" s="5">
        <f t="shared" si="33"/>
        <v>56.901438721136763</v>
      </c>
      <c r="Q287" t="str">
        <f t="shared" si="34"/>
        <v>film &amp; video</v>
      </c>
      <c r="R287" t="str">
        <f t="shared" si="35"/>
        <v>documentary</v>
      </c>
      <c r="S287" s="10">
        <f t="shared" si="36"/>
        <v>41506.547777777778</v>
      </c>
      <c r="T287" s="10">
        <f t="shared" si="37"/>
        <v>41536.547777777778</v>
      </c>
      <c r="U287">
        <f t="shared" si="38"/>
        <v>2013</v>
      </c>
      <c r="V287">
        <f t="shared" si="39"/>
        <v>2013</v>
      </c>
    </row>
    <row r="288" spans="1:22"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32"/>
        <v>109.15333333333332</v>
      </c>
      <c r="P288" s="5">
        <f t="shared" si="33"/>
        <v>121.28148148148148</v>
      </c>
      <c r="Q288" t="str">
        <f t="shared" si="34"/>
        <v>film &amp; video</v>
      </c>
      <c r="R288" t="str">
        <f t="shared" si="35"/>
        <v>documentary</v>
      </c>
      <c r="S288" s="10">
        <f t="shared" si="36"/>
        <v>41313.607916666668</v>
      </c>
      <c r="T288" s="10">
        <f t="shared" si="37"/>
        <v>41358.566249999996</v>
      </c>
      <c r="U288">
        <f t="shared" si="38"/>
        <v>2013</v>
      </c>
      <c r="V288">
        <f t="shared" si="39"/>
        <v>2013</v>
      </c>
    </row>
    <row r="289" spans="1:22"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32"/>
        <v>176.29999999999998</v>
      </c>
      <c r="P289" s="5">
        <f t="shared" si="33"/>
        <v>91.189655172413794</v>
      </c>
      <c r="Q289" t="str">
        <f t="shared" si="34"/>
        <v>film &amp; video</v>
      </c>
      <c r="R289" t="str">
        <f t="shared" si="35"/>
        <v>documentary</v>
      </c>
      <c r="S289" s="10">
        <f t="shared" si="36"/>
        <v>41184.069652777776</v>
      </c>
      <c r="T289" s="10">
        <f t="shared" si="37"/>
        <v>41214.958333333328</v>
      </c>
      <c r="U289">
        <f t="shared" si="38"/>
        <v>2012</v>
      </c>
      <c r="V289">
        <f t="shared" si="39"/>
        <v>2012</v>
      </c>
    </row>
    <row r="290" spans="1:22"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32"/>
        <v>103.21061999999999</v>
      </c>
      <c r="P290" s="5">
        <f t="shared" si="33"/>
        <v>115.44812080536913</v>
      </c>
      <c r="Q290" t="str">
        <f t="shared" si="34"/>
        <v>film &amp; video</v>
      </c>
      <c r="R290" t="str">
        <f t="shared" si="35"/>
        <v>documentary</v>
      </c>
      <c r="S290" s="10">
        <f t="shared" si="36"/>
        <v>41050.960567129623</v>
      </c>
      <c r="T290" s="10">
        <f t="shared" si="37"/>
        <v>41085.960567129623</v>
      </c>
      <c r="U290">
        <f t="shared" si="38"/>
        <v>2012</v>
      </c>
      <c r="V290">
        <f t="shared" si="39"/>
        <v>2012</v>
      </c>
    </row>
    <row r="291" spans="1:22"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32"/>
        <v>104.82000000000001</v>
      </c>
      <c r="P291" s="5">
        <f t="shared" si="33"/>
        <v>67.771551724137936</v>
      </c>
      <c r="Q291" t="str">
        <f t="shared" si="34"/>
        <v>film &amp; video</v>
      </c>
      <c r="R291" t="str">
        <f t="shared" si="35"/>
        <v>documentary</v>
      </c>
      <c r="S291" s="10">
        <f t="shared" si="36"/>
        <v>41550.248078703698</v>
      </c>
      <c r="T291" s="10">
        <f t="shared" si="37"/>
        <v>41580.248078703698</v>
      </c>
      <c r="U291">
        <f t="shared" si="38"/>
        <v>2013</v>
      </c>
      <c r="V291">
        <f t="shared" si="39"/>
        <v>2013</v>
      </c>
    </row>
    <row r="292" spans="1:22"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32"/>
        <v>106.68444444444445</v>
      </c>
      <c r="P292" s="5">
        <f t="shared" si="33"/>
        <v>28.576190476190476</v>
      </c>
      <c r="Q292" t="str">
        <f t="shared" si="34"/>
        <v>film &amp; video</v>
      </c>
      <c r="R292" t="str">
        <f t="shared" si="35"/>
        <v>documentary</v>
      </c>
      <c r="S292" s="10">
        <f t="shared" si="36"/>
        <v>40526.160844907405</v>
      </c>
      <c r="T292" s="10">
        <f t="shared" si="37"/>
        <v>40576.124305555553</v>
      </c>
      <c r="U292">
        <f t="shared" si="38"/>
        <v>2010</v>
      </c>
      <c r="V292">
        <f t="shared" si="39"/>
        <v>2011</v>
      </c>
    </row>
    <row r="293" spans="1:22"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32"/>
        <v>120.02</v>
      </c>
      <c r="P293" s="5">
        <f t="shared" si="33"/>
        <v>46.8828125</v>
      </c>
      <c r="Q293" t="str">
        <f t="shared" si="34"/>
        <v>film &amp; video</v>
      </c>
      <c r="R293" t="str">
        <f t="shared" si="35"/>
        <v>documentary</v>
      </c>
      <c r="S293" s="10">
        <f t="shared" si="36"/>
        <v>41376.560717592591</v>
      </c>
      <c r="T293" s="10">
        <f t="shared" si="37"/>
        <v>41394.792361111111</v>
      </c>
      <c r="U293">
        <f t="shared" si="38"/>
        <v>2013</v>
      </c>
      <c r="V293">
        <f t="shared" si="39"/>
        <v>2013</v>
      </c>
    </row>
    <row r="294" spans="1:22"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32"/>
        <v>101.50693333333334</v>
      </c>
      <c r="P294" s="5">
        <f t="shared" si="33"/>
        <v>154.42231237322514</v>
      </c>
      <c r="Q294" t="str">
        <f t="shared" si="34"/>
        <v>film &amp; video</v>
      </c>
      <c r="R294" t="str">
        <f t="shared" si="35"/>
        <v>documentary</v>
      </c>
      <c r="S294" s="10">
        <f t="shared" si="36"/>
        <v>40812.594895833332</v>
      </c>
      <c r="T294" s="10">
        <f t="shared" si="37"/>
        <v>40844.957638888889</v>
      </c>
      <c r="U294">
        <f t="shared" si="38"/>
        <v>2011</v>
      </c>
      <c r="V294">
        <f t="shared" si="39"/>
        <v>2011</v>
      </c>
    </row>
    <row r="295" spans="1:22"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32"/>
        <v>101.38461538461539</v>
      </c>
      <c r="P295" s="5">
        <f t="shared" si="33"/>
        <v>201.22137404580153</v>
      </c>
      <c r="Q295" t="str">
        <f t="shared" si="34"/>
        <v>film &amp; video</v>
      </c>
      <c r="R295" t="str">
        <f t="shared" si="35"/>
        <v>documentary</v>
      </c>
      <c r="S295" s="10">
        <f t="shared" si="36"/>
        <v>41719.459652777776</v>
      </c>
      <c r="T295" s="10">
        <f t="shared" si="37"/>
        <v>41749.459652777776</v>
      </c>
      <c r="U295">
        <f t="shared" si="38"/>
        <v>2014</v>
      </c>
      <c r="V295">
        <f t="shared" si="39"/>
        <v>2014</v>
      </c>
    </row>
    <row r="296" spans="1:22"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32"/>
        <v>100</v>
      </c>
      <c r="P296" s="5">
        <f t="shared" si="33"/>
        <v>100</v>
      </c>
      <c r="Q296" t="str">
        <f t="shared" si="34"/>
        <v>film &amp; video</v>
      </c>
      <c r="R296" t="str">
        <f t="shared" si="35"/>
        <v>documentary</v>
      </c>
      <c r="S296" s="10">
        <f t="shared" si="36"/>
        <v>40342.876087962963</v>
      </c>
      <c r="T296" s="10">
        <f t="shared" si="37"/>
        <v>40378.458333333328</v>
      </c>
      <c r="U296">
        <f t="shared" si="38"/>
        <v>2010</v>
      </c>
      <c r="V296">
        <f t="shared" si="39"/>
        <v>2010</v>
      </c>
    </row>
    <row r="297" spans="1:22"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32"/>
        <v>133.10911999999999</v>
      </c>
      <c r="P297" s="5">
        <f t="shared" si="33"/>
        <v>100.08204511278196</v>
      </c>
      <c r="Q297" t="str">
        <f t="shared" si="34"/>
        <v>film &amp; video</v>
      </c>
      <c r="R297" t="str">
        <f t="shared" si="35"/>
        <v>documentary</v>
      </c>
      <c r="S297" s="10">
        <f t="shared" si="36"/>
        <v>41518.796400462961</v>
      </c>
      <c r="T297" s="10">
        <f t="shared" si="37"/>
        <v>41578.791666666664</v>
      </c>
      <c r="U297">
        <f t="shared" si="38"/>
        <v>2013</v>
      </c>
      <c r="V297">
        <f t="shared" si="39"/>
        <v>2013</v>
      </c>
    </row>
    <row r="298" spans="1:22"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32"/>
        <v>118.72620000000001</v>
      </c>
      <c r="P298" s="5">
        <f t="shared" si="33"/>
        <v>230.08953488372092</v>
      </c>
      <c r="Q298" t="str">
        <f t="shared" si="34"/>
        <v>film &amp; video</v>
      </c>
      <c r="R298" t="str">
        <f t="shared" si="35"/>
        <v>documentary</v>
      </c>
      <c r="S298" s="10">
        <f t="shared" si="36"/>
        <v>41134.267164351848</v>
      </c>
      <c r="T298" s="10">
        <f t="shared" si="37"/>
        <v>41159.267164351848</v>
      </c>
      <c r="U298">
        <f t="shared" si="38"/>
        <v>2012</v>
      </c>
      <c r="V298">
        <f t="shared" si="39"/>
        <v>2012</v>
      </c>
    </row>
    <row r="299" spans="1:22"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32"/>
        <v>100.64</v>
      </c>
      <c r="P299" s="5">
        <f t="shared" si="33"/>
        <v>141.74647887323943</v>
      </c>
      <c r="Q299" t="str">
        <f t="shared" si="34"/>
        <v>film &amp; video</v>
      </c>
      <c r="R299" t="str">
        <f t="shared" si="35"/>
        <v>documentary</v>
      </c>
      <c r="S299" s="10">
        <f t="shared" si="36"/>
        <v>42089.519687499997</v>
      </c>
      <c r="T299" s="10">
        <f t="shared" si="37"/>
        <v>42124.957638888889</v>
      </c>
      <c r="U299">
        <f t="shared" si="38"/>
        <v>2015</v>
      </c>
      <c r="V299">
        <f t="shared" si="39"/>
        <v>2015</v>
      </c>
    </row>
    <row r="300" spans="1:22"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32"/>
        <v>108.93241269841269</v>
      </c>
      <c r="P300" s="5">
        <f t="shared" si="33"/>
        <v>56.344351395730705</v>
      </c>
      <c r="Q300" t="str">
        <f t="shared" si="34"/>
        <v>film &amp; video</v>
      </c>
      <c r="R300" t="str">
        <f t="shared" si="35"/>
        <v>documentary</v>
      </c>
      <c r="S300" s="10">
        <f t="shared" si="36"/>
        <v>41709.255185185182</v>
      </c>
      <c r="T300" s="10">
        <f t="shared" si="37"/>
        <v>41768.666666666664</v>
      </c>
      <c r="U300">
        <f t="shared" si="38"/>
        <v>2014</v>
      </c>
      <c r="V300">
        <f t="shared" si="39"/>
        <v>2014</v>
      </c>
    </row>
    <row r="301" spans="1:22"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32"/>
        <v>178.95250000000001</v>
      </c>
      <c r="P301" s="5">
        <f t="shared" si="33"/>
        <v>73.341188524590166</v>
      </c>
      <c r="Q301" t="str">
        <f t="shared" si="34"/>
        <v>film &amp; video</v>
      </c>
      <c r="R301" t="str">
        <f t="shared" si="35"/>
        <v>documentary</v>
      </c>
      <c r="S301" s="10">
        <f t="shared" si="36"/>
        <v>40469.016898148147</v>
      </c>
      <c r="T301" s="10">
        <f t="shared" si="37"/>
        <v>40499.058564814812</v>
      </c>
      <c r="U301">
        <f t="shared" si="38"/>
        <v>2010</v>
      </c>
      <c r="V301">
        <f t="shared" si="39"/>
        <v>2010</v>
      </c>
    </row>
    <row r="302" spans="1:22"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32"/>
        <v>101.72264</v>
      </c>
      <c r="P302" s="5">
        <f t="shared" si="33"/>
        <v>85.337785234899329</v>
      </c>
      <c r="Q302" t="str">
        <f t="shared" si="34"/>
        <v>film &amp; video</v>
      </c>
      <c r="R302" t="str">
        <f t="shared" si="35"/>
        <v>documentary</v>
      </c>
      <c r="S302" s="10">
        <f t="shared" si="36"/>
        <v>40626.751597222217</v>
      </c>
      <c r="T302" s="10">
        <f t="shared" si="37"/>
        <v>40657.751597222217</v>
      </c>
      <c r="U302">
        <f t="shared" si="38"/>
        <v>2011</v>
      </c>
      <c r="V302">
        <f t="shared" si="39"/>
        <v>2011</v>
      </c>
    </row>
    <row r="303" spans="1:22"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32"/>
        <v>118.73499999999999</v>
      </c>
      <c r="P303" s="5">
        <f t="shared" si="33"/>
        <v>61.496215139442228</v>
      </c>
      <c r="Q303" t="str">
        <f t="shared" si="34"/>
        <v>film &amp; video</v>
      </c>
      <c r="R303" t="str">
        <f t="shared" si="35"/>
        <v>documentary</v>
      </c>
      <c r="S303" s="10">
        <f t="shared" si="36"/>
        <v>41312.529340277775</v>
      </c>
      <c r="T303" s="10">
        <f t="shared" si="37"/>
        <v>41352.487673611111</v>
      </c>
      <c r="U303">
        <f t="shared" si="38"/>
        <v>2013</v>
      </c>
      <c r="V303">
        <f t="shared" si="39"/>
        <v>2013</v>
      </c>
    </row>
    <row r="304" spans="1:22"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32"/>
        <v>100.46</v>
      </c>
      <c r="P304" s="5">
        <f t="shared" si="33"/>
        <v>93.018518518518519</v>
      </c>
      <c r="Q304" t="str">
        <f t="shared" si="34"/>
        <v>film &amp; video</v>
      </c>
      <c r="R304" t="str">
        <f t="shared" si="35"/>
        <v>documentary</v>
      </c>
      <c r="S304" s="10">
        <f t="shared" si="36"/>
        <v>40933.648587962962</v>
      </c>
      <c r="T304" s="10">
        <f t="shared" si="37"/>
        <v>40963.648587962962</v>
      </c>
      <c r="U304">
        <f t="shared" si="38"/>
        <v>2012</v>
      </c>
      <c r="V304">
        <f t="shared" si="39"/>
        <v>2012</v>
      </c>
    </row>
    <row r="305" spans="1:22"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32"/>
        <v>137.46666666666667</v>
      </c>
      <c r="P305" s="5">
        <f t="shared" si="33"/>
        <v>50.292682926829265</v>
      </c>
      <c r="Q305" t="str">
        <f t="shared" si="34"/>
        <v>film &amp; video</v>
      </c>
      <c r="R305" t="str">
        <f t="shared" si="35"/>
        <v>documentary</v>
      </c>
      <c r="S305" s="10">
        <f t="shared" si="36"/>
        <v>41031.862800925919</v>
      </c>
      <c r="T305" s="10">
        <f t="shared" si="37"/>
        <v>41061.862800925919</v>
      </c>
      <c r="U305">
        <f t="shared" si="38"/>
        <v>2012</v>
      </c>
      <c r="V305">
        <f t="shared" si="39"/>
        <v>2012</v>
      </c>
    </row>
    <row r="306" spans="1:22"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32"/>
        <v>231.64705882352939</v>
      </c>
      <c r="P306" s="5">
        <f t="shared" si="33"/>
        <v>106.43243243243244</v>
      </c>
      <c r="Q306" t="str">
        <f t="shared" si="34"/>
        <v>film &amp; video</v>
      </c>
      <c r="R306" t="str">
        <f t="shared" si="35"/>
        <v>documentary</v>
      </c>
      <c r="S306" s="10">
        <f t="shared" si="36"/>
        <v>41113.88653935185</v>
      </c>
      <c r="T306" s="10">
        <f t="shared" si="37"/>
        <v>41152.875</v>
      </c>
      <c r="U306">
        <f t="shared" si="38"/>
        <v>2012</v>
      </c>
      <c r="V306">
        <f t="shared" si="39"/>
        <v>2012</v>
      </c>
    </row>
    <row r="307" spans="1:22"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32"/>
        <v>130.33333333333331</v>
      </c>
      <c r="P307" s="5">
        <f t="shared" si="33"/>
        <v>51.719576719576722</v>
      </c>
      <c r="Q307" t="str">
        <f t="shared" si="34"/>
        <v>film &amp; video</v>
      </c>
      <c r="R307" t="str">
        <f t="shared" si="35"/>
        <v>documentary</v>
      </c>
      <c r="S307" s="10">
        <f t="shared" si="36"/>
        <v>40948.421863425923</v>
      </c>
      <c r="T307" s="10">
        <f t="shared" si="37"/>
        <v>40978.421863425923</v>
      </c>
      <c r="U307">
        <f t="shared" si="38"/>
        <v>2012</v>
      </c>
      <c r="V307">
        <f t="shared" si="39"/>
        <v>2012</v>
      </c>
    </row>
    <row r="308" spans="1:22"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32"/>
        <v>292.89999999999998</v>
      </c>
      <c r="P308" s="5">
        <f t="shared" si="33"/>
        <v>36.612499999999997</v>
      </c>
      <c r="Q308" t="str">
        <f t="shared" si="34"/>
        <v>film &amp; video</v>
      </c>
      <c r="R308" t="str">
        <f t="shared" si="35"/>
        <v>documentary</v>
      </c>
      <c r="S308" s="10">
        <f t="shared" si="36"/>
        <v>41333.628854166665</v>
      </c>
      <c r="T308" s="10">
        <f t="shared" si="37"/>
        <v>41353.587187499994</v>
      </c>
      <c r="U308">
        <f t="shared" si="38"/>
        <v>2013</v>
      </c>
      <c r="V308">
        <f t="shared" si="39"/>
        <v>2013</v>
      </c>
    </row>
    <row r="309" spans="1:22"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32"/>
        <v>111.31818181818183</v>
      </c>
      <c r="P309" s="5">
        <f t="shared" si="33"/>
        <v>42.517361111111114</v>
      </c>
      <c r="Q309" t="str">
        <f t="shared" si="34"/>
        <v>film &amp; video</v>
      </c>
      <c r="R309" t="str">
        <f t="shared" si="35"/>
        <v>documentary</v>
      </c>
      <c r="S309" s="10">
        <f t="shared" si="36"/>
        <v>41282.736122685186</v>
      </c>
      <c r="T309" s="10">
        <f t="shared" si="37"/>
        <v>41312.736122685186</v>
      </c>
      <c r="U309">
        <f t="shared" si="38"/>
        <v>2013</v>
      </c>
      <c r="V309">
        <f t="shared" si="39"/>
        <v>2013</v>
      </c>
    </row>
    <row r="310" spans="1:22"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32"/>
        <v>105.56666666666668</v>
      </c>
      <c r="P310" s="5">
        <f t="shared" si="33"/>
        <v>62.712871287128714</v>
      </c>
      <c r="Q310" t="str">
        <f t="shared" si="34"/>
        <v>film &amp; video</v>
      </c>
      <c r="R310" t="str">
        <f t="shared" si="35"/>
        <v>documentary</v>
      </c>
      <c r="S310" s="10">
        <f t="shared" si="36"/>
        <v>40567.486226851848</v>
      </c>
      <c r="T310" s="10">
        <f t="shared" si="37"/>
        <v>40612.486226851848</v>
      </c>
      <c r="U310">
        <f t="shared" si="38"/>
        <v>2011</v>
      </c>
      <c r="V310">
        <f t="shared" si="39"/>
        <v>2011</v>
      </c>
    </row>
    <row r="311" spans="1:22"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32"/>
        <v>118.94444444444446</v>
      </c>
      <c r="P311" s="5">
        <f t="shared" si="33"/>
        <v>89.957983193277315</v>
      </c>
      <c r="Q311" t="str">
        <f t="shared" si="34"/>
        <v>film &amp; video</v>
      </c>
      <c r="R311" t="str">
        <f t="shared" si="35"/>
        <v>documentary</v>
      </c>
      <c r="S311" s="10">
        <f t="shared" si="36"/>
        <v>41134.543217592589</v>
      </c>
      <c r="T311" s="10">
        <f t="shared" si="37"/>
        <v>41155.543217592589</v>
      </c>
      <c r="U311">
        <f t="shared" si="38"/>
        <v>2012</v>
      </c>
      <c r="V311">
        <f t="shared" si="39"/>
        <v>2012</v>
      </c>
    </row>
    <row r="312" spans="1:22"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32"/>
        <v>104.129</v>
      </c>
      <c r="P312" s="5">
        <f t="shared" si="33"/>
        <v>28.924722222222222</v>
      </c>
      <c r="Q312" t="str">
        <f t="shared" si="34"/>
        <v>film &amp; video</v>
      </c>
      <c r="R312" t="str">
        <f t="shared" si="35"/>
        <v>documentary</v>
      </c>
      <c r="S312" s="10">
        <f t="shared" si="36"/>
        <v>40820.974803240737</v>
      </c>
      <c r="T312" s="10">
        <f t="shared" si="37"/>
        <v>40835.875</v>
      </c>
      <c r="U312">
        <f t="shared" si="38"/>
        <v>2011</v>
      </c>
      <c r="V312">
        <f t="shared" si="39"/>
        <v>2011</v>
      </c>
    </row>
    <row r="313" spans="1:22"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32"/>
        <v>104.10165000000001</v>
      </c>
      <c r="P313" s="5">
        <f t="shared" si="33"/>
        <v>138.8022</v>
      </c>
      <c r="Q313" t="str">
        <f t="shared" si="34"/>
        <v>film &amp; video</v>
      </c>
      <c r="R313" t="str">
        <f t="shared" si="35"/>
        <v>documentary</v>
      </c>
      <c r="S313" s="10">
        <f t="shared" si="36"/>
        <v>40868.011481481481</v>
      </c>
      <c r="T313" s="10">
        <f t="shared" si="37"/>
        <v>40909.124305555553</v>
      </c>
      <c r="U313">
        <f t="shared" si="38"/>
        <v>2011</v>
      </c>
      <c r="V313">
        <f t="shared" si="39"/>
        <v>2012</v>
      </c>
    </row>
    <row r="314" spans="1:22"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32"/>
        <v>111.87499999999999</v>
      </c>
      <c r="P314" s="5">
        <f t="shared" si="33"/>
        <v>61.301369863013697</v>
      </c>
      <c r="Q314" t="str">
        <f t="shared" si="34"/>
        <v>film &amp; video</v>
      </c>
      <c r="R314" t="str">
        <f t="shared" si="35"/>
        <v>documentary</v>
      </c>
      <c r="S314" s="10">
        <f t="shared" si="36"/>
        <v>41348.669351851851</v>
      </c>
      <c r="T314" s="10">
        <f t="shared" si="37"/>
        <v>41378.669351851851</v>
      </c>
      <c r="U314">
        <f t="shared" si="38"/>
        <v>2013</v>
      </c>
      <c r="V314">
        <f t="shared" si="39"/>
        <v>2013</v>
      </c>
    </row>
    <row r="315" spans="1:22"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32"/>
        <v>104.73529411764706</v>
      </c>
      <c r="P315" s="5">
        <f t="shared" si="33"/>
        <v>80.202702702702709</v>
      </c>
      <c r="Q315" t="str">
        <f t="shared" si="34"/>
        <v>film &amp; video</v>
      </c>
      <c r="R315" t="str">
        <f t="shared" si="35"/>
        <v>documentary</v>
      </c>
      <c r="S315" s="10">
        <f t="shared" si="36"/>
        <v>40357.019606481481</v>
      </c>
      <c r="T315" s="10">
        <f t="shared" si="37"/>
        <v>40401.457638888889</v>
      </c>
      <c r="U315">
        <f t="shared" si="38"/>
        <v>2010</v>
      </c>
      <c r="V315">
        <f t="shared" si="39"/>
        <v>2010</v>
      </c>
    </row>
    <row r="316" spans="1:22"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32"/>
        <v>385.15000000000003</v>
      </c>
      <c r="P316" s="5">
        <f t="shared" si="33"/>
        <v>32.095833333333331</v>
      </c>
      <c r="Q316" t="str">
        <f t="shared" si="34"/>
        <v>film &amp; video</v>
      </c>
      <c r="R316" t="str">
        <f t="shared" si="35"/>
        <v>documentary</v>
      </c>
      <c r="S316" s="10">
        <f t="shared" si="36"/>
        <v>41304.624861111108</v>
      </c>
      <c r="T316" s="10">
        <f t="shared" si="37"/>
        <v>41334.624861111108</v>
      </c>
      <c r="U316">
        <f t="shared" si="38"/>
        <v>2013</v>
      </c>
      <c r="V316">
        <f t="shared" si="39"/>
        <v>2013</v>
      </c>
    </row>
    <row r="317" spans="1:22"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32"/>
        <v>101.248</v>
      </c>
      <c r="P317" s="5">
        <f t="shared" si="33"/>
        <v>200.88888888888889</v>
      </c>
      <c r="Q317" t="str">
        <f t="shared" si="34"/>
        <v>film &amp; video</v>
      </c>
      <c r="R317" t="str">
        <f t="shared" si="35"/>
        <v>documentary</v>
      </c>
      <c r="S317" s="10">
        <f t="shared" si="36"/>
        <v>41113.564050925925</v>
      </c>
      <c r="T317" s="10">
        <f t="shared" si="37"/>
        <v>41143.564050925925</v>
      </c>
      <c r="U317">
        <f t="shared" si="38"/>
        <v>2012</v>
      </c>
      <c r="V317">
        <f t="shared" si="39"/>
        <v>2012</v>
      </c>
    </row>
    <row r="318" spans="1:22"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32"/>
        <v>113.77333333333333</v>
      </c>
      <c r="P318" s="5">
        <f t="shared" si="33"/>
        <v>108.01265822784811</v>
      </c>
      <c r="Q318" t="str">
        <f t="shared" si="34"/>
        <v>film &amp; video</v>
      </c>
      <c r="R318" t="str">
        <f t="shared" si="35"/>
        <v>documentary</v>
      </c>
      <c r="S318" s="10">
        <f t="shared" si="36"/>
        <v>41950.715243055551</v>
      </c>
      <c r="T318" s="10">
        <f t="shared" si="37"/>
        <v>41983.999305555553</v>
      </c>
      <c r="U318">
        <f t="shared" si="38"/>
        <v>2014</v>
      </c>
      <c r="V318">
        <f t="shared" si="39"/>
        <v>2014</v>
      </c>
    </row>
    <row r="319" spans="1:22"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32"/>
        <v>100.80333333333333</v>
      </c>
      <c r="P319" s="5">
        <f t="shared" si="33"/>
        <v>95.699367088607602</v>
      </c>
      <c r="Q319" t="str">
        <f t="shared" si="34"/>
        <v>film &amp; video</v>
      </c>
      <c r="R319" t="str">
        <f t="shared" si="35"/>
        <v>documentary</v>
      </c>
      <c r="S319" s="10">
        <f t="shared" si="36"/>
        <v>41589.468553240738</v>
      </c>
      <c r="T319" s="10">
        <f t="shared" si="37"/>
        <v>41619.468553240738</v>
      </c>
      <c r="U319">
        <f t="shared" si="38"/>
        <v>2013</v>
      </c>
      <c r="V319">
        <f t="shared" si="39"/>
        <v>2013</v>
      </c>
    </row>
    <row r="320" spans="1:22"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32"/>
        <v>283.32</v>
      </c>
      <c r="P320" s="5">
        <f t="shared" si="33"/>
        <v>49.880281690140848</v>
      </c>
      <c r="Q320" t="str">
        <f t="shared" si="34"/>
        <v>film &amp; video</v>
      </c>
      <c r="R320" t="str">
        <f t="shared" si="35"/>
        <v>documentary</v>
      </c>
      <c r="S320" s="10">
        <f t="shared" si="36"/>
        <v>41329.830451388887</v>
      </c>
      <c r="T320" s="10">
        <f t="shared" si="37"/>
        <v>41359.788784722223</v>
      </c>
      <c r="U320">
        <f t="shared" si="38"/>
        <v>2013</v>
      </c>
      <c r="V320">
        <f t="shared" si="39"/>
        <v>2013</v>
      </c>
    </row>
    <row r="321" spans="1:22"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32"/>
        <v>112.68</v>
      </c>
      <c r="P321" s="5">
        <f t="shared" si="33"/>
        <v>110.47058823529412</v>
      </c>
      <c r="Q321" t="str">
        <f t="shared" si="34"/>
        <v>film &amp; video</v>
      </c>
      <c r="R321" t="str">
        <f t="shared" si="35"/>
        <v>documentary</v>
      </c>
      <c r="S321" s="10">
        <f t="shared" si="36"/>
        <v>40123.629965277774</v>
      </c>
      <c r="T321" s="10">
        <f t="shared" si="37"/>
        <v>40211.124305555553</v>
      </c>
      <c r="U321">
        <f t="shared" si="38"/>
        <v>2009</v>
      </c>
      <c r="V321">
        <f t="shared" si="39"/>
        <v>2010</v>
      </c>
    </row>
    <row r="322" spans="1:22"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32"/>
        <v>106.58000000000001</v>
      </c>
      <c r="P322" s="5">
        <f t="shared" si="33"/>
        <v>134.91139240506328</v>
      </c>
      <c r="Q322" t="str">
        <f t="shared" si="34"/>
        <v>film &amp; video</v>
      </c>
      <c r="R322" t="str">
        <f t="shared" si="35"/>
        <v>documentary</v>
      </c>
      <c r="S322" s="10">
        <f t="shared" si="36"/>
        <v>42331.34297453703</v>
      </c>
      <c r="T322" s="10">
        <f t="shared" si="37"/>
        <v>42360.749999999993</v>
      </c>
      <c r="U322">
        <f t="shared" si="38"/>
        <v>2015</v>
      </c>
      <c r="V322">
        <f t="shared" si="39"/>
        <v>2015</v>
      </c>
    </row>
    <row r="323" spans="1:22"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40">(E323/D323)*100</f>
        <v>102.66285714285715</v>
      </c>
      <c r="P323" s="5">
        <f t="shared" ref="P323:P386" si="41">IFERROR(E323/L323, 0)</f>
        <v>106.62314540059347</v>
      </c>
      <c r="Q323" t="str">
        <f t="shared" ref="Q323:Q386" si="42">LEFT(N323,FIND("/",N323)-1)</f>
        <v>film &amp; video</v>
      </c>
      <c r="R323" t="str">
        <f t="shared" ref="R323:R386" si="43">RIGHT(N323,LEN(N323)-FIND("/",N323))</f>
        <v>documentary</v>
      </c>
      <c r="S323" s="10">
        <f t="shared" ref="S323:S386" si="44">(J323/86400)+25569+(-5/24)</f>
        <v>42647.238263888888</v>
      </c>
      <c r="T323" s="10">
        <f t="shared" ref="T323:T386" si="45">(I323/86400)+25569+(-5/24)</f>
        <v>42682.279930555553</v>
      </c>
      <c r="U323">
        <f t="shared" ref="U323:U386" si="46">YEAR(S323)</f>
        <v>2016</v>
      </c>
      <c r="V323">
        <f t="shared" ref="V323:V386" si="47">YEAR(T323)</f>
        <v>2016</v>
      </c>
    </row>
    <row r="324" spans="1:22"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40"/>
        <v>107.91200000000001</v>
      </c>
      <c r="P324" s="5">
        <f t="shared" si="41"/>
        <v>145.04301075268816</v>
      </c>
      <c r="Q324" t="str">
        <f t="shared" si="42"/>
        <v>film &amp; video</v>
      </c>
      <c r="R324" t="str">
        <f t="shared" si="43"/>
        <v>documentary</v>
      </c>
      <c r="S324" s="10">
        <f t="shared" si="44"/>
        <v>42473.361666666664</v>
      </c>
      <c r="T324" s="10">
        <f t="shared" si="45"/>
        <v>42503.361666666664</v>
      </c>
      <c r="U324">
        <f t="shared" si="46"/>
        <v>2016</v>
      </c>
      <c r="V324">
        <f t="shared" si="47"/>
        <v>2016</v>
      </c>
    </row>
    <row r="325" spans="1:22"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40"/>
        <v>123.07407407407408</v>
      </c>
      <c r="P325" s="5">
        <f t="shared" si="41"/>
        <v>114.58620689655173</v>
      </c>
      <c r="Q325" t="str">
        <f t="shared" si="42"/>
        <v>film &amp; video</v>
      </c>
      <c r="R325" t="str">
        <f t="shared" si="43"/>
        <v>documentary</v>
      </c>
      <c r="S325" s="10">
        <f t="shared" si="44"/>
        <v>42697.113032407404</v>
      </c>
      <c r="T325" s="10">
        <f t="shared" si="45"/>
        <v>42725.124305555553</v>
      </c>
      <c r="U325">
        <f t="shared" si="46"/>
        <v>2016</v>
      </c>
      <c r="V325">
        <f t="shared" si="47"/>
        <v>2016</v>
      </c>
    </row>
    <row r="326" spans="1:22"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40"/>
        <v>101.6</v>
      </c>
      <c r="P326" s="5">
        <f t="shared" si="41"/>
        <v>105.3170731707317</v>
      </c>
      <c r="Q326" t="str">
        <f t="shared" si="42"/>
        <v>film &amp; video</v>
      </c>
      <c r="R326" t="str">
        <f t="shared" si="43"/>
        <v>documentary</v>
      </c>
      <c r="S326" s="10">
        <f t="shared" si="44"/>
        <v>42184.417916666665</v>
      </c>
      <c r="T326" s="10">
        <f t="shared" si="45"/>
        <v>42217.417916666665</v>
      </c>
      <c r="U326">
        <f t="shared" si="46"/>
        <v>2015</v>
      </c>
      <c r="V326">
        <f t="shared" si="47"/>
        <v>2015</v>
      </c>
    </row>
    <row r="327" spans="1:22"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40"/>
        <v>104.396</v>
      </c>
      <c r="P327" s="5">
        <f t="shared" si="41"/>
        <v>70.921195652173907</v>
      </c>
      <c r="Q327" t="str">
        <f t="shared" si="42"/>
        <v>film &amp; video</v>
      </c>
      <c r="R327" t="str">
        <f t="shared" si="43"/>
        <v>documentary</v>
      </c>
      <c r="S327" s="10">
        <f t="shared" si="44"/>
        <v>42688.979548611103</v>
      </c>
      <c r="T327" s="10">
        <f t="shared" si="45"/>
        <v>42723.979548611103</v>
      </c>
      <c r="U327">
        <f t="shared" si="46"/>
        <v>2016</v>
      </c>
      <c r="V327">
        <f t="shared" si="47"/>
        <v>2016</v>
      </c>
    </row>
    <row r="328" spans="1:22"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40"/>
        <v>112.92973333333333</v>
      </c>
      <c r="P328" s="5">
        <f t="shared" si="41"/>
        <v>147.17167680278018</v>
      </c>
      <c r="Q328" t="str">
        <f t="shared" si="42"/>
        <v>film &amp; video</v>
      </c>
      <c r="R328" t="str">
        <f t="shared" si="43"/>
        <v>documentary</v>
      </c>
      <c r="S328" s="10">
        <f t="shared" si="44"/>
        <v>42775.106550925928</v>
      </c>
      <c r="T328" s="10">
        <f t="shared" si="45"/>
        <v>42808.747916666667</v>
      </c>
      <c r="U328">
        <f t="shared" si="46"/>
        <v>2017</v>
      </c>
      <c r="V328">
        <f t="shared" si="47"/>
        <v>2017</v>
      </c>
    </row>
    <row r="329" spans="1:22"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40"/>
        <v>136.4</v>
      </c>
      <c r="P329" s="5">
        <f t="shared" si="41"/>
        <v>160.47058823529412</v>
      </c>
      <c r="Q329" t="str">
        <f t="shared" si="42"/>
        <v>film &amp; video</v>
      </c>
      <c r="R329" t="str">
        <f t="shared" si="43"/>
        <v>documentary</v>
      </c>
      <c r="S329" s="10">
        <f t="shared" si="44"/>
        <v>42058.026956018519</v>
      </c>
      <c r="T329" s="10">
        <f t="shared" si="45"/>
        <v>42085.124999999993</v>
      </c>
      <c r="U329">
        <f t="shared" si="46"/>
        <v>2015</v>
      </c>
      <c r="V329">
        <f t="shared" si="47"/>
        <v>2015</v>
      </c>
    </row>
    <row r="330" spans="1:22"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40"/>
        <v>103.61439999999999</v>
      </c>
      <c r="P330" s="5">
        <f t="shared" si="41"/>
        <v>156.04578313253012</v>
      </c>
      <c r="Q330" t="str">
        <f t="shared" si="42"/>
        <v>film &amp; video</v>
      </c>
      <c r="R330" t="str">
        <f t="shared" si="43"/>
        <v>documentary</v>
      </c>
      <c r="S330" s="10">
        <f t="shared" si="44"/>
        <v>42278.738287037035</v>
      </c>
      <c r="T330" s="10">
        <f t="shared" si="45"/>
        <v>42308.958333333336</v>
      </c>
      <c r="U330">
        <f t="shared" si="46"/>
        <v>2015</v>
      </c>
      <c r="V330">
        <f t="shared" si="47"/>
        <v>2015</v>
      </c>
    </row>
    <row r="331" spans="1:22"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40"/>
        <v>105.5</v>
      </c>
      <c r="P331" s="5">
        <f t="shared" si="41"/>
        <v>63.17365269461078</v>
      </c>
      <c r="Q331" t="str">
        <f t="shared" si="42"/>
        <v>film &amp; video</v>
      </c>
      <c r="R331" t="str">
        <f t="shared" si="43"/>
        <v>documentary</v>
      </c>
      <c r="S331" s="10">
        <f t="shared" si="44"/>
        <v>42291.258414351854</v>
      </c>
      <c r="T331" s="10">
        <f t="shared" si="45"/>
        <v>42314.958333333336</v>
      </c>
      <c r="U331">
        <f t="shared" si="46"/>
        <v>2015</v>
      </c>
      <c r="V331">
        <f t="shared" si="47"/>
        <v>2015</v>
      </c>
    </row>
    <row r="332" spans="1:22"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40"/>
        <v>101.82857142857142</v>
      </c>
      <c r="P332" s="5">
        <f t="shared" si="41"/>
        <v>104.82352941176471</v>
      </c>
      <c r="Q332" t="str">
        <f t="shared" si="42"/>
        <v>film &amp; video</v>
      </c>
      <c r="R332" t="str">
        <f t="shared" si="43"/>
        <v>documentary</v>
      </c>
      <c r="S332" s="10">
        <f t="shared" si="44"/>
        <v>41379.307442129626</v>
      </c>
      <c r="T332" s="10">
        <f t="shared" si="45"/>
        <v>41410.957638888889</v>
      </c>
      <c r="U332">
        <f t="shared" si="46"/>
        <v>2013</v>
      </c>
      <c r="V332">
        <f t="shared" si="47"/>
        <v>2013</v>
      </c>
    </row>
    <row r="333" spans="1:22"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40"/>
        <v>106.60499999999999</v>
      </c>
      <c r="P333" s="5">
        <f t="shared" si="41"/>
        <v>97.356164383561648</v>
      </c>
      <c r="Q333" t="str">
        <f t="shared" si="42"/>
        <v>film &amp; video</v>
      </c>
      <c r="R333" t="str">
        <f t="shared" si="43"/>
        <v>documentary</v>
      </c>
      <c r="S333" s="10">
        <f t="shared" si="44"/>
        <v>42507.373078703698</v>
      </c>
      <c r="T333" s="10">
        <f t="shared" si="45"/>
        <v>42538.373078703698</v>
      </c>
      <c r="U333">
        <f t="shared" si="46"/>
        <v>2016</v>
      </c>
      <c r="V333">
        <f t="shared" si="47"/>
        <v>2016</v>
      </c>
    </row>
    <row r="334" spans="1:22"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40"/>
        <v>113.015</v>
      </c>
      <c r="P334" s="5">
        <f t="shared" si="41"/>
        <v>203.63063063063063</v>
      </c>
      <c r="Q334" t="str">
        <f t="shared" si="42"/>
        <v>film &amp; video</v>
      </c>
      <c r="R334" t="str">
        <f t="shared" si="43"/>
        <v>documentary</v>
      </c>
      <c r="S334" s="10">
        <f t="shared" si="44"/>
        <v>42263.471956018511</v>
      </c>
      <c r="T334" s="10">
        <f t="shared" si="45"/>
        <v>42305.124999999993</v>
      </c>
      <c r="U334">
        <f t="shared" si="46"/>
        <v>2015</v>
      </c>
      <c r="V334">
        <f t="shared" si="47"/>
        <v>2015</v>
      </c>
    </row>
    <row r="335" spans="1:22"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40"/>
        <v>125.22750000000001</v>
      </c>
      <c r="P335" s="5">
        <f t="shared" si="41"/>
        <v>188.31203007518798</v>
      </c>
      <c r="Q335" t="str">
        <f t="shared" si="42"/>
        <v>film &amp; video</v>
      </c>
      <c r="R335" t="str">
        <f t="shared" si="43"/>
        <v>documentary</v>
      </c>
      <c r="S335" s="10">
        <f t="shared" si="44"/>
        <v>42437.428136574068</v>
      </c>
      <c r="T335" s="10">
        <f t="shared" si="45"/>
        <v>42467.386469907404</v>
      </c>
      <c r="U335">
        <f t="shared" si="46"/>
        <v>2016</v>
      </c>
      <c r="V335">
        <f t="shared" si="47"/>
        <v>2016</v>
      </c>
    </row>
    <row r="336" spans="1:22"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40"/>
        <v>101.19</v>
      </c>
      <c r="P336" s="5">
        <f t="shared" si="41"/>
        <v>146.65217391304347</v>
      </c>
      <c r="Q336" t="str">
        <f t="shared" si="42"/>
        <v>film &amp; video</v>
      </c>
      <c r="R336" t="str">
        <f t="shared" si="43"/>
        <v>documentary</v>
      </c>
      <c r="S336" s="10">
        <f t="shared" si="44"/>
        <v>42101.474039351851</v>
      </c>
      <c r="T336" s="10">
        <f t="shared" si="45"/>
        <v>42139.583333333336</v>
      </c>
      <c r="U336">
        <f t="shared" si="46"/>
        <v>2015</v>
      </c>
      <c r="V336">
        <f t="shared" si="47"/>
        <v>2015</v>
      </c>
    </row>
    <row r="337" spans="1:22"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40"/>
        <v>102.76470588235294</v>
      </c>
      <c r="P337" s="5">
        <f t="shared" si="41"/>
        <v>109.1875</v>
      </c>
      <c r="Q337" t="str">
        <f t="shared" si="42"/>
        <v>film &amp; video</v>
      </c>
      <c r="R337" t="str">
        <f t="shared" si="43"/>
        <v>documentary</v>
      </c>
      <c r="S337" s="10">
        <f t="shared" si="44"/>
        <v>42101.529108796291</v>
      </c>
      <c r="T337" s="10">
        <f t="shared" si="45"/>
        <v>42132.708333333336</v>
      </c>
      <c r="U337">
        <f t="shared" si="46"/>
        <v>2015</v>
      </c>
      <c r="V337">
        <f t="shared" si="47"/>
        <v>2015</v>
      </c>
    </row>
    <row r="338" spans="1:22"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40"/>
        <v>116.83911999999998</v>
      </c>
      <c r="P338" s="5">
        <f t="shared" si="41"/>
        <v>59.249046653144013</v>
      </c>
      <c r="Q338" t="str">
        <f t="shared" si="42"/>
        <v>film &amp; video</v>
      </c>
      <c r="R338" t="str">
        <f t="shared" si="43"/>
        <v>documentary</v>
      </c>
      <c r="S338" s="10">
        <f t="shared" si="44"/>
        <v>42291.387939814813</v>
      </c>
      <c r="T338" s="10">
        <f t="shared" si="45"/>
        <v>42321.429606481477</v>
      </c>
      <c r="U338">
        <f t="shared" si="46"/>
        <v>2015</v>
      </c>
      <c r="V338">
        <f t="shared" si="47"/>
        <v>2015</v>
      </c>
    </row>
    <row r="339" spans="1:22"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40"/>
        <v>101.16833333333335</v>
      </c>
      <c r="P339" s="5">
        <f t="shared" si="41"/>
        <v>97.904838709677421</v>
      </c>
      <c r="Q339" t="str">
        <f t="shared" si="42"/>
        <v>film &amp; video</v>
      </c>
      <c r="R339" t="str">
        <f t="shared" si="43"/>
        <v>documentary</v>
      </c>
      <c r="S339" s="10">
        <f t="shared" si="44"/>
        <v>42046.920231481483</v>
      </c>
      <c r="T339" s="10">
        <f t="shared" si="45"/>
        <v>42076.878564814811</v>
      </c>
      <c r="U339">
        <f t="shared" si="46"/>
        <v>2015</v>
      </c>
      <c r="V339">
        <f t="shared" si="47"/>
        <v>2015</v>
      </c>
    </row>
    <row r="340" spans="1:22"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40"/>
        <v>110.13360000000002</v>
      </c>
      <c r="P340" s="5">
        <f t="shared" si="41"/>
        <v>70.000169491525426</v>
      </c>
      <c r="Q340" t="str">
        <f t="shared" si="42"/>
        <v>film &amp; video</v>
      </c>
      <c r="R340" t="str">
        <f t="shared" si="43"/>
        <v>documentary</v>
      </c>
      <c r="S340" s="10">
        <f t="shared" si="44"/>
        <v>42559.547337962962</v>
      </c>
      <c r="T340" s="10">
        <f t="shared" si="45"/>
        <v>42615.833333333336</v>
      </c>
      <c r="U340">
        <f t="shared" si="46"/>
        <v>2016</v>
      </c>
      <c r="V340">
        <f t="shared" si="47"/>
        <v>2016</v>
      </c>
    </row>
    <row r="341" spans="1:22"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40"/>
        <v>108.08333333333333</v>
      </c>
      <c r="P341" s="5">
        <f t="shared" si="41"/>
        <v>72.865168539325836</v>
      </c>
      <c r="Q341" t="str">
        <f t="shared" si="42"/>
        <v>film &amp; video</v>
      </c>
      <c r="R341" t="str">
        <f t="shared" si="43"/>
        <v>documentary</v>
      </c>
      <c r="S341" s="10">
        <f t="shared" si="44"/>
        <v>42093.551712962959</v>
      </c>
      <c r="T341" s="10">
        <f t="shared" si="45"/>
        <v>42123.551712962959</v>
      </c>
      <c r="U341">
        <f t="shared" si="46"/>
        <v>2015</v>
      </c>
      <c r="V341">
        <f t="shared" si="47"/>
        <v>2015</v>
      </c>
    </row>
    <row r="342" spans="1:22"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40"/>
        <v>125.02285714285715</v>
      </c>
      <c r="P342" s="5">
        <f t="shared" si="41"/>
        <v>146.34782608695653</v>
      </c>
      <c r="Q342" t="str">
        <f t="shared" si="42"/>
        <v>film &amp; video</v>
      </c>
      <c r="R342" t="str">
        <f t="shared" si="43"/>
        <v>documentary</v>
      </c>
      <c r="S342" s="10">
        <f t="shared" si="44"/>
        <v>42772.460729166669</v>
      </c>
      <c r="T342" s="10">
        <f t="shared" si="45"/>
        <v>42802.666666666664</v>
      </c>
      <c r="U342">
        <f t="shared" si="46"/>
        <v>2017</v>
      </c>
      <c r="V342">
        <f t="shared" si="47"/>
        <v>2017</v>
      </c>
    </row>
    <row r="343" spans="1:22"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40"/>
        <v>106.71428571428572</v>
      </c>
      <c r="P343" s="5">
        <f t="shared" si="41"/>
        <v>67.909090909090907</v>
      </c>
      <c r="Q343" t="str">
        <f t="shared" si="42"/>
        <v>film &amp; video</v>
      </c>
      <c r="R343" t="str">
        <f t="shared" si="43"/>
        <v>documentary</v>
      </c>
      <c r="S343" s="10">
        <f t="shared" si="44"/>
        <v>41894.671273148146</v>
      </c>
      <c r="T343" s="10">
        <f t="shared" si="45"/>
        <v>41912.957638888889</v>
      </c>
      <c r="U343">
        <f t="shared" si="46"/>
        <v>2014</v>
      </c>
      <c r="V343">
        <f t="shared" si="47"/>
        <v>2014</v>
      </c>
    </row>
    <row r="344" spans="1:22"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40"/>
        <v>100.36639999999998</v>
      </c>
      <c r="P344" s="5">
        <f t="shared" si="41"/>
        <v>169.85083076923075</v>
      </c>
      <c r="Q344" t="str">
        <f t="shared" si="42"/>
        <v>film &amp; video</v>
      </c>
      <c r="R344" t="str">
        <f t="shared" si="43"/>
        <v>documentary</v>
      </c>
      <c r="S344" s="10">
        <f t="shared" si="44"/>
        <v>42459.572511574072</v>
      </c>
      <c r="T344" s="10">
        <f t="shared" si="45"/>
        <v>42489.572511574072</v>
      </c>
      <c r="U344">
        <f t="shared" si="46"/>
        <v>2016</v>
      </c>
      <c r="V344">
        <f t="shared" si="47"/>
        <v>2016</v>
      </c>
    </row>
    <row r="345" spans="1:22"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40"/>
        <v>102.02863333333335</v>
      </c>
      <c r="P345" s="5">
        <f t="shared" si="41"/>
        <v>58.413339694656486</v>
      </c>
      <c r="Q345" t="str">
        <f t="shared" si="42"/>
        <v>film &amp; video</v>
      </c>
      <c r="R345" t="str">
        <f t="shared" si="43"/>
        <v>documentary</v>
      </c>
      <c r="S345" s="10">
        <f t="shared" si="44"/>
        <v>41926.529456018514</v>
      </c>
      <c r="T345" s="10">
        <f t="shared" si="45"/>
        <v>41956.916666666664</v>
      </c>
      <c r="U345">
        <f t="shared" si="46"/>
        <v>2014</v>
      </c>
      <c r="V345">
        <f t="shared" si="47"/>
        <v>2014</v>
      </c>
    </row>
    <row r="346" spans="1:22"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40"/>
        <v>102.08358208955224</v>
      </c>
      <c r="P346" s="5">
        <f t="shared" si="41"/>
        <v>119.99298245614035</v>
      </c>
      <c r="Q346" t="str">
        <f t="shared" si="42"/>
        <v>film &amp; video</v>
      </c>
      <c r="R346" t="str">
        <f t="shared" si="43"/>
        <v>documentary</v>
      </c>
      <c r="S346" s="10">
        <f t="shared" si="44"/>
        <v>42111.762662037036</v>
      </c>
      <c r="T346" s="10">
        <f t="shared" si="45"/>
        <v>42155.888888888883</v>
      </c>
      <c r="U346">
        <f t="shared" si="46"/>
        <v>2015</v>
      </c>
      <c r="V346">
        <f t="shared" si="47"/>
        <v>2015</v>
      </c>
    </row>
    <row r="347" spans="1:22"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40"/>
        <v>123.27586206896552</v>
      </c>
      <c r="P347" s="5">
        <f t="shared" si="41"/>
        <v>99.860335195530723</v>
      </c>
      <c r="Q347" t="str">
        <f t="shared" si="42"/>
        <v>film &amp; video</v>
      </c>
      <c r="R347" t="str">
        <f t="shared" si="43"/>
        <v>documentary</v>
      </c>
      <c r="S347" s="10">
        <f t="shared" si="44"/>
        <v>42114.735995370364</v>
      </c>
      <c r="T347" s="10">
        <f t="shared" si="45"/>
        <v>42144.735995370364</v>
      </c>
      <c r="U347">
        <f t="shared" si="46"/>
        <v>2015</v>
      </c>
      <c r="V347">
        <f t="shared" si="47"/>
        <v>2015</v>
      </c>
    </row>
    <row r="348" spans="1:22"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40"/>
        <v>170.28880000000001</v>
      </c>
      <c r="P348" s="5">
        <f t="shared" si="41"/>
        <v>90.579148936170213</v>
      </c>
      <c r="Q348" t="str">
        <f t="shared" si="42"/>
        <v>film &amp; video</v>
      </c>
      <c r="R348" t="str">
        <f t="shared" si="43"/>
        <v>documentary</v>
      </c>
      <c r="S348" s="10">
        <f t="shared" si="44"/>
        <v>42261.291909722218</v>
      </c>
      <c r="T348" s="10">
        <f t="shared" si="45"/>
        <v>42291.291909722218</v>
      </c>
      <c r="U348">
        <f t="shared" si="46"/>
        <v>2015</v>
      </c>
      <c r="V348">
        <f t="shared" si="47"/>
        <v>2015</v>
      </c>
    </row>
    <row r="349" spans="1:22"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40"/>
        <v>111.59049999999999</v>
      </c>
      <c r="P349" s="5">
        <f t="shared" si="41"/>
        <v>117.77361477572559</v>
      </c>
      <c r="Q349" t="str">
        <f t="shared" si="42"/>
        <v>film &amp; video</v>
      </c>
      <c r="R349" t="str">
        <f t="shared" si="43"/>
        <v>documentary</v>
      </c>
      <c r="S349" s="10">
        <f t="shared" si="44"/>
        <v>42292.287141203698</v>
      </c>
      <c r="T349" s="10">
        <f t="shared" si="45"/>
        <v>42322.32880787037</v>
      </c>
      <c r="U349">
        <f t="shared" si="46"/>
        <v>2015</v>
      </c>
      <c r="V349">
        <f t="shared" si="47"/>
        <v>2015</v>
      </c>
    </row>
    <row r="350" spans="1:22"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40"/>
        <v>103</v>
      </c>
      <c r="P350" s="5">
        <f t="shared" si="41"/>
        <v>86.554621848739501</v>
      </c>
      <c r="Q350" t="str">
        <f t="shared" si="42"/>
        <v>film &amp; video</v>
      </c>
      <c r="R350" t="str">
        <f t="shared" si="43"/>
        <v>documentary</v>
      </c>
      <c r="S350" s="10">
        <f t="shared" si="44"/>
        <v>42207.378657407404</v>
      </c>
      <c r="T350" s="10">
        <f t="shared" si="45"/>
        <v>42237.378657407404</v>
      </c>
      <c r="U350">
        <f t="shared" si="46"/>
        <v>2015</v>
      </c>
      <c r="V350">
        <f t="shared" si="47"/>
        <v>2015</v>
      </c>
    </row>
    <row r="351" spans="1:22"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40"/>
        <v>106.63570159857905</v>
      </c>
      <c r="P351" s="5">
        <f t="shared" si="41"/>
        <v>71.899281437125751</v>
      </c>
      <c r="Q351" t="str">
        <f t="shared" si="42"/>
        <v>film &amp; video</v>
      </c>
      <c r="R351" t="str">
        <f t="shared" si="43"/>
        <v>documentary</v>
      </c>
      <c r="S351" s="10">
        <f t="shared" si="44"/>
        <v>42760.290601851848</v>
      </c>
      <c r="T351" s="10">
        <f t="shared" si="45"/>
        <v>42790.290601851848</v>
      </c>
      <c r="U351">
        <f t="shared" si="46"/>
        <v>2017</v>
      </c>
      <c r="V351">
        <f t="shared" si="47"/>
        <v>2017</v>
      </c>
    </row>
    <row r="352" spans="1:22"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40"/>
        <v>114.75999999999999</v>
      </c>
      <c r="P352" s="5">
        <f t="shared" si="41"/>
        <v>129.81900452488688</v>
      </c>
      <c r="Q352" t="str">
        <f t="shared" si="42"/>
        <v>film &amp; video</v>
      </c>
      <c r="R352" t="str">
        <f t="shared" si="43"/>
        <v>documentary</v>
      </c>
      <c r="S352" s="10">
        <f t="shared" si="44"/>
        <v>42585.857743055552</v>
      </c>
      <c r="T352" s="10">
        <f t="shared" si="45"/>
        <v>42623.957638888889</v>
      </c>
      <c r="U352">
        <f t="shared" si="46"/>
        <v>2016</v>
      </c>
      <c r="V352">
        <f t="shared" si="47"/>
        <v>2016</v>
      </c>
    </row>
    <row r="353" spans="1:22"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40"/>
        <v>127.34117647058822</v>
      </c>
      <c r="P353" s="5">
        <f t="shared" si="41"/>
        <v>44.912863070539416</v>
      </c>
      <c r="Q353" t="str">
        <f t="shared" si="42"/>
        <v>film &amp; video</v>
      </c>
      <c r="R353" t="str">
        <f t="shared" si="43"/>
        <v>documentary</v>
      </c>
      <c r="S353" s="10">
        <f t="shared" si="44"/>
        <v>42427.75641203703</v>
      </c>
      <c r="T353" s="10">
        <f t="shared" si="45"/>
        <v>42467.714745370373</v>
      </c>
      <c r="U353">
        <f t="shared" si="46"/>
        <v>2016</v>
      </c>
      <c r="V353">
        <f t="shared" si="47"/>
        <v>2016</v>
      </c>
    </row>
    <row r="354" spans="1:22"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40"/>
        <v>116.56</v>
      </c>
      <c r="P354" s="5">
        <f t="shared" si="41"/>
        <v>40.755244755244753</v>
      </c>
      <c r="Q354" t="str">
        <f t="shared" si="42"/>
        <v>film &amp; video</v>
      </c>
      <c r="R354" t="str">
        <f t="shared" si="43"/>
        <v>documentary</v>
      </c>
      <c r="S354" s="10">
        <f t="shared" si="44"/>
        <v>41889.959120370368</v>
      </c>
      <c r="T354" s="10">
        <f t="shared" si="45"/>
        <v>41919.959120370368</v>
      </c>
      <c r="U354">
        <f t="shared" si="46"/>
        <v>2014</v>
      </c>
      <c r="V354">
        <f t="shared" si="47"/>
        <v>2014</v>
      </c>
    </row>
    <row r="355" spans="1:22"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40"/>
        <v>108.61819426615318</v>
      </c>
      <c r="P355" s="5">
        <f t="shared" si="41"/>
        <v>103.52394779771615</v>
      </c>
      <c r="Q355" t="str">
        <f t="shared" si="42"/>
        <v>film &amp; video</v>
      </c>
      <c r="R355" t="str">
        <f t="shared" si="43"/>
        <v>documentary</v>
      </c>
      <c r="S355" s="10">
        <f t="shared" si="44"/>
        <v>42297.583553240744</v>
      </c>
      <c r="T355" s="10">
        <f t="shared" si="45"/>
        <v>42327.625219907401</v>
      </c>
      <c r="U355">
        <f t="shared" si="46"/>
        <v>2015</v>
      </c>
      <c r="V355">
        <f t="shared" si="47"/>
        <v>2015</v>
      </c>
    </row>
    <row r="356" spans="1:22"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40"/>
        <v>103.94285714285714</v>
      </c>
      <c r="P356" s="5">
        <f t="shared" si="41"/>
        <v>125.44827586206897</v>
      </c>
      <c r="Q356" t="str">
        <f t="shared" si="42"/>
        <v>film &amp; video</v>
      </c>
      <c r="R356" t="str">
        <f t="shared" si="43"/>
        <v>documentary</v>
      </c>
      <c r="S356" s="10">
        <f t="shared" si="44"/>
        <v>42438.619456018518</v>
      </c>
      <c r="T356" s="10">
        <f t="shared" si="45"/>
        <v>42468.577789351846</v>
      </c>
      <c r="U356">
        <f t="shared" si="46"/>
        <v>2016</v>
      </c>
      <c r="V356">
        <f t="shared" si="47"/>
        <v>2016</v>
      </c>
    </row>
    <row r="357" spans="1:22"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40"/>
        <v>116.25714285714285</v>
      </c>
      <c r="P357" s="5">
        <f t="shared" si="41"/>
        <v>246.60606060606059</v>
      </c>
      <c r="Q357" t="str">
        <f t="shared" si="42"/>
        <v>film &amp; video</v>
      </c>
      <c r="R357" t="str">
        <f t="shared" si="43"/>
        <v>documentary</v>
      </c>
      <c r="S357" s="10">
        <f t="shared" si="44"/>
        <v>41943.0855787037</v>
      </c>
      <c r="T357" s="10">
        <f t="shared" si="45"/>
        <v>41974.127245370364</v>
      </c>
      <c r="U357">
        <f t="shared" si="46"/>
        <v>2014</v>
      </c>
      <c r="V357">
        <f t="shared" si="47"/>
        <v>2014</v>
      </c>
    </row>
    <row r="358" spans="1:22"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40"/>
        <v>102.69239999999999</v>
      </c>
      <c r="P358" s="5">
        <f t="shared" si="41"/>
        <v>79.401340206185566</v>
      </c>
      <c r="Q358" t="str">
        <f t="shared" si="42"/>
        <v>film &amp; video</v>
      </c>
      <c r="R358" t="str">
        <f t="shared" si="43"/>
        <v>documentary</v>
      </c>
      <c r="S358" s="10">
        <f t="shared" si="44"/>
        <v>42415.594826388886</v>
      </c>
      <c r="T358" s="10">
        <f t="shared" si="45"/>
        <v>42445.553159722222</v>
      </c>
      <c r="U358">
        <f t="shared" si="46"/>
        <v>2016</v>
      </c>
      <c r="V358">
        <f t="shared" si="47"/>
        <v>2016</v>
      </c>
    </row>
    <row r="359" spans="1:22"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40"/>
        <v>174</v>
      </c>
      <c r="P359" s="5">
        <f t="shared" si="41"/>
        <v>86.138613861386133</v>
      </c>
      <c r="Q359" t="str">
        <f t="shared" si="42"/>
        <v>film &amp; video</v>
      </c>
      <c r="R359" t="str">
        <f t="shared" si="43"/>
        <v>documentary</v>
      </c>
      <c r="S359" s="10">
        <f t="shared" si="44"/>
        <v>42078.01385416666</v>
      </c>
      <c r="T359" s="10">
        <f t="shared" si="45"/>
        <v>42118.01385416666</v>
      </c>
      <c r="U359">
        <f t="shared" si="46"/>
        <v>2015</v>
      </c>
      <c r="V359">
        <f t="shared" si="47"/>
        <v>2015</v>
      </c>
    </row>
    <row r="360" spans="1:22"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40"/>
        <v>103.08800000000001</v>
      </c>
      <c r="P360" s="5">
        <f t="shared" si="41"/>
        <v>193.04868913857678</v>
      </c>
      <c r="Q360" t="str">
        <f t="shared" si="42"/>
        <v>film &amp; video</v>
      </c>
      <c r="R360" t="str">
        <f t="shared" si="43"/>
        <v>documentary</v>
      </c>
      <c r="S360" s="10">
        <f t="shared" si="44"/>
        <v>42507.651863425919</v>
      </c>
      <c r="T360" s="10">
        <f t="shared" si="45"/>
        <v>42536.416666666664</v>
      </c>
      <c r="U360">
        <f t="shared" si="46"/>
        <v>2016</v>
      </c>
      <c r="V360">
        <f t="shared" si="47"/>
        <v>2016</v>
      </c>
    </row>
    <row r="361" spans="1:22"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40"/>
        <v>104.85537190082646</v>
      </c>
      <c r="P361" s="5">
        <f t="shared" si="41"/>
        <v>84.023178807947019</v>
      </c>
      <c r="Q361" t="str">
        <f t="shared" si="42"/>
        <v>film &amp; video</v>
      </c>
      <c r="R361" t="str">
        <f t="shared" si="43"/>
        <v>documentary</v>
      </c>
      <c r="S361" s="10">
        <f t="shared" si="44"/>
        <v>41934.86215277778</v>
      </c>
      <c r="T361" s="10">
        <f t="shared" si="45"/>
        <v>41957.008333333331</v>
      </c>
      <c r="U361">
        <f t="shared" si="46"/>
        <v>2014</v>
      </c>
      <c r="V361">
        <f t="shared" si="47"/>
        <v>2014</v>
      </c>
    </row>
    <row r="362" spans="1:22"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40"/>
        <v>101.375</v>
      </c>
      <c r="P362" s="5">
        <f t="shared" si="41"/>
        <v>139.82758620689654</v>
      </c>
      <c r="Q362" t="str">
        <f t="shared" si="42"/>
        <v>film &amp; video</v>
      </c>
      <c r="R362" t="str">
        <f t="shared" si="43"/>
        <v>documentary</v>
      </c>
      <c r="S362" s="10">
        <f t="shared" si="44"/>
        <v>42163.689583333333</v>
      </c>
      <c r="T362" s="10">
        <f t="shared" si="45"/>
        <v>42207.924305555549</v>
      </c>
      <c r="U362">
        <f t="shared" si="46"/>
        <v>2015</v>
      </c>
      <c r="V362">
        <f t="shared" si="47"/>
        <v>2015</v>
      </c>
    </row>
    <row r="363" spans="1:22"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40"/>
        <v>111.07699999999998</v>
      </c>
      <c r="P363" s="5">
        <f t="shared" si="41"/>
        <v>109.82189265536722</v>
      </c>
      <c r="Q363" t="str">
        <f t="shared" si="42"/>
        <v>film &amp; video</v>
      </c>
      <c r="R363" t="str">
        <f t="shared" si="43"/>
        <v>documentary</v>
      </c>
      <c r="S363" s="10">
        <f t="shared" si="44"/>
        <v>41935.792893518512</v>
      </c>
      <c r="T363" s="10">
        <f t="shared" si="45"/>
        <v>41965.834560185183</v>
      </c>
      <c r="U363">
        <f t="shared" si="46"/>
        <v>2014</v>
      </c>
      <c r="V363">
        <f t="shared" si="47"/>
        <v>2014</v>
      </c>
    </row>
    <row r="364" spans="1:22"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40"/>
        <v>124.15933781686496</v>
      </c>
      <c r="P364" s="5">
        <f t="shared" si="41"/>
        <v>139.53488372093022</v>
      </c>
      <c r="Q364" t="str">
        <f t="shared" si="42"/>
        <v>film &amp; video</v>
      </c>
      <c r="R364" t="str">
        <f t="shared" si="43"/>
        <v>documentary</v>
      </c>
      <c r="S364" s="10">
        <f t="shared" si="44"/>
        <v>41837.002210648148</v>
      </c>
      <c r="T364" s="10">
        <f t="shared" si="45"/>
        <v>41858.791666666664</v>
      </c>
      <c r="U364">
        <f t="shared" si="46"/>
        <v>2014</v>
      </c>
      <c r="V364">
        <f t="shared" si="47"/>
        <v>2014</v>
      </c>
    </row>
    <row r="365" spans="1:22"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40"/>
        <v>101.33333333333334</v>
      </c>
      <c r="P365" s="5">
        <f t="shared" si="41"/>
        <v>347.84615384615387</v>
      </c>
      <c r="Q365" t="str">
        <f t="shared" si="42"/>
        <v>film &amp; video</v>
      </c>
      <c r="R365" t="str">
        <f t="shared" si="43"/>
        <v>documentary</v>
      </c>
      <c r="S365" s="10">
        <f t="shared" si="44"/>
        <v>40255.53629629629</v>
      </c>
      <c r="T365" s="10">
        <f t="shared" si="45"/>
        <v>40300.598611111105</v>
      </c>
      <c r="U365">
        <f t="shared" si="46"/>
        <v>2010</v>
      </c>
      <c r="V365">
        <f t="shared" si="47"/>
        <v>2010</v>
      </c>
    </row>
    <row r="366" spans="1:22"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40"/>
        <v>110.16142857142856</v>
      </c>
      <c r="P366" s="5">
        <f t="shared" si="41"/>
        <v>68.24159292035398</v>
      </c>
      <c r="Q366" t="str">
        <f t="shared" si="42"/>
        <v>film &amp; video</v>
      </c>
      <c r="R366" t="str">
        <f t="shared" si="43"/>
        <v>documentary</v>
      </c>
      <c r="S366" s="10">
        <f t="shared" si="44"/>
        <v>41780.651296296295</v>
      </c>
      <c r="T366" s="10">
        <f t="shared" si="45"/>
        <v>41810.957638888889</v>
      </c>
      <c r="U366">
        <f t="shared" si="46"/>
        <v>2014</v>
      </c>
      <c r="V366">
        <f t="shared" si="47"/>
        <v>2014</v>
      </c>
    </row>
    <row r="367" spans="1:22"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40"/>
        <v>103.97333333333334</v>
      </c>
      <c r="P367" s="5">
        <f t="shared" si="41"/>
        <v>239.93846153846152</v>
      </c>
      <c r="Q367" t="str">
        <f t="shared" si="42"/>
        <v>film &amp; video</v>
      </c>
      <c r="R367" t="str">
        <f t="shared" si="43"/>
        <v>documentary</v>
      </c>
      <c r="S367" s="10">
        <f t="shared" si="44"/>
        <v>41668.398136574069</v>
      </c>
      <c r="T367" s="10">
        <f t="shared" si="45"/>
        <v>41698.398136574069</v>
      </c>
      <c r="U367">
        <f t="shared" si="46"/>
        <v>2014</v>
      </c>
      <c r="V367">
        <f t="shared" si="47"/>
        <v>2014</v>
      </c>
    </row>
    <row r="368" spans="1:22"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40"/>
        <v>101.31578947368421</v>
      </c>
      <c r="P368" s="5">
        <f t="shared" si="41"/>
        <v>287.31343283582089</v>
      </c>
      <c r="Q368" t="str">
        <f t="shared" si="42"/>
        <v>film &amp; video</v>
      </c>
      <c r="R368" t="str">
        <f t="shared" si="43"/>
        <v>documentary</v>
      </c>
      <c r="S368" s="10">
        <f t="shared" si="44"/>
        <v>41019.584699074076</v>
      </c>
      <c r="T368" s="10">
        <f t="shared" si="45"/>
        <v>41049.584699074076</v>
      </c>
      <c r="U368">
        <f t="shared" si="46"/>
        <v>2012</v>
      </c>
      <c r="V368">
        <f t="shared" si="47"/>
        <v>2012</v>
      </c>
    </row>
    <row r="369" spans="1:22"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40"/>
        <v>103.3501</v>
      </c>
      <c r="P369" s="5">
        <f t="shared" si="41"/>
        <v>86.84882352941176</v>
      </c>
      <c r="Q369" t="str">
        <f t="shared" si="42"/>
        <v>film &amp; video</v>
      </c>
      <c r="R369" t="str">
        <f t="shared" si="43"/>
        <v>documentary</v>
      </c>
      <c r="S369" s="10">
        <f t="shared" si="44"/>
        <v>41355.368958333333</v>
      </c>
      <c r="T369" s="10">
        <f t="shared" si="45"/>
        <v>41394.999305555553</v>
      </c>
      <c r="U369">
        <f t="shared" si="46"/>
        <v>2013</v>
      </c>
      <c r="V369">
        <f t="shared" si="47"/>
        <v>2013</v>
      </c>
    </row>
    <row r="370" spans="1:22"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40"/>
        <v>104.11200000000001</v>
      </c>
      <c r="P370" s="5">
        <f t="shared" si="41"/>
        <v>81.84905660377359</v>
      </c>
      <c r="Q370" t="str">
        <f t="shared" si="42"/>
        <v>film &amp; video</v>
      </c>
      <c r="R370" t="str">
        <f t="shared" si="43"/>
        <v>documentary</v>
      </c>
      <c r="S370" s="10">
        <f t="shared" si="44"/>
        <v>42043.397245370368</v>
      </c>
      <c r="T370" s="10">
        <f t="shared" si="45"/>
        <v>42078.355578703697</v>
      </c>
      <c r="U370">
        <f t="shared" si="46"/>
        <v>2015</v>
      </c>
      <c r="V370">
        <f t="shared" si="47"/>
        <v>2015</v>
      </c>
    </row>
    <row r="371" spans="1:22"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40"/>
        <v>110.15569230769231</v>
      </c>
      <c r="P371" s="5">
        <f t="shared" si="41"/>
        <v>42.874970059880241</v>
      </c>
      <c r="Q371" t="str">
        <f t="shared" si="42"/>
        <v>film &amp; video</v>
      </c>
      <c r="R371" t="str">
        <f t="shared" si="43"/>
        <v>documentary</v>
      </c>
      <c r="S371" s="10">
        <f t="shared" si="44"/>
        <v>40893.3433912037</v>
      </c>
      <c r="T371" s="10">
        <f t="shared" si="45"/>
        <v>40923.3433912037</v>
      </c>
      <c r="U371">
        <f t="shared" si="46"/>
        <v>2011</v>
      </c>
      <c r="V371">
        <f t="shared" si="47"/>
        <v>2012</v>
      </c>
    </row>
    <row r="372" spans="1:22"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40"/>
        <v>122.02</v>
      </c>
      <c r="P372" s="5">
        <f t="shared" si="41"/>
        <v>709.41860465116281</v>
      </c>
      <c r="Q372" t="str">
        <f t="shared" si="42"/>
        <v>film &amp; video</v>
      </c>
      <c r="R372" t="str">
        <f t="shared" si="43"/>
        <v>documentary</v>
      </c>
      <c r="S372" s="10">
        <f t="shared" si="44"/>
        <v>42711.586805555555</v>
      </c>
      <c r="T372" s="10">
        <f t="shared" si="45"/>
        <v>42741.586805555555</v>
      </c>
      <c r="U372">
        <f t="shared" si="46"/>
        <v>2016</v>
      </c>
      <c r="V372">
        <f t="shared" si="47"/>
        <v>2017</v>
      </c>
    </row>
    <row r="373" spans="1:22"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40"/>
        <v>114.16866666666667</v>
      </c>
      <c r="P373" s="5">
        <f t="shared" si="41"/>
        <v>161.25517890772127</v>
      </c>
      <c r="Q373" t="str">
        <f t="shared" si="42"/>
        <v>film &amp; video</v>
      </c>
      <c r="R373" t="str">
        <f t="shared" si="43"/>
        <v>documentary</v>
      </c>
      <c r="S373" s="10">
        <f t="shared" si="44"/>
        <v>41261.559479166666</v>
      </c>
      <c r="T373" s="10">
        <f t="shared" si="45"/>
        <v>41306.559479166666</v>
      </c>
      <c r="U373">
        <f t="shared" si="46"/>
        <v>2012</v>
      </c>
      <c r="V373">
        <f t="shared" si="47"/>
        <v>2013</v>
      </c>
    </row>
    <row r="374" spans="1:22"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40"/>
        <v>125.33333333333334</v>
      </c>
      <c r="P374" s="5">
        <f t="shared" si="41"/>
        <v>41.777777777777779</v>
      </c>
      <c r="Q374" t="str">
        <f t="shared" si="42"/>
        <v>film &amp; video</v>
      </c>
      <c r="R374" t="str">
        <f t="shared" si="43"/>
        <v>documentary</v>
      </c>
      <c r="S374" s="10">
        <f t="shared" si="44"/>
        <v>42425.368564814817</v>
      </c>
      <c r="T374" s="10">
        <f t="shared" si="45"/>
        <v>42465.458333333336</v>
      </c>
      <c r="U374">
        <f t="shared" si="46"/>
        <v>2016</v>
      </c>
      <c r="V374">
        <f t="shared" si="47"/>
        <v>2016</v>
      </c>
    </row>
    <row r="375" spans="1:22"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40"/>
        <v>106.66666666666667</v>
      </c>
      <c r="P375" s="5">
        <f t="shared" si="41"/>
        <v>89.887640449438209</v>
      </c>
      <c r="Q375" t="str">
        <f t="shared" si="42"/>
        <v>film &amp; video</v>
      </c>
      <c r="R375" t="str">
        <f t="shared" si="43"/>
        <v>documentary</v>
      </c>
      <c r="S375" s="10">
        <f t="shared" si="44"/>
        <v>41078.703680555554</v>
      </c>
      <c r="T375" s="10">
        <f t="shared" si="45"/>
        <v>41108.703680555554</v>
      </c>
      <c r="U375">
        <f t="shared" si="46"/>
        <v>2012</v>
      </c>
      <c r="V375">
        <f t="shared" si="47"/>
        <v>2012</v>
      </c>
    </row>
    <row r="376" spans="1:22"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40"/>
        <v>130.65</v>
      </c>
      <c r="P376" s="5">
        <f t="shared" si="41"/>
        <v>45.051724137931032</v>
      </c>
      <c r="Q376" t="str">
        <f t="shared" si="42"/>
        <v>film &amp; video</v>
      </c>
      <c r="R376" t="str">
        <f t="shared" si="43"/>
        <v>documentary</v>
      </c>
      <c r="S376" s="10">
        <f t="shared" si="44"/>
        <v>40757.680914351848</v>
      </c>
      <c r="T376" s="10">
        <f t="shared" si="45"/>
        <v>40802.680914351848</v>
      </c>
      <c r="U376">
        <f t="shared" si="46"/>
        <v>2011</v>
      </c>
      <c r="V376">
        <f t="shared" si="47"/>
        <v>2011</v>
      </c>
    </row>
    <row r="377" spans="1:22"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40"/>
        <v>120</v>
      </c>
      <c r="P377" s="5">
        <f t="shared" si="41"/>
        <v>42.857142857142854</v>
      </c>
      <c r="Q377" t="str">
        <f t="shared" si="42"/>
        <v>film &amp; video</v>
      </c>
      <c r="R377" t="str">
        <f t="shared" si="43"/>
        <v>documentary</v>
      </c>
      <c r="S377" s="10">
        <f t="shared" si="44"/>
        <v>41657.77674768518</v>
      </c>
      <c r="T377" s="10">
        <f t="shared" si="45"/>
        <v>41699.512499999997</v>
      </c>
      <c r="U377">
        <f t="shared" si="46"/>
        <v>2014</v>
      </c>
      <c r="V377">
        <f t="shared" si="47"/>
        <v>2014</v>
      </c>
    </row>
    <row r="378" spans="1:22"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40"/>
        <v>105.9591836734694</v>
      </c>
      <c r="P378" s="5">
        <f t="shared" si="41"/>
        <v>54.083333333333336</v>
      </c>
      <c r="Q378" t="str">
        <f t="shared" si="42"/>
        <v>film &amp; video</v>
      </c>
      <c r="R378" t="str">
        <f t="shared" si="43"/>
        <v>documentary</v>
      </c>
      <c r="S378" s="10">
        <f t="shared" si="44"/>
        <v>42576.244398148141</v>
      </c>
      <c r="T378" s="10">
        <f t="shared" si="45"/>
        <v>42607.244398148141</v>
      </c>
      <c r="U378">
        <f t="shared" si="46"/>
        <v>2016</v>
      </c>
      <c r="V378">
        <f t="shared" si="47"/>
        <v>2016</v>
      </c>
    </row>
    <row r="379" spans="1:22"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40"/>
        <v>114.39999999999999</v>
      </c>
      <c r="P379" s="5">
        <f t="shared" si="41"/>
        <v>103.21804511278195</v>
      </c>
      <c r="Q379" t="str">
        <f t="shared" si="42"/>
        <v>film &amp; video</v>
      </c>
      <c r="R379" t="str">
        <f t="shared" si="43"/>
        <v>documentary</v>
      </c>
      <c r="S379" s="10">
        <f t="shared" si="44"/>
        <v>42292.042453703696</v>
      </c>
      <c r="T379" s="10">
        <f t="shared" si="45"/>
        <v>42322.084027777775</v>
      </c>
      <c r="U379">
        <f t="shared" si="46"/>
        <v>2015</v>
      </c>
      <c r="V379">
        <f t="shared" si="47"/>
        <v>2015</v>
      </c>
    </row>
    <row r="380" spans="1:22"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40"/>
        <v>111.76666666666665</v>
      </c>
      <c r="P380" s="5">
        <f t="shared" si="41"/>
        <v>40.397590361445786</v>
      </c>
      <c r="Q380" t="str">
        <f t="shared" si="42"/>
        <v>film &amp; video</v>
      </c>
      <c r="R380" t="str">
        <f t="shared" si="43"/>
        <v>documentary</v>
      </c>
      <c r="S380" s="10">
        <f t="shared" si="44"/>
        <v>42370.363518518519</v>
      </c>
      <c r="T380" s="10">
        <f t="shared" si="45"/>
        <v>42394.786111111105</v>
      </c>
      <c r="U380">
        <f t="shared" si="46"/>
        <v>2016</v>
      </c>
      <c r="V380">
        <f t="shared" si="47"/>
        <v>2016</v>
      </c>
    </row>
    <row r="381" spans="1:22"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40"/>
        <v>116.08000000000001</v>
      </c>
      <c r="P381" s="5">
        <f t="shared" si="41"/>
        <v>116.85906040268456</v>
      </c>
      <c r="Q381" t="str">
        <f t="shared" si="42"/>
        <v>film &amp; video</v>
      </c>
      <c r="R381" t="str">
        <f t="shared" si="43"/>
        <v>documentary</v>
      </c>
      <c r="S381" s="10">
        <f t="shared" si="44"/>
        <v>40987.479999999996</v>
      </c>
      <c r="T381" s="10">
        <f t="shared" si="45"/>
        <v>41032.479999999996</v>
      </c>
      <c r="U381">
        <f t="shared" si="46"/>
        <v>2012</v>
      </c>
      <c r="V381">
        <f t="shared" si="47"/>
        <v>2012</v>
      </c>
    </row>
    <row r="382" spans="1:22"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40"/>
        <v>141.5</v>
      </c>
      <c r="P382" s="5">
        <f t="shared" si="41"/>
        <v>115.51020408163265</v>
      </c>
      <c r="Q382" t="str">
        <f t="shared" si="42"/>
        <v>film &amp; video</v>
      </c>
      <c r="R382" t="str">
        <f t="shared" si="43"/>
        <v>documentary</v>
      </c>
      <c r="S382" s="10">
        <f t="shared" si="44"/>
        <v>42367.511481481481</v>
      </c>
      <c r="T382" s="10">
        <f t="shared" si="45"/>
        <v>42392.511481481481</v>
      </c>
      <c r="U382">
        <f t="shared" si="46"/>
        <v>2015</v>
      </c>
      <c r="V382">
        <f t="shared" si="47"/>
        <v>2016</v>
      </c>
    </row>
    <row r="383" spans="1:22"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40"/>
        <v>104.72999999999999</v>
      </c>
      <c r="P383" s="5">
        <f t="shared" si="41"/>
        <v>104.31274900398407</v>
      </c>
      <c r="Q383" t="str">
        <f t="shared" si="42"/>
        <v>film &amp; video</v>
      </c>
      <c r="R383" t="str">
        <f t="shared" si="43"/>
        <v>documentary</v>
      </c>
      <c r="S383" s="10">
        <f t="shared" si="44"/>
        <v>41085.48978009259</v>
      </c>
      <c r="T383" s="10">
        <f t="shared" si="45"/>
        <v>41120</v>
      </c>
      <c r="U383">
        <f t="shared" si="46"/>
        <v>2012</v>
      </c>
      <c r="V383">
        <f t="shared" si="47"/>
        <v>2012</v>
      </c>
    </row>
    <row r="384" spans="1:22"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40"/>
        <v>255.83333333333331</v>
      </c>
      <c r="P384" s="5">
        <f t="shared" si="41"/>
        <v>69.772727272727266</v>
      </c>
      <c r="Q384" t="str">
        <f t="shared" si="42"/>
        <v>film &amp; video</v>
      </c>
      <c r="R384" t="str">
        <f t="shared" si="43"/>
        <v>documentary</v>
      </c>
      <c r="S384" s="10">
        <f t="shared" si="44"/>
        <v>41144.501157407409</v>
      </c>
      <c r="T384" s="10">
        <f t="shared" si="45"/>
        <v>41158.501157407409</v>
      </c>
      <c r="U384">
        <f t="shared" si="46"/>
        <v>2012</v>
      </c>
      <c r="V384">
        <f t="shared" si="47"/>
        <v>2012</v>
      </c>
    </row>
    <row r="385" spans="1:22"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40"/>
        <v>206.70670670670671</v>
      </c>
      <c r="P385" s="5">
        <f t="shared" si="41"/>
        <v>43.020833333333336</v>
      </c>
      <c r="Q385" t="str">
        <f t="shared" si="42"/>
        <v>film &amp; video</v>
      </c>
      <c r="R385" t="str">
        <f t="shared" si="43"/>
        <v>documentary</v>
      </c>
      <c r="S385" s="10">
        <f t="shared" si="44"/>
        <v>41754.90924768518</v>
      </c>
      <c r="T385" s="10">
        <f t="shared" si="45"/>
        <v>41777.90924768518</v>
      </c>
      <c r="U385">
        <f t="shared" si="46"/>
        <v>2014</v>
      </c>
      <c r="V385">
        <f t="shared" si="47"/>
        <v>2014</v>
      </c>
    </row>
    <row r="386" spans="1:22"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40"/>
        <v>112.105</v>
      </c>
      <c r="P386" s="5">
        <f t="shared" si="41"/>
        <v>58.540469973890339</v>
      </c>
      <c r="Q386" t="str">
        <f t="shared" si="42"/>
        <v>film &amp; video</v>
      </c>
      <c r="R386" t="str">
        <f t="shared" si="43"/>
        <v>documentary</v>
      </c>
      <c r="S386" s="10">
        <f t="shared" si="44"/>
        <v>41980.573460648149</v>
      </c>
      <c r="T386" s="10">
        <f t="shared" si="45"/>
        <v>42010.573460648149</v>
      </c>
      <c r="U386">
        <f t="shared" si="46"/>
        <v>2014</v>
      </c>
      <c r="V386">
        <f t="shared" si="47"/>
        <v>2015</v>
      </c>
    </row>
    <row r="387" spans="1:22"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8">(E387/D387)*100</f>
        <v>105.982</v>
      </c>
      <c r="P387" s="5">
        <f t="shared" ref="P387:P450" si="49">IFERROR(E387/L387, 0)</f>
        <v>111.79535864978902</v>
      </c>
      <c r="Q387" t="str">
        <f t="shared" ref="Q387:Q450" si="50">LEFT(N387,FIND("/",N387)-1)</f>
        <v>film &amp; video</v>
      </c>
      <c r="R387" t="str">
        <f t="shared" ref="R387:R450" si="51">RIGHT(N387,LEN(N387)-FIND("/",N387))</f>
        <v>documentary</v>
      </c>
      <c r="S387" s="10">
        <f t="shared" ref="S387:S450" si="52">(J387/86400)+25569+(-5/24)</f>
        <v>41934.376168981478</v>
      </c>
      <c r="T387" s="10">
        <f t="shared" ref="T387:T450" si="53">(I387/86400)+25569+(-5/24)</f>
        <v>41964.41783564815</v>
      </c>
      <c r="U387">
        <f t="shared" ref="U387:U450" si="54">YEAR(S387)</f>
        <v>2014</v>
      </c>
      <c r="V387">
        <f t="shared" ref="V387:V450" si="55">YEAR(T387)</f>
        <v>2014</v>
      </c>
    </row>
    <row r="388" spans="1:22"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8"/>
        <v>100.16666666666667</v>
      </c>
      <c r="P388" s="5">
        <f t="shared" si="49"/>
        <v>46.230769230769234</v>
      </c>
      <c r="Q388" t="str">
        <f t="shared" si="50"/>
        <v>film &amp; video</v>
      </c>
      <c r="R388" t="str">
        <f t="shared" si="51"/>
        <v>documentary</v>
      </c>
      <c r="S388" s="10">
        <f t="shared" si="52"/>
        <v>42211.742951388886</v>
      </c>
      <c r="T388" s="10">
        <f t="shared" si="53"/>
        <v>42226.742951388886</v>
      </c>
      <c r="U388">
        <f t="shared" si="54"/>
        <v>2015</v>
      </c>
      <c r="V388">
        <f t="shared" si="55"/>
        <v>2015</v>
      </c>
    </row>
    <row r="389" spans="1:22"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8"/>
        <v>213.98947368421051</v>
      </c>
      <c r="P389" s="5">
        <f t="shared" si="49"/>
        <v>144.69039145907473</v>
      </c>
      <c r="Q389" t="str">
        <f t="shared" si="50"/>
        <v>film &amp; video</v>
      </c>
      <c r="R389" t="str">
        <f t="shared" si="51"/>
        <v>documentary</v>
      </c>
      <c r="S389" s="10">
        <f t="shared" si="52"/>
        <v>42200.468263888884</v>
      </c>
      <c r="T389" s="10">
        <f t="shared" si="53"/>
        <v>42231.041666666664</v>
      </c>
      <c r="U389">
        <f t="shared" si="54"/>
        <v>2015</v>
      </c>
      <c r="V389">
        <f t="shared" si="55"/>
        <v>2015</v>
      </c>
    </row>
    <row r="390" spans="1:22"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8"/>
        <v>126.16000000000001</v>
      </c>
      <c r="P390" s="5">
        <f t="shared" si="49"/>
        <v>88.845070422535215</v>
      </c>
      <c r="Q390" t="str">
        <f t="shared" si="50"/>
        <v>film &amp; video</v>
      </c>
      <c r="R390" t="str">
        <f t="shared" si="51"/>
        <v>documentary</v>
      </c>
      <c r="S390" s="10">
        <f t="shared" si="52"/>
        <v>42548.86782407407</v>
      </c>
      <c r="T390" s="10">
        <f t="shared" si="53"/>
        <v>42578.86782407407</v>
      </c>
      <c r="U390">
        <f t="shared" si="54"/>
        <v>2016</v>
      </c>
      <c r="V390">
        <f t="shared" si="55"/>
        <v>2016</v>
      </c>
    </row>
    <row r="391" spans="1:22"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8"/>
        <v>181.53547058823528</v>
      </c>
      <c r="P391" s="5">
        <f t="shared" si="49"/>
        <v>81.75107284768211</v>
      </c>
      <c r="Q391" t="str">
        <f t="shared" si="50"/>
        <v>film &amp; video</v>
      </c>
      <c r="R391" t="str">
        <f t="shared" si="51"/>
        <v>documentary</v>
      </c>
      <c r="S391" s="10">
        <f t="shared" si="52"/>
        <v>41673.854745370372</v>
      </c>
      <c r="T391" s="10">
        <f t="shared" si="53"/>
        <v>41705.749305555553</v>
      </c>
      <c r="U391">
        <f t="shared" si="54"/>
        <v>2014</v>
      </c>
      <c r="V391">
        <f t="shared" si="55"/>
        <v>2014</v>
      </c>
    </row>
    <row r="392" spans="1:22"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8"/>
        <v>100</v>
      </c>
      <c r="P392" s="5">
        <f t="shared" si="49"/>
        <v>71.428571428571431</v>
      </c>
      <c r="Q392" t="str">
        <f t="shared" si="50"/>
        <v>film &amp; video</v>
      </c>
      <c r="R392" t="str">
        <f t="shared" si="51"/>
        <v>documentary</v>
      </c>
      <c r="S392" s="10">
        <f t="shared" si="52"/>
        <v>42111.828379629624</v>
      </c>
      <c r="T392" s="10">
        <f t="shared" si="53"/>
        <v>42131.828379629624</v>
      </c>
      <c r="U392">
        <f t="shared" si="54"/>
        <v>2015</v>
      </c>
      <c r="V392">
        <f t="shared" si="55"/>
        <v>2015</v>
      </c>
    </row>
    <row r="393" spans="1:22"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8"/>
        <v>100.61</v>
      </c>
      <c r="P393" s="5">
        <f t="shared" si="49"/>
        <v>104.25906735751295</v>
      </c>
      <c r="Q393" t="str">
        <f t="shared" si="50"/>
        <v>film &amp; video</v>
      </c>
      <c r="R393" t="str">
        <f t="shared" si="51"/>
        <v>documentary</v>
      </c>
      <c r="S393" s="10">
        <f t="shared" si="52"/>
        <v>40864.833923611106</v>
      </c>
      <c r="T393" s="10">
        <f t="shared" si="53"/>
        <v>40894.832638888889</v>
      </c>
      <c r="U393">
        <f t="shared" si="54"/>
        <v>2011</v>
      </c>
      <c r="V393">
        <f t="shared" si="55"/>
        <v>2011</v>
      </c>
    </row>
    <row r="394" spans="1:22"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8"/>
        <v>100.9027027027027</v>
      </c>
      <c r="P394" s="5">
        <f t="shared" si="49"/>
        <v>90.616504854368927</v>
      </c>
      <c r="Q394" t="str">
        <f t="shared" si="50"/>
        <v>film &amp; video</v>
      </c>
      <c r="R394" t="str">
        <f t="shared" si="51"/>
        <v>documentary</v>
      </c>
      <c r="S394" s="10">
        <f t="shared" si="52"/>
        <v>40763.508923611109</v>
      </c>
      <c r="T394" s="10">
        <f t="shared" si="53"/>
        <v>40793.916666666664</v>
      </c>
      <c r="U394">
        <f t="shared" si="54"/>
        <v>2011</v>
      </c>
      <c r="V394">
        <f t="shared" si="55"/>
        <v>2011</v>
      </c>
    </row>
    <row r="395" spans="1:22"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8"/>
        <v>110.446</v>
      </c>
      <c r="P395" s="5">
        <f t="shared" si="49"/>
        <v>157.33048433048432</v>
      </c>
      <c r="Q395" t="str">
        <f t="shared" si="50"/>
        <v>film &amp; video</v>
      </c>
      <c r="R395" t="str">
        <f t="shared" si="51"/>
        <v>documentary</v>
      </c>
      <c r="S395" s="10">
        <f t="shared" si="52"/>
        <v>41526.500601851847</v>
      </c>
      <c r="T395" s="10">
        <f t="shared" si="53"/>
        <v>41557.500601851847</v>
      </c>
      <c r="U395">
        <f t="shared" si="54"/>
        <v>2013</v>
      </c>
      <c r="V395">
        <f t="shared" si="55"/>
        <v>2013</v>
      </c>
    </row>
    <row r="396" spans="1:22"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8"/>
        <v>111.8936170212766</v>
      </c>
      <c r="P396" s="5">
        <f t="shared" si="49"/>
        <v>105.18</v>
      </c>
      <c r="Q396" t="str">
        <f t="shared" si="50"/>
        <v>film &amp; video</v>
      </c>
      <c r="R396" t="str">
        <f t="shared" si="51"/>
        <v>documentary</v>
      </c>
      <c r="S396" s="10">
        <f t="shared" si="52"/>
        <v>42417.60974537037</v>
      </c>
      <c r="T396" s="10">
        <f t="shared" si="53"/>
        <v>42477.568078703705</v>
      </c>
      <c r="U396">
        <f t="shared" si="54"/>
        <v>2016</v>
      </c>
      <c r="V396">
        <f t="shared" si="55"/>
        <v>2016</v>
      </c>
    </row>
    <row r="397" spans="1:22"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8"/>
        <v>108.04450000000001</v>
      </c>
      <c r="P397" s="5">
        <f t="shared" si="49"/>
        <v>58.719836956521746</v>
      </c>
      <c r="Q397" t="str">
        <f t="shared" si="50"/>
        <v>film &amp; video</v>
      </c>
      <c r="R397" t="str">
        <f t="shared" si="51"/>
        <v>documentary</v>
      </c>
      <c r="S397" s="10">
        <f t="shared" si="52"/>
        <v>40990.700925925921</v>
      </c>
      <c r="T397" s="10">
        <f t="shared" si="53"/>
        <v>41026.688888888886</v>
      </c>
      <c r="U397">
        <f t="shared" si="54"/>
        <v>2012</v>
      </c>
      <c r="V397">
        <f t="shared" si="55"/>
        <v>2012</v>
      </c>
    </row>
    <row r="398" spans="1:22"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8"/>
        <v>106.66666666666667</v>
      </c>
      <c r="P398" s="5">
        <f t="shared" si="49"/>
        <v>81.632653061224488</v>
      </c>
      <c r="Q398" t="str">
        <f t="shared" si="50"/>
        <v>film &amp; video</v>
      </c>
      <c r="R398" t="str">
        <f t="shared" si="51"/>
        <v>documentary</v>
      </c>
      <c r="S398" s="10">
        <f t="shared" si="52"/>
        <v>41082.356550925928</v>
      </c>
      <c r="T398" s="10">
        <f t="shared" si="53"/>
        <v>41097.356550925928</v>
      </c>
      <c r="U398">
        <f t="shared" si="54"/>
        <v>2012</v>
      </c>
      <c r="V398">
        <f t="shared" si="55"/>
        <v>2012</v>
      </c>
    </row>
    <row r="399" spans="1:22"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8"/>
        <v>103.90027322404372</v>
      </c>
      <c r="P399" s="5">
        <f t="shared" si="49"/>
        <v>56.460043668122275</v>
      </c>
      <c r="Q399" t="str">
        <f t="shared" si="50"/>
        <v>film &amp; video</v>
      </c>
      <c r="R399" t="str">
        <f t="shared" si="51"/>
        <v>documentary</v>
      </c>
      <c r="S399" s="10">
        <f t="shared" si="52"/>
        <v>40379.568101851852</v>
      </c>
      <c r="T399" s="10">
        <f t="shared" si="53"/>
        <v>40421.947222222218</v>
      </c>
      <c r="U399">
        <f t="shared" si="54"/>
        <v>2010</v>
      </c>
      <c r="V399">
        <f t="shared" si="55"/>
        <v>2010</v>
      </c>
    </row>
    <row r="400" spans="1:22"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8"/>
        <v>125.16000000000001</v>
      </c>
      <c r="P400" s="5">
        <f t="shared" si="49"/>
        <v>140.1044776119403</v>
      </c>
      <c r="Q400" t="str">
        <f t="shared" si="50"/>
        <v>film &amp; video</v>
      </c>
      <c r="R400" t="str">
        <f t="shared" si="51"/>
        <v>documentary</v>
      </c>
      <c r="S400" s="10">
        <f t="shared" si="52"/>
        <v>42078.584791666661</v>
      </c>
      <c r="T400" s="10">
        <f t="shared" si="53"/>
        <v>42123.584791666661</v>
      </c>
      <c r="U400">
        <f t="shared" si="54"/>
        <v>2015</v>
      </c>
      <c r="V400">
        <f t="shared" si="55"/>
        <v>2015</v>
      </c>
    </row>
    <row r="401" spans="1:22"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8"/>
        <v>106.80499999999999</v>
      </c>
      <c r="P401" s="5">
        <f t="shared" si="49"/>
        <v>224.85263157894738</v>
      </c>
      <c r="Q401" t="str">
        <f t="shared" si="50"/>
        <v>film &amp; video</v>
      </c>
      <c r="R401" t="str">
        <f t="shared" si="51"/>
        <v>documentary</v>
      </c>
      <c r="S401" s="10">
        <f t="shared" si="52"/>
        <v>42687.667442129627</v>
      </c>
      <c r="T401" s="10">
        <f t="shared" si="53"/>
        <v>42718.291666666664</v>
      </c>
      <c r="U401">
        <f t="shared" si="54"/>
        <v>2016</v>
      </c>
      <c r="V401">
        <f t="shared" si="55"/>
        <v>2016</v>
      </c>
    </row>
    <row r="402" spans="1:22"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8"/>
        <v>112.30249999999999</v>
      </c>
      <c r="P402" s="5">
        <f t="shared" si="49"/>
        <v>181.13306451612902</v>
      </c>
      <c r="Q402" t="str">
        <f t="shared" si="50"/>
        <v>film &amp; video</v>
      </c>
      <c r="R402" t="str">
        <f t="shared" si="51"/>
        <v>documentary</v>
      </c>
      <c r="S402" s="10">
        <f t="shared" si="52"/>
        <v>41745.427627314813</v>
      </c>
      <c r="T402" s="10">
        <f t="shared" si="53"/>
        <v>41775.9375</v>
      </c>
      <c r="U402">
        <f t="shared" si="54"/>
        <v>2014</v>
      </c>
      <c r="V402">
        <f t="shared" si="55"/>
        <v>2014</v>
      </c>
    </row>
    <row r="403" spans="1:22"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8"/>
        <v>103.812</v>
      </c>
      <c r="P403" s="5">
        <f t="shared" si="49"/>
        <v>711.04109589041093</v>
      </c>
      <c r="Q403" t="str">
        <f t="shared" si="50"/>
        <v>film &amp; video</v>
      </c>
      <c r="R403" t="str">
        <f t="shared" si="51"/>
        <v>documentary</v>
      </c>
      <c r="S403" s="10">
        <f t="shared" si="52"/>
        <v>40732.633912037032</v>
      </c>
      <c r="T403" s="10">
        <f t="shared" si="53"/>
        <v>40762.633912037032</v>
      </c>
      <c r="U403">
        <f t="shared" si="54"/>
        <v>2011</v>
      </c>
      <c r="V403">
        <f t="shared" si="55"/>
        <v>2011</v>
      </c>
    </row>
    <row r="404" spans="1:22"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8"/>
        <v>141.65</v>
      </c>
      <c r="P404" s="5">
        <f t="shared" si="49"/>
        <v>65.883720930232556</v>
      </c>
      <c r="Q404" t="str">
        <f t="shared" si="50"/>
        <v>film &amp; video</v>
      </c>
      <c r="R404" t="str">
        <f t="shared" si="51"/>
        <v>documentary</v>
      </c>
      <c r="S404" s="10">
        <f t="shared" si="52"/>
        <v>42292.331215277773</v>
      </c>
      <c r="T404" s="10">
        <f t="shared" si="53"/>
        <v>42313.372881944444</v>
      </c>
      <c r="U404">
        <f t="shared" si="54"/>
        <v>2015</v>
      </c>
      <c r="V404">
        <f t="shared" si="55"/>
        <v>2015</v>
      </c>
    </row>
    <row r="405" spans="1:22"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8"/>
        <v>105.25999999999999</v>
      </c>
      <c r="P405" s="5">
        <f t="shared" si="49"/>
        <v>75.185714285714283</v>
      </c>
      <c r="Q405" t="str">
        <f t="shared" si="50"/>
        <v>film &amp; video</v>
      </c>
      <c r="R405" t="str">
        <f t="shared" si="51"/>
        <v>documentary</v>
      </c>
      <c r="S405" s="10">
        <f t="shared" si="52"/>
        <v>40718.102326388886</v>
      </c>
      <c r="T405" s="10">
        <f t="shared" si="53"/>
        <v>40765.088888888888</v>
      </c>
      <c r="U405">
        <f t="shared" si="54"/>
        <v>2011</v>
      </c>
      <c r="V405">
        <f t="shared" si="55"/>
        <v>2011</v>
      </c>
    </row>
    <row r="406" spans="1:22"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8"/>
        <v>103.09142857142857</v>
      </c>
      <c r="P406" s="5">
        <f t="shared" si="49"/>
        <v>133.14391143911439</v>
      </c>
      <c r="Q406" t="str">
        <f t="shared" si="50"/>
        <v>film &amp; video</v>
      </c>
      <c r="R406" t="str">
        <f t="shared" si="51"/>
        <v>documentary</v>
      </c>
      <c r="S406" s="10">
        <f t="shared" si="52"/>
        <v>41646.419699074067</v>
      </c>
      <c r="T406" s="10">
        <f t="shared" si="53"/>
        <v>41675.75277777778</v>
      </c>
      <c r="U406">
        <f t="shared" si="54"/>
        <v>2014</v>
      </c>
      <c r="V406">
        <f t="shared" si="55"/>
        <v>2014</v>
      </c>
    </row>
    <row r="407" spans="1:22"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8"/>
        <v>107.65957446808511</v>
      </c>
      <c r="P407" s="5">
        <f t="shared" si="49"/>
        <v>55.2</v>
      </c>
      <c r="Q407" t="str">
        <f t="shared" si="50"/>
        <v>film &amp; video</v>
      </c>
      <c r="R407" t="str">
        <f t="shared" si="51"/>
        <v>documentary</v>
      </c>
      <c r="S407" s="10">
        <f t="shared" si="52"/>
        <v>41673.876608796294</v>
      </c>
      <c r="T407" s="10">
        <f t="shared" si="53"/>
        <v>41703.876608796294</v>
      </c>
      <c r="U407">
        <f t="shared" si="54"/>
        <v>2014</v>
      </c>
      <c r="V407">
        <f t="shared" si="55"/>
        <v>2014</v>
      </c>
    </row>
    <row r="408" spans="1:22"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8"/>
        <v>107.70464285714286</v>
      </c>
      <c r="P408" s="5">
        <f t="shared" si="49"/>
        <v>86.163714285714292</v>
      </c>
      <c r="Q408" t="str">
        <f t="shared" si="50"/>
        <v>film &amp; video</v>
      </c>
      <c r="R408" t="str">
        <f t="shared" si="51"/>
        <v>documentary</v>
      </c>
      <c r="S408" s="10">
        <f t="shared" si="52"/>
        <v>40637.95413194444</v>
      </c>
      <c r="T408" s="10">
        <f t="shared" si="53"/>
        <v>40672.040972222218</v>
      </c>
      <c r="U408">
        <f t="shared" si="54"/>
        <v>2011</v>
      </c>
      <c r="V408">
        <f t="shared" si="55"/>
        <v>2011</v>
      </c>
    </row>
    <row r="409" spans="1:22"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8"/>
        <v>101.55000000000001</v>
      </c>
      <c r="P409" s="5">
        <f t="shared" si="49"/>
        <v>92.318181818181813</v>
      </c>
      <c r="Q409" t="str">
        <f t="shared" si="50"/>
        <v>film &amp; video</v>
      </c>
      <c r="R409" t="str">
        <f t="shared" si="51"/>
        <v>documentary</v>
      </c>
      <c r="S409" s="10">
        <f t="shared" si="52"/>
        <v>40806.662615740737</v>
      </c>
      <c r="T409" s="10">
        <f t="shared" si="53"/>
        <v>40866.704282407409</v>
      </c>
      <c r="U409">
        <f t="shared" si="54"/>
        <v>2011</v>
      </c>
      <c r="V409">
        <f t="shared" si="55"/>
        <v>2011</v>
      </c>
    </row>
    <row r="410" spans="1:22"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8"/>
        <v>101.43766666666667</v>
      </c>
      <c r="P410" s="5">
        <f t="shared" si="49"/>
        <v>160.16473684210527</v>
      </c>
      <c r="Q410" t="str">
        <f t="shared" si="50"/>
        <v>film &amp; video</v>
      </c>
      <c r="R410" t="str">
        <f t="shared" si="51"/>
        <v>documentary</v>
      </c>
      <c r="S410" s="10">
        <f t="shared" si="52"/>
        <v>41543.527662037035</v>
      </c>
      <c r="T410" s="10">
        <f t="shared" si="53"/>
        <v>41583.569328703699</v>
      </c>
      <c r="U410">
        <f t="shared" si="54"/>
        <v>2013</v>
      </c>
      <c r="V410">
        <f t="shared" si="55"/>
        <v>2013</v>
      </c>
    </row>
    <row r="411" spans="1:22"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8"/>
        <v>136.80000000000001</v>
      </c>
      <c r="P411" s="5">
        <f t="shared" si="49"/>
        <v>45.6</v>
      </c>
      <c r="Q411" t="str">
        <f t="shared" si="50"/>
        <v>film &amp; video</v>
      </c>
      <c r="R411" t="str">
        <f t="shared" si="51"/>
        <v>documentary</v>
      </c>
      <c r="S411" s="10">
        <f t="shared" si="52"/>
        <v>42543.654444444437</v>
      </c>
      <c r="T411" s="10">
        <f t="shared" si="53"/>
        <v>42573.654444444437</v>
      </c>
      <c r="U411">
        <f t="shared" si="54"/>
        <v>2016</v>
      </c>
      <c r="V411">
        <f t="shared" si="55"/>
        <v>2016</v>
      </c>
    </row>
    <row r="412" spans="1:22"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8"/>
        <v>128.29999999999998</v>
      </c>
      <c r="P412" s="5">
        <f t="shared" si="49"/>
        <v>183.28571428571428</v>
      </c>
      <c r="Q412" t="str">
        <f t="shared" si="50"/>
        <v>film &amp; video</v>
      </c>
      <c r="R412" t="str">
        <f t="shared" si="51"/>
        <v>documentary</v>
      </c>
      <c r="S412" s="10">
        <f t="shared" si="52"/>
        <v>42113.773113425923</v>
      </c>
      <c r="T412" s="10">
        <f t="shared" si="53"/>
        <v>42173.773113425923</v>
      </c>
      <c r="U412">
        <f t="shared" si="54"/>
        <v>2015</v>
      </c>
      <c r="V412">
        <f t="shared" si="55"/>
        <v>2015</v>
      </c>
    </row>
    <row r="413" spans="1:22"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8"/>
        <v>101.05</v>
      </c>
      <c r="P413" s="5">
        <f t="shared" si="49"/>
        <v>125.78838174273859</v>
      </c>
      <c r="Q413" t="str">
        <f t="shared" si="50"/>
        <v>film &amp; video</v>
      </c>
      <c r="R413" t="str">
        <f t="shared" si="51"/>
        <v>documentary</v>
      </c>
      <c r="S413" s="10">
        <f t="shared" si="52"/>
        <v>41597.967638888884</v>
      </c>
      <c r="T413" s="10">
        <f t="shared" si="53"/>
        <v>41630</v>
      </c>
      <c r="U413">
        <f t="shared" si="54"/>
        <v>2013</v>
      </c>
      <c r="V413">
        <f t="shared" si="55"/>
        <v>2013</v>
      </c>
    </row>
    <row r="414" spans="1:22"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8"/>
        <v>126.84</v>
      </c>
      <c r="P414" s="5">
        <f t="shared" si="49"/>
        <v>57.654545454545456</v>
      </c>
      <c r="Q414" t="str">
        <f t="shared" si="50"/>
        <v>film &amp; video</v>
      </c>
      <c r="R414" t="str">
        <f t="shared" si="51"/>
        <v>documentary</v>
      </c>
      <c r="S414" s="10">
        <f t="shared" si="52"/>
        <v>41099.534467592588</v>
      </c>
      <c r="T414" s="10">
        <f t="shared" si="53"/>
        <v>41115.534467592588</v>
      </c>
      <c r="U414">
        <f t="shared" si="54"/>
        <v>2012</v>
      </c>
      <c r="V414">
        <f t="shared" si="55"/>
        <v>2012</v>
      </c>
    </row>
    <row r="415" spans="1:22"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8"/>
        <v>105.0859375</v>
      </c>
      <c r="P415" s="5">
        <f t="shared" si="49"/>
        <v>78.660818713450297</v>
      </c>
      <c r="Q415" t="str">
        <f t="shared" si="50"/>
        <v>film &amp; video</v>
      </c>
      <c r="R415" t="str">
        <f t="shared" si="51"/>
        <v>documentary</v>
      </c>
      <c r="S415" s="10">
        <f t="shared" si="52"/>
        <v>41079.66910879629</v>
      </c>
      <c r="T415" s="10">
        <f t="shared" si="53"/>
        <v>41109.66910879629</v>
      </c>
      <c r="U415">
        <f t="shared" si="54"/>
        <v>2012</v>
      </c>
      <c r="V415">
        <f t="shared" si="55"/>
        <v>2012</v>
      </c>
    </row>
    <row r="416" spans="1:22"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8"/>
        <v>102.85405405405406</v>
      </c>
      <c r="P416" s="5">
        <f t="shared" si="49"/>
        <v>91.480769230769226</v>
      </c>
      <c r="Q416" t="str">
        <f t="shared" si="50"/>
        <v>film &amp; video</v>
      </c>
      <c r="R416" t="str">
        <f t="shared" si="51"/>
        <v>documentary</v>
      </c>
      <c r="S416" s="10">
        <f t="shared" si="52"/>
        <v>41528.85491898148</v>
      </c>
      <c r="T416" s="10">
        <f t="shared" si="53"/>
        <v>41558.85491898148</v>
      </c>
      <c r="U416">
        <f t="shared" si="54"/>
        <v>2013</v>
      </c>
      <c r="V416">
        <f t="shared" si="55"/>
        <v>2013</v>
      </c>
    </row>
    <row r="417" spans="1:22"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8"/>
        <v>102.14714285714285</v>
      </c>
      <c r="P417" s="5">
        <f t="shared" si="49"/>
        <v>68.09809523809524</v>
      </c>
      <c r="Q417" t="str">
        <f t="shared" si="50"/>
        <v>film &amp; video</v>
      </c>
      <c r="R417" t="str">
        <f t="shared" si="51"/>
        <v>documentary</v>
      </c>
      <c r="S417" s="10">
        <f t="shared" si="52"/>
        <v>41904.643541666665</v>
      </c>
      <c r="T417" s="10">
        <f t="shared" si="53"/>
        <v>41929.291666666664</v>
      </c>
      <c r="U417">
        <f t="shared" si="54"/>
        <v>2014</v>
      </c>
      <c r="V417">
        <f t="shared" si="55"/>
        <v>2014</v>
      </c>
    </row>
    <row r="418" spans="1:22"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8"/>
        <v>120.21700000000001</v>
      </c>
      <c r="P418" s="5">
        <f t="shared" si="49"/>
        <v>48.086800000000004</v>
      </c>
      <c r="Q418" t="str">
        <f t="shared" si="50"/>
        <v>film &amp; video</v>
      </c>
      <c r="R418" t="str">
        <f t="shared" si="51"/>
        <v>documentary</v>
      </c>
      <c r="S418" s="10">
        <f t="shared" si="52"/>
        <v>41648.187858796293</v>
      </c>
      <c r="T418" s="10">
        <f t="shared" si="53"/>
        <v>41678.187858796293</v>
      </c>
      <c r="U418">
        <f t="shared" si="54"/>
        <v>2014</v>
      </c>
      <c r="V418">
        <f t="shared" si="55"/>
        <v>2014</v>
      </c>
    </row>
    <row r="419" spans="1:22"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8"/>
        <v>100.24761904761905</v>
      </c>
      <c r="P419" s="5">
        <f t="shared" si="49"/>
        <v>202.42307692307693</v>
      </c>
      <c r="Q419" t="str">
        <f t="shared" si="50"/>
        <v>film &amp; video</v>
      </c>
      <c r="R419" t="str">
        <f t="shared" si="51"/>
        <v>documentary</v>
      </c>
      <c r="S419" s="10">
        <f t="shared" si="52"/>
        <v>41360.762268518512</v>
      </c>
      <c r="T419" s="10">
        <f t="shared" si="53"/>
        <v>41371.981249999997</v>
      </c>
      <c r="U419">
        <f t="shared" si="54"/>
        <v>2013</v>
      </c>
      <c r="V419">
        <f t="shared" si="55"/>
        <v>2013</v>
      </c>
    </row>
    <row r="420" spans="1:22"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8"/>
        <v>100.63392857142857</v>
      </c>
      <c r="P420" s="5">
        <f t="shared" si="49"/>
        <v>216.75</v>
      </c>
      <c r="Q420" t="str">
        <f t="shared" si="50"/>
        <v>film &amp; video</v>
      </c>
      <c r="R420" t="str">
        <f t="shared" si="51"/>
        <v>documentary</v>
      </c>
      <c r="S420" s="10">
        <f t="shared" si="52"/>
        <v>42178.07403935185</v>
      </c>
      <c r="T420" s="10">
        <f t="shared" si="53"/>
        <v>42208.07403935185</v>
      </c>
      <c r="U420">
        <f t="shared" si="54"/>
        <v>2015</v>
      </c>
      <c r="V420">
        <f t="shared" si="55"/>
        <v>2015</v>
      </c>
    </row>
    <row r="421" spans="1:22"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8"/>
        <v>100.4375</v>
      </c>
      <c r="P421" s="5">
        <f t="shared" si="49"/>
        <v>110.06849315068493</v>
      </c>
      <c r="Q421" t="str">
        <f t="shared" si="50"/>
        <v>film &amp; video</v>
      </c>
      <c r="R421" t="str">
        <f t="shared" si="51"/>
        <v>documentary</v>
      </c>
      <c r="S421" s="10">
        <f t="shared" si="52"/>
        <v>41394.634108796294</v>
      </c>
      <c r="T421" s="10">
        <f t="shared" si="53"/>
        <v>41454.634108796294</v>
      </c>
      <c r="U421">
        <f t="shared" si="54"/>
        <v>2013</v>
      </c>
      <c r="V421">
        <f t="shared" si="55"/>
        <v>2013</v>
      </c>
    </row>
    <row r="422" spans="1:22"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8"/>
        <v>0.43939393939393934</v>
      </c>
      <c r="P422" s="5">
        <f t="shared" si="49"/>
        <v>4.833333333333333</v>
      </c>
      <c r="Q422" t="str">
        <f t="shared" si="50"/>
        <v>film &amp; video</v>
      </c>
      <c r="R422" t="str">
        <f t="shared" si="51"/>
        <v>animation</v>
      </c>
      <c r="S422" s="10">
        <f t="shared" si="52"/>
        <v>41682.028136574074</v>
      </c>
      <c r="T422" s="10">
        <f t="shared" si="53"/>
        <v>41711.986469907402</v>
      </c>
      <c r="U422">
        <f t="shared" si="54"/>
        <v>2014</v>
      </c>
      <c r="V422">
        <f t="shared" si="55"/>
        <v>2014</v>
      </c>
    </row>
    <row r="423" spans="1:22"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8"/>
        <v>2.0066666666666668</v>
      </c>
      <c r="P423" s="5">
        <f t="shared" si="49"/>
        <v>50.166666666666664</v>
      </c>
      <c r="Q423" t="str">
        <f t="shared" si="50"/>
        <v>film &amp; video</v>
      </c>
      <c r="R423" t="str">
        <f t="shared" si="51"/>
        <v>animation</v>
      </c>
      <c r="S423" s="10">
        <f t="shared" si="52"/>
        <v>42177.283055555548</v>
      </c>
      <c r="T423" s="10">
        <f t="shared" si="53"/>
        <v>42237.283055555548</v>
      </c>
      <c r="U423">
        <f t="shared" si="54"/>
        <v>2015</v>
      </c>
      <c r="V423">
        <f t="shared" si="55"/>
        <v>2015</v>
      </c>
    </row>
    <row r="424" spans="1:22"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8"/>
        <v>1.075</v>
      </c>
      <c r="P424" s="5">
        <f t="shared" si="49"/>
        <v>35.833333333333336</v>
      </c>
      <c r="Q424" t="str">
        <f t="shared" si="50"/>
        <v>film &amp; video</v>
      </c>
      <c r="R424" t="str">
        <f t="shared" si="51"/>
        <v>animation</v>
      </c>
      <c r="S424" s="10">
        <f t="shared" si="52"/>
        <v>41863.052048611113</v>
      </c>
      <c r="T424" s="10">
        <f t="shared" si="53"/>
        <v>41893.052048611113</v>
      </c>
      <c r="U424">
        <f t="shared" si="54"/>
        <v>2014</v>
      </c>
      <c r="V424">
        <f t="shared" si="55"/>
        <v>2014</v>
      </c>
    </row>
    <row r="425" spans="1:22"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8"/>
        <v>0.76500000000000001</v>
      </c>
      <c r="P425" s="5">
        <f t="shared" si="49"/>
        <v>11.76923076923077</v>
      </c>
      <c r="Q425" t="str">
        <f t="shared" si="50"/>
        <v>film &amp; video</v>
      </c>
      <c r="R425" t="str">
        <f t="shared" si="51"/>
        <v>animation</v>
      </c>
      <c r="S425" s="10">
        <f t="shared" si="52"/>
        <v>41400.717939814815</v>
      </c>
      <c r="T425" s="10">
        <f t="shared" si="53"/>
        <v>41430.717939814815</v>
      </c>
      <c r="U425">
        <f t="shared" si="54"/>
        <v>2013</v>
      </c>
      <c r="V425">
        <f t="shared" si="55"/>
        <v>2013</v>
      </c>
    </row>
    <row r="426" spans="1:22"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8"/>
        <v>6.7966666666666677</v>
      </c>
      <c r="P426" s="5">
        <f t="shared" si="49"/>
        <v>40.78</v>
      </c>
      <c r="Q426" t="str">
        <f t="shared" si="50"/>
        <v>film &amp; video</v>
      </c>
      <c r="R426" t="str">
        <f t="shared" si="51"/>
        <v>animation</v>
      </c>
      <c r="S426" s="10">
        <f t="shared" si="52"/>
        <v>40934.167812499996</v>
      </c>
      <c r="T426" s="10">
        <f t="shared" si="53"/>
        <v>40994.126145833332</v>
      </c>
      <c r="U426">
        <f t="shared" si="54"/>
        <v>2012</v>
      </c>
      <c r="V426">
        <f t="shared" si="55"/>
        <v>2012</v>
      </c>
    </row>
    <row r="427" spans="1:22"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8"/>
        <v>1.2E-2</v>
      </c>
      <c r="P427" s="5">
        <f t="shared" si="49"/>
        <v>3</v>
      </c>
      <c r="Q427" t="str">
        <f t="shared" si="50"/>
        <v>film &amp; video</v>
      </c>
      <c r="R427" t="str">
        <f t="shared" si="51"/>
        <v>animation</v>
      </c>
      <c r="S427" s="10">
        <f t="shared" si="52"/>
        <v>42275.652824074066</v>
      </c>
      <c r="T427" s="10">
        <f t="shared" si="53"/>
        <v>42335.694490740738</v>
      </c>
      <c r="U427">
        <f t="shared" si="54"/>
        <v>2015</v>
      </c>
      <c r="V427">
        <f t="shared" si="55"/>
        <v>2015</v>
      </c>
    </row>
    <row r="428" spans="1:22"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8"/>
        <v>1.3299999999999998</v>
      </c>
      <c r="P428" s="5">
        <f t="shared" si="49"/>
        <v>16.625</v>
      </c>
      <c r="Q428" t="str">
        <f t="shared" si="50"/>
        <v>film &amp; video</v>
      </c>
      <c r="R428" t="str">
        <f t="shared" si="51"/>
        <v>animation</v>
      </c>
      <c r="S428" s="10">
        <f t="shared" si="52"/>
        <v>42400.503634259258</v>
      </c>
      <c r="T428" s="10">
        <f t="shared" si="53"/>
        <v>42430.503634259258</v>
      </c>
      <c r="U428">
        <f t="shared" si="54"/>
        <v>2016</v>
      </c>
      <c r="V428">
        <f t="shared" si="55"/>
        <v>2016</v>
      </c>
    </row>
    <row r="429" spans="1:22"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8"/>
        <v>0</v>
      </c>
      <c r="P429" s="5">
        <f t="shared" si="49"/>
        <v>0</v>
      </c>
      <c r="Q429" t="str">
        <f t="shared" si="50"/>
        <v>film &amp; video</v>
      </c>
      <c r="R429" t="str">
        <f t="shared" si="51"/>
        <v>animation</v>
      </c>
      <c r="S429" s="10">
        <f t="shared" si="52"/>
        <v>42285.700694444444</v>
      </c>
      <c r="T429" s="10">
        <f t="shared" si="53"/>
        <v>42299.582638888889</v>
      </c>
      <c r="U429">
        <f t="shared" si="54"/>
        <v>2015</v>
      </c>
      <c r="V429">
        <f t="shared" si="55"/>
        <v>2015</v>
      </c>
    </row>
    <row r="430" spans="1:22"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8"/>
        <v>5.6333333333333329</v>
      </c>
      <c r="P430" s="5">
        <f t="shared" si="49"/>
        <v>52</v>
      </c>
      <c r="Q430" t="str">
        <f t="shared" si="50"/>
        <v>film &amp; video</v>
      </c>
      <c r="R430" t="str">
        <f t="shared" si="51"/>
        <v>animation</v>
      </c>
      <c r="S430" s="10">
        <f t="shared" si="52"/>
        <v>41778.558391203704</v>
      </c>
      <c r="T430" s="10">
        <f t="shared" si="53"/>
        <v>41806.708333333328</v>
      </c>
      <c r="U430">
        <f t="shared" si="54"/>
        <v>2014</v>
      </c>
      <c r="V430">
        <f t="shared" si="55"/>
        <v>2014</v>
      </c>
    </row>
    <row r="431" spans="1:22"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8"/>
        <v>0</v>
      </c>
      <c r="P431" s="5">
        <f t="shared" si="49"/>
        <v>0</v>
      </c>
      <c r="Q431" t="str">
        <f t="shared" si="50"/>
        <v>film &amp; video</v>
      </c>
      <c r="R431" t="str">
        <f t="shared" si="51"/>
        <v>animation</v>
      </c>
      <c r="S431" s="10">
        <f t="shared" si="52"/>
        <v>40070.693078703705</v>
      </c>
      <c r="T431" s="10">
        <f t="shared" si="53"/>
        <v>40143.999305555553</v>
      </c>
      <c r="U431">
        <f t="shared" si="54"/>
        <v>2009</v>
      </c>
      <c r="V431">
        <f t="shared" si="55"/>
        <v>2009</v>
      </c>
    </row>
    <row r="432" spans="1:22"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8"/>
        <v>2.4</v>
      </c>
      <c r="P432" s="5">
        <f t="shared" si="49"/>
        <v>4.8</v>
      </c>
      <c r="Q432" t="str">
        <f t="shared" si="50"/>
        <v>film &amp; video</v>
      </c>
      <c r="R432" t="str">
        <f t="shared" si="51"/>
        <v>animation</v>
      </c>
      <c r="S432" s="10">
        <f t="shared" si="52"/>
        <v>41512.898923611108</v>
      </c>
      <c r="T432" s="10">
        <f t="shared" si="53"/>
        <v>41527.898923611108</v>
      </c>
      <c r="U432">
        <f t="shared" si="54"/>
        <v>2013</v>
      </c>
      <c r="V432">
        <f t="shared" si="55"/>
        <v>2013</v>
      </c>
    </row>
    <row r="433" spans="1:22"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8"/>
        <v>13.833333333333334</v>
      </c>
      <c r="P433" s="5">
        <f t="shared" si="49"/>
        <v>51.875</v>
      </c>
      <c r="Q433" t="str">
        <f t="shared" si="50"/>
        <v>film &amp; video</v>
      </c>
      <c r="R433" t="str">
        <f t="shared" si="51"/>
        <v>animation</v>
      </c>
      <c r="S433" s="10">
        <f t="shared" si="52"/>
        <v>42526.662997685184</v>
      </c>
      <c r="T433" s="10">
        <f t="shared" si="53"/>
        <v>42556.662997685184</v>
      </c>
      <c r="U433">
        <f t="shared" si="54"/>
        <v>2016</v>
      </c>
      <c r="V433">
        <f t="shared" si="55"/>
        <v>2016</v>
      </c>
    </row>
    <row r="434" spans="1:22"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8"/>
        <v>9.5</v>
      </c>
      <c r="P434" s="5">
        <f t="shared" si="49"/>
        <v>71.25</v>
      </c>
      <c r="Q434" t="str">
        <f t="shared" si="50"/>
        <v>film &amp; video</v>
      </c>
      <c r="R434" t="str">
        <f t="shared" si="51"/>
        <v>animation</v>
      </c>
      <c r="S434" s="10">
        <f t="shared" si="52"/>
        <v>42238.51829861111</v>
      </c>
      <c r="T434" s="10">
        <f t="shared" si="53"/>
        <v>42298.51829861111</v>
      </c>
      <c r="U434">
        <f t="shared" si="54"/>
        <v>2015</v>
      </c>
      <c r="V434">
        <f t="shared" si="55"/>
        <v>2015</v>
      </c>
    </row>
    <row r="435" spans="1:22"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8"/>
        <v>0</v>
      </c>
      <c r="P435" s="5">
        <f t="shared" si="49"/>
        <v>0</v>
      </c>
      <c r="Q435" t="str">
        <f t="shared" si="50"/>
        <v>film &amp; video</v>
      </c>
      <c r="R435" t="str">
        <f t="shared" si="51"/>
        <v>animation</v>
      </c>
      <c r="S435" s="10">
        <f t="shared" si="52"/>
        <v>42228.421550925923</v>
      </c>
      <c r="T435" s="10">
        <f t="shared" si="53"/>
        <v>42288.421550925923</v>
      </c>
      <c r="U435">
        <f t="shared" si="54"/>
        <v>2015</v>
      </c>
      <c r="V435">
        <f t="shared" si="55"/>
        <v>2015</v>
      </c>
    </row>
    <row r="436" spans="1:22"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8"/>
        <v>5</v>
      </c>
      <c r="P436" s="5">
        <f t="shared" si="49"/>
        <v>62.5</v>
      </c>
      <c r="Q436" t="str">
        <f t="shared" si="50"/>
        <v>film &amp; video</v>
      </c>
      <c r="R436" t="str">
        <f t="shared" si="51"/>
        <v>animation</v>
      </c>
      <c r="S436" s="10">
        <f t="shared" si="52"/>
        <v>41576.626180555555</v>
      </c>
      <c r="T436" s="10">
        <f t="shared" si="53"/>
        <v>41609.667847222219</v>
      </c>
      <c r="U436">
        <f t="shared" si="54"/>
        <v>2013</v>
      </c>
      <c r="V436">
        <f t="shared" si="55"/>
        <v>2013</v>
      </c>
    </row>
    <row r="437" spans="1:22"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8"/>
        <v>2.7272727272727275E-3</v>
      </c>
      <c r="P437" s="5">
        <f t="shared" si="49"/>
        <v>1</v>
      </c>
      <c r="Q437" t="str">
        <f t="shared" si="50"/>
        <v>film &amp; video</v>
      </c>
      <c r="R437" t="str">
        <f t="shared" si="51"/>
        <v>animation</v>
      </c>
      <c r="S437" s="10">
        <f t="shared" si="52"/>
        <v>41500.539120370369</v>
      </c>
      <c r="T437" s="10">
        <f t="shared" si="53"/>
        <v>41530.539120370369</v>
      </c>
      <c r="U437">
        <f t="shared" si="54"/>
        <v>2013</v>
      </c>
      <c r="V437">
        <f t="shared" si="55"/>
        <v>2013</v>
      </c>
    </row>
    <row r="438" spans="1:22"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8"/>
        <v>0</v>
      </c>
      <c r="P438" s="5">
        <f t="shared" si="49"/>
        <v>0</v>
      </c>
      <c r="Q438" t="str">
        <f t="shared" si="50"/>
        <v>film &amp; video</v>
      </c>
      <c r="R438" t="str">
        <f t="shared" si="51"/>
        <v>animation</v>
      </c>
      <c r="S438" s="10">
        <f t="shared" si="52"/>
        <v>41456.154085648144</v>
      </c>
      <c r="T438" s="10">
        <f t="shared" si="53"/>
        <v>41486.154085648144</v>
      </c>
      <c r="U438">
        <f t="shared" si="54"/>
        <v>2013</v>
      </c>
      <c r="V438">
        <f t="shared" si="55"/>
        <v>2013</v>
      </c>
    </row>
    <row r="439" spans="1:22"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8"/>
        <v>0</v>
      </c>
      <c r="P439" s="5">
        <f t="shared" si="49"/>
        <v>0</v>
      </c>
      <c r="Q439" t="str">
        <f t="shared" si="50"/>
        <v>film &amp; video</v>
      </c>
      <c r="R439" t="str">
        <f t="shared" si="51"/>
        <v>animation</v>
      </c>
      <c r="S439" s="10">
        <f t="shared" si="52"/>
        <v>42591.110254629624</v>
      </c>
      <c r="T439" s="10">
        <f t="shared" si="53"/>
        <v>42651.110254629624</v>
      </c>
      <c r="U439">
        <f t="shared" si="54"/>
        <v>2016</v>
      </c>
      <c r="V439">
        <f t="shared" si="55"/>
        <v>2016</v>
      </c>
    </row>
    <row r="440" spans="1:22"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8"/>
        <v>9.379999999999999</v>
      </c>
      <c r="P440" s="5">
        <f t="shared" si="49"/>
        <v>170.54545454545453</v>
      </c>
      <c r="Q440" t="str">
        <f t="shared" si="50"/>
        <v>film &amp; video</v>
      </c>
      <c r="R440" t="str">
        <f t="shared" si="51"/>
        <v>animation</v>
      </c>
      <c r="S440" s="10">
        <f t="shared" si="52"/>
        <v>42296.052754629629</v>
      </c>
      <c r="T440" s="10">
        <f t="shared" si="53"/>
        <v>42326.094421296293</v>
      </c>
      <c r="U440">
        <f t="shared" si="54"/>
        <v>2015</v>
      </c>
      <c r="V440">
        <f t="shared" si="55"/>
        <v>2015</v>
      </c>
    </row>
    <row r="441" spans="1:22"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8"/>
        <v>0</v>
      </c>
      <c r="P441" s="5">
        <f t="shared" si="49"/>
        <v>0</v>
      </c>
      <c r="Q441" t="str">
        <f t="shared" si="50"/>
        <v>film &amp; video</v>
      </c>
      <c r="R441" t="str">
        <f t="shared" si="51"/>
        <v>animation</v>
      </c>
      <c r="S441" s="10">
        <f t="shared" si="52"/>
        <v>41919.553449074076</v>
      </c>
      <c r="T441" s="10">
        <f t="shared" si="53"/>
        <v>41929.553449074076</v>
      </c>
      <c r="U441">
        <f t="shared" si="54"/>
        <v>2014</v>
      </c>
      <c r="V441">
        <f t="shared" si="55"/>
        <v>2014</v>
      </c>
    </row>
    <row r="442" spans="1:22"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8"/>
        <v>0.1</v>
      </c>
      <c r="P442" s="5">
        <f t="shared" si="49"/>
        <v>5</v>
      </c>
      <c r="Q442" t="str">
        <f t="shared" si="50"/>
        <v>film &amp; video</v>
      </c>
      <c r="R442" t="str">
        <f t="shared" si="51"/>
        <v>animation</v>
      </c>
      <c r="S442" s="10">
        <f t="shared" si="52"/>
        <v>42423.777233796289</v>
      </c>
      <c r="T442" s="10">
        <f t="shared" si="53"/>
        <v>42453.735567129632</v>
      </c>
      <c r="U442">
        <f t="shared" si="54"/>
        <v>2016</v>
      </c>
      <c r="V442">
        <f t="shared" si="55"/>
        <v>2016</v>
      </c>
    </row>
    <row r="443" spans="1:22"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8"/>
        <v>0</v>
      </c>
      <c r="P443" s="5">
        <f t="shared" si="49"/>
        <v>0</v>
      </c>
      <c r="Q443" t="str">
        <f t="shared" si="50"/>
        <v>film &amp; video</v>
      </c>
      <c r="R443" t="str">
        <f t="shared" si="51"/>
        <v>animation</v>
      </c>
      <c r="S443" s="10">
        <f t="shared" si="52"/>
        <v>41550.585601851846</v>
      </c>
      <c r="T443" s="10">
        <f t="shared" si="53"/>
        <v>41580.585601851846</v>
      </c>
      <c r="U443">
        <f t="shared" si="54"/>
        <v>2013</v>
      </c>
      <c r="V443">
        <f t="shared" si="55"/>
        <v>2013</v>
      </c>
    </row>
    <row r="444" spans="1:22"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8"/>
        <v>39.358823529411765</v>
      </c>
      <c r="P444" s="5">
        <f t="shared" si="49"/>
        <v>393.58823529411762</v>
      </c>
      <c r="Q444" t="str">
        <f t="shared" si="50"/>
        <v>film &amp; video</v>
      </c>
      <c r="R444" t="str">
        <f t="shared" si="51"/>
        <v>animation</v>
      </c>
      <c r="S444" s="10">
        <f t="shared" si="52"/>
        <v>42024.680358796293</v>
      </c>
      <c r="T444" s="10">
        <f t="shared" si="53"/>
        <v>42054.680358796293</v>
      </c>
      <c r="U444">
        <f t="shared" si="54"/>
        <v>2015</v>
      </c>
      <c r="V444">
        <f t="shared" si="55"/>
        <v>2015</v>
      </c>
    </row>
    <row r="445" spans="1:22"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8"/>
        <v>0.1</v>
      </c>
      <c r="P445" s="5">
        <f t="shared" si="49"/>
        <v>5</v>
      </c>
      <c r="Q445" t="str">
        <f t="shared" si="50"/>
        <v>film &amp; video</v>
      </c>
      <c r="R445" t="str">
        <f t="shared" si="51"/>
        <v>animation</v>
      </c>
      <c r="S445" s="10">
        <f t="shared" si="52"/>
        <v>41649.806724537033</v>
      </c>
      <c r="T445" s="10">
        <f t="shared" si="53"/>
        <v>41679.806724537033</v>
      </c>
      <c r="U445">
        <f t="shared" si="54"/>
        <v>2014</v>
      </c>
      <c r="V445">
        <f t="shared" si="55"/>
        <v>2014</v>
      </c>
    </row>
    <row r="446" spans="1:22"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8"/>
        <v>5</v>
      </c>
      <c r="P446" s="5">
        <f t="shared" si="49"/>
        <v>50</v>
      </c>
      <c r="Q446" t="str">
        <f t="shared" si="50"/>
        <v>film &amp; video</v>
      </c>
      <c r="R446" t="str">
        <f t="shared" si="51"/>
        <v>animation</v>
      </c>
      <c r="S446" s="10">
        <f t="shared" si="52"/>
        <v>40894.69862268518</v>
      </c>
      <c r="T446" s="10">
        <f t="shared" si="53"/>
        <v>40954.69862268518</v>
      </c>
      <c r="U446">
        <f t="shared" si="54"/>
        <v>2011</v>
      </c>
      <c r="V446">
        <f t="shared" si="55"/>
        <v>2012</v>
      </c>
    </row>
    <row r="447" spans="1:22"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8"/>
        <v>3.3333333333333335E-3</v>
      </c>
      <c r="P447" s="5">
        <f t="shared" si="49"/>
        <v>1</v>
      </c>
      <c r="Q447" t="str">
        <f t="shared" si="50"/>
        <v>film &amp; video</v>
      </c>
      <c r="R447" t="str">
        <f t="shared" si="51"/>
        <v>animation</v>
      </c>
      <c r="S447" s="10">
        <f t="shared" si="52"/>
        <v>42130.127025462956</v>
      </c>
      <c r="T447" s="10">
        <f t="shared" si="53"/>
        <v>42145.127025462956</v>
      </c>
      <c r="U447">
        <f t="shared" si="54"/>
        <v>2015</v>
      </c>
      <c r="V447">
        <f t="shared" si="55"/>
        <v>2015</v>
      </c>
    </row>
    <row r="448" spans="1:22"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8"/>
        <v>7.2952380952380951</v>
      </c>
      <c r="P448" s="5">
        <f t="shared" si="49"/>
        <v>47.875</v>
      </c>
      <c r="Q448" t="str">
        <f t="shared" si="50"/>
        <v>film &amp; video</v>
      </c>
      <c r="R448" t="str">
        <f t="shared" si="51"/>
        <v>animation</v>
      </c>
      <c r="S448" s="10">
        <f t="shared" si="52"/>
        <v>42036.875231481477</v>
      </c>
      <c r="T448" s="10">
        <f t="shared" si="53"/>
        <v>42066.875231481477</v>
      </c>
      <c r="U448">
        <f t="shared" si="54"/>
        <v>2015</v>
      </c>
      <c r="V448">
        <f t="shared" si="55"/>
        <v>2015</v>
      </c>
    </row>
    <row r="449" spans="1:22"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8"/>
        <v>1.6666666666666666E-2</v>
      </c>
      <c r="P449" s="5">
        <f t="shared" si="49"/>
        <v>5</v>
      </c>
      <c r="Q449" t="str">
        <f t="shared" si="50"/>
        <v>film &amp; video</v>
      </c>
      <c r="R449" t="str">
        <f t="shared" si="51"/>
        <v>animation</v>
      </c>
      <c r="S449" s="10">
        <f t="shared" si="52"/>
        <v>41331.34679398148</v>
      </c>
      <c r="T449" s="10">
        <f t="shared" si="53"/>
        <v>41356.305127314808</v>
      </c>
      <c r="U449">
        <f t="shared" si="54"/>
        <v>2013</v>
      </c>
      <c r="V449">
        <f t="shared" si="55"/>
        <v>2013</v>
      </c>
    </row>
    <row r="450" spans="1:22"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8"/>
        <v>3.2804000000000002</v>
      </c>
      <c r="P450" s="5">
        <f t="shared" si="49"/>
        <v>20.502500000000001</v>
      </c>
      <c r="Q450" t="str">
        <f t="shared" si="50"/>
        <v>film &amp; video</v>
      </c>
      <c r="R450" t="str">
        <f t="shared" si="51"/>
        <v>animation</v>
      </c>
      <c r="S450" s="10">
        <f t="shared" si="52"/>
        <v>41753.549710648142</v>
      </c>
      <c r="T450" s="10">
        <f t="shared" si="53"/>
        <v>41773.549710648142</v>
      </c>
      <c r="U450">
        <f t="shared" si="54"/>
        <v>2014</v>
      </c>
      <c r="V450">
        <f t="shared" si="55"/>
        <v>2014</v>
      </c>
    </row>
    <row r="451" spans="1:22"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56">(E451/D451)*100</f>
        <v>2.25</v>
      </c>
      <c r="P451" s="5">
        <f t="shared" ref="P451:P514" si="57">IFERROR(E451/L451, 0)</f>
        <v>9</v>
      </c>
      <c r="Q451" t="str">
        <f t="shared" ref="Q451:Q514" si="58">LEFT(N451,FIND("/",N451)-1)</f>
        <v>film &amp; video</v>
      </c>
      <c r="R451" t="str">
        <f t="shared" ref="R451:R514" si="59">RIGHT(N451,LEN(N451)-FIND("/",N451))</f>
        <v>animation</v>
      </c>
      <c r="S451" s="10">
        <f t="shared" ref="S451:S514" si="60">(J451/86400)+25569+(-5/24)</f>
        <v>41534.359780092593</v>
      </c>
      <c r="T451" s="10">
        <f t="shared" ref="T451:T514" si="61">(I451/86400)+25569+(-5/24)</f>
        <v>41564.359780092593</v>
      </c>
      <c r="U451">
        <f t="shared" ref="U451:U514" si="62">YEAR(S451)</f>
        <v>2013</v>
      </c>
      <c r="V451">
        <f t="shared" ref="V451:V514" si="63">YEAR(T451)</f>
        <v>2013</v>
      </c>
    </row>
    <row r="452" spans="1:22"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56"/>
        <v>0.79200000000000004</v>
      </c>
      <c r="P452" s="5">
        <f t="shared" si="57"/>
        <v>56.571428571428569</v>
      </c>
      <c r="Q452" t="str">
        <f t="shared" si="58"/>
        <v>film &amp; video</v>
      </c>
      <c r="R452" t="str">
        <f t="shared" si="59"/>
        <v>animation</v>
      </c>
      <c r="S452" s="10">
        <f t="shared" si="60"/>
        <v>41654.73842592592</v>
      </c>
      <c r="T452" s="10">
        <f t="shared" si="61"/>
        <v>41684.73842592592</v>
      </c>
      <c r="U452">
        <f t="shared" si="62"/>
        <v>2014</v>
      </c>
      <c r="V452">
        <f t="shared" si="63"/>
        <v>2014</v>
      </c>
    </row>
    <row r="453" spans="1:22"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56"/>
        <v>0</v>
      </c>
      <c r="P453" s="5">
        <f t="shared" si="57"/>
        <v>0</v>
      </c>
      <c r="Q453" t="str">
        <f t="shared" si="58"/>
        <v>film &amp; video</v>
      </c>
      <c r="R453" t="str">
        <f t="shared" si="59"/>
        <v>animation</v>
      </c>
      <c r="S453" s="10">
        <f t="shared" si="60"/>
        <v>41634.506840277776</v>
      </c>
      <c r="T453" s="10">
        <f t="shared" si="61"/>
        <v>41664.506840277776</v>
      </c>
      <c r="U453">
        <f t="shared" si="62"/>
        <v>2013</v>
      </c>
      <c r="V453">
        <f t="shared" si="63"/>
        <v>2014</v>
      </c>
    </row>
    <row r="454" spans="1:22"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56"/>
        <v>64</v>
      </c>
      <c r="P454" s="5">
        <f t="shared" si="57"/>
        <v>40</v>
      </c>
      <c r="Q454" t="str">
        <f t="shared" si="58"/>
        <v>film &amp; video</v>
      </c>
      <c r="R454" t="str">
        <f t="shared" si="59"/>
        <v>animation</v>
      </c>
      <c r="S454" s="10">
        <f t="shared" si="60"/>
        <v>42107.49554398148</v>
      </c>
      <c r="T454" s="10">
        <f t="shared" si="61"/>
        <v>42137.49554398148</v>
      </c>
      <c r="U454">
        <f t="shared" si="62"/>
        <v>2015</v>
      </c>
      <c r="V454">
        <f t="shared" si="63"/>
        <v>2015</v>
      </c>
    </row>
    <row r="455" spans="1:22"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56"/>
        <v>2.7404479578392621E-2</v>
      </c>
      <c r="P455" s="5">
        <f t="shared" si="57"/>
        <v>13</v>
      </c>
      <c r="Q455" t="str">
        <f t="shared" si="58"/>
        <v>film &amp; video</v>
      </c>
      <c r="R455" t="str">
        <f t="shared" si="59"/>
        <v>animation</v>
      </c>
      <c r="S455" s="10">
        <f t="shared" si="60"/>
        <v>42038.616655092592</v>
      </c>
      <c r="T455" s="10">
        <f t="shared" si="61"/>
        <v>42054.616655092592</v>
      </c>
      <c r="U455">
        <f t="shared" si="62"/>
        <v>2015</v>
      </c>
      <c r="V455">
        <f t="shared" si="63"/>
        <v>2015</v>
      </c>
    </row>
    <row r="456" spans="1:22"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56"/>
        <v>0.82000000000000006</v>
      </c>
      <c r="P456" s="5">
        <f t="shared" si="57"/>
        <v>16.399999999999999</v>
      </c>
      <c r="Q456" t="str">
        <f t="shared" si="58"/>
        <v>film &amp; video</v>
      </c>
      <c r="R456" t="str">
        <f t="shared" si="59"/>
        <v>animation</v>
      </c>
      <c r="S456" s="10">
        <f t="shared" si="60"/>
        <v>41938.508923611109</v>
      </c>
      <c r="T456" s="10">
        <f t="shared" si="61"/>
        <v>41969.343055555553</v>
      </c>
      <c r="U456">
        <f t="shared" si="62"/>
        <v>2014</v>
      </c>
      <c r="V456">
        <f t="shared" si="63"/>
        <v>2014</v>
      </c>
    </row>
    <row r="457" spans="1:22"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56"/>
        <v>6.9230769230769221E-2</v>
      </c>
      <c r="P457" s="5">
        <f t="shared" si="57"/>
        <v>22.5</v>
      </c>
      <c r="Q457" t="str">
        <f t="shared" si="58"/>
        <v>film &amp; video</v>
      </c>
      <c r="R457" t="str">
        <f t="shared" si="59"/>
        <v>animation</v>
      </c>
      <c r="S457" s="10">
        <f t="shared" si="60"/>
        <v>40970.794236111113</v>
      </c>
      <c r="T457" s="10">
        <f t="shared" si="61"/>
        <v>41015.813194444439</v>
      </c>
      <c r="U457">
        <f t="shared" si="62"/>
        <v>2012</v>
      </c>
      <c r="V457">
        <f t="shared" si="63"/>
        <v>2012</v>
      </c>
    </row>
    <row r="458" spans="1:22"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56"/>
        <v>0.68631863186318631</v>
      </c>
      <c r="P458" s="5">
        <f t="shared" si="57"/>
        <v>20.333333333333332</v>
      </c>
      <c r="Q458" t="str">
        <f t="shared" si="58"/>
        <v>film &amp; video</v>
      </c>
      <c r="R458" t="str">
        <f t="shared" si="59"/>
        <v>animation</v>
      </c>
      <c r="S458" s="10">
        <f t="shared" si="60"/>
        <v>41547.486122685186</v>
      </c>
      <c r="T458" s="10">
        <f t="shared" si="61"/>
        <v>41568.957638888889</v>
      </c>
      <c r="U458">
        <f t="shared" si="62"/>
        <v>2013</v>
      </c>
      <c r="V458">
        <f t="shared" si="63"/>
        <v>2013</v>
      </c>
    </row>
    <row r="459" spans="1:22"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56"/>
        <v>0</v>
      </c>
      <c r="P459" s="5">
        <f t="shared" si="57"/>
        <v>0</v>
      </c>
      <c r="Q459" t="str">
        <f t="shared" si="58"/>
        <v>film &amp; video</v>
      </c>
      <c r="R459" t="str">
        <f t="shared" si="59"/>
        <v>animation</v>
      </c>
      <c r="S459" s="10">
        <f t="shared" si="60"/>
        <v>41837.559166666666</v>
      </c>
      <c r="T459" s="10">
        <f t="shared" si="61"/>
        <v>41867.559166666666</v>
      </c>
      <c r="U459">
        <f t="shared" si="62"/>
        <v>2014</v>
      </c>
      <c r="V459">
        <f t="shared" si="63"/>
        <v>2014</v>
      </c>
    </row>
    <row r="460" spans="1:22"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56"/>
        <v>8.2100000000000009</v>
      </c>
      <c r="P460" s="5">
        <f t="shared" si="57"/>
        <v>16.755102040816325</v>
      </c>
      <c r="Q460" t="str">
        <f t="shared" si="58"/>
        <v>film &amp; video</v>
      </c>
      <c r="R460" t="str">
        <f t="shared" si="59"/>
        <v>animation</v>
      </c>
      <c r="S460" s="10">
        <f t="shared" si="60"/>
        <v>41378.491435185184</v>
      </c>
      <c r="T460" s="10">
        <f t="shared" si="61"/>
        <v>41408.491435185184</v>
      </c>
      <c r="U460">
        <f t="shared" si="62"/>
        <v>2013</v>
      </c>
      <c r="V460">
        <f t="shared" si="63"/>
        <v>2013</v>
      </c>
    </row>
    <row r="461" spans="1:22"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56"/>
        <v>6.4102564102564097E-2</v>
      </c>
      <c r="P461" s="5">
        <f t="shared" si="57"/>
        <v>25</v>
      </c>
      <c r="Q461" t="str">
        <f t="shared" si="58"/>
        <v>film &amp; video</v>
      </c>
      <c r="R461" t="str">
        <f t="shared" si="59"/>
        <v>animation</v>
      </c>
      <c r="S461" s="10">
        <f t="shared" si="60"/>
        <v>40800.432025462964</v>
      </c>
      <c r="T461" s="10">
        <f t="shared" si="61"/>
        <v>40860.473692129628</v>
      </c>
      <c r="U461">
        <f t="shared" si="62"/>
        <v>2011</v>
      </c>
      <c r="V461">
        <f t="shared" si="63"/>
        <v>2011</v>
      </c>
    </row>
    <row r="462" spans="1:22"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56"/>
        <v>0.29411764705882354</v>
      </c>
      <c r="P462" s="5">
        <f t="shared" si="57"/>
        <v>12.5</v>
      </c>
      <c r="Q462" t="str">
        <f t="shared" si="58"/>
        <v>film &amp; video</v>
      </c>
      <c r="R462" t="str">
        <f t="shared" si="59"/>
        <v>animation</v>
      </c>
      <c r="S462" s="10">
        <f t="shared" si="60"/>
        <v>41759.334201388883</v>
      </c>
      <c r="T462" s="10">
        <f t="shared" si="61"/>
        <v>41790.958333333328</v>
      </c>
      <c r="U462">
        <f t="shared" si="62"/>
        <v>2014</v>
      </c>
      <c r="V462">
        <f t="shared" si="63"/>
        <v>2014</v>
      </c>
    </row>
    <row r="463" spans="1:22"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56"/>
        <v>0</v>
      </c>
      <c r="P463" s="5">
        <f t="shared" si="57"/>
        <v>0</v>
      </c>
      <c r="Q463" t="str">
        <f t="shared" si="58"/>
        <v>film &amp; video</v>
      </c>
      <c r="R463" t="str">
        <f t="shared" si="59"/>
        <v>animation</v>
      </c>
      <c r="S463" s="10">
        <f t="shared" si="60"/>
        <v>41407.638506944444</v>
      </c>
      <c r="T463" s="10">
        <f t="shared" si="61"/>
        <v>41427.638506944444</v>
      </c>
      <c r="U463">
        <f t="shared" si="62"/>
        <v>2013</v>
      </c>
      <c r="V463">
        <f t="shared" si="63"/>
        <v>2013</v>
      </c>
    </row>
    <row r="464" spans="1:22"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56"/>
        <v>0</v>
      </c>
      <c r="P464" s="5">
        <f t="shared" si="57"/>
        <v>0</v>
      </c>
      <c r="Q464" t="str">
        <f t="shared" si="58"/>
        <v>film &amp; video</v>
      </c>
      <c r="R464" t="str">
        <f t="shared" si="59"/>
        <v>animation</v>
      </c>
      <c r="S464" s="10">
        <f t="shared" si="60"/>
        <v>40704.918298611105</v>
      </c>
      <c r="T464" s="10">
        <f t="shared" si="61"/>
        <v>40764.918298611105</v>
      </c>
      <c r="U464">
        <f t="shared" si="62"/>
        <v>2011</v>
      </c>
      <c r="V464">
        <f t="shared" si="63"/>
        <v>2011</v>
      </c>
    </row>
    <row r="465" spans="1:22"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56"/>
        <v>2.2727272727272729</v>
      </c>
      <c r="P465" s="5">
        <f t="shared" si="57"/>
        <v>113.63636363636364</v>
      </c>
      <c r="Q465" t="str">
        <f t="shared" si="58"/>
        <v>film &amp; video</v>
      </c>
      <c r="R465" t="str">
        <f t="shared" si="59"/>
        <v>animation</v>
      </c>
      <c r="S465" s="10">
        <f t="shared" si="60"/>
        <v>40750.501770833333</v>
      </c>
      <c r="T465" s="10">
        <f t="shared" si="61"/>
        <v>40810.501770833333</v>
      </c>
      <c r="U465">
        <f t="shared" si="62"/>
        <v>2011</v>
      </c>
      <c r="V465">
        <f t="shared" si="63"/>
        <v>2011</v>
      </c>
    </row>
    <row r="466" spans="1:22"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56"/>
        <v>9.9009900990099015E-2</v>
      </c>
      <c r="P466" s="5">
        <f t="shared" si="57"/>
        <v>1</v>
      </c>
      <c r="Q466" t="str">
        <f t="shared" si="58"/>
        <v>film &amp; video</v>
      </c>
      <c r="R466" t="str">
        <f t="shared" si="59"/>
        <v>animation</v>
      </c>
      <c r="S466" s="10">
        <f t="shared" si="60"/>
        <v>42488.640451388885</v>
      </c>
      <c r="T466" s="10">
        <f t="shared" si="61"/>
        <v>42508.640451388885</v>
      </c>
      <c r="U466">
        <f t="shared" si="62"/>
        <v>2016</v>
      </c>
      <c r="V466">
        <f t="shared" si="63"/>
        <v>2016</v>
      </c>
    </row>
    <row r="467" spans="1:22"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56"/>
        <v>26.953125</v>
      </c>
      <c r="P467" s="5">
        <f t="shared" si="57"/>
        <v>17.25</v>
      </c>
      <c r="Q467" t="str">
        <f t="shared" si="58"/>
        <v>film &amp; video</v>
      </c>
      <c r="R467" t="str">
        <f t="shared" si="59"/>
        <v>animation</v>
      </c>
      <c r="S467" s="10">
        <f t="shared" si="60"/>
        <v>41800.911736111106</v>
      </c>
      <c r="T467" s="10">
        <f t="shared" si="61"/>
        <v>41816.911736111106</v>
      </c>
      <c r="U467">
        <f t="shared" si="62"/>
        <v>2014</v>
      </c>
      <c r="V467">
        <f t="shared" si="63"/>
        <v>2014</v>
      </c>
    </row>
    <row r="468" spans="1:22"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56"/>
        <v>0.76</v>
      </c>
      <c r="P468" s="5">
        <f t="shared" si="57"/>
        <v>15.2</v>
      </c>
      <c r="Q468" t="str">
        <f t="shared" si="58"/>
        <v>film &amp; video</v>
      </c>
      <c r="R468" t="str">
        <f t="shared" si="59"/>
        <v>animation</v>
      </c>
      <c r="S468" s="10">
        <f t="shared" si="60"/>
        <v>41129.734537037039</v>
      </c>
      <c r="T468" s="10">
        <f t="shared" si="61"/>
        <v>41159.734537037039</v>
      </c>
      <c r="U468">
        <f t="shared" si="62"/>
        <v>2012</v>
      </c>
      <c r="V468">
        <f t="shared" si="63"/>
        <v>2012</v>
      </c>
    </row>
    <row r="469" spans="1:22"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56"/>
        <v>21.574999999999999</v>
      </c>
      <c r="P469" s="5">
        <f t="shared" si="57"/>
        <v>110.64102564102564</v>
      </c>
      <c r="Q469" t="str">
        <f t="shared" si="58"/>
        <v>film &amp; video</v>
      </c>
      <c r="R469" t="str">
        <f t="shared" si="59"/>
        <v>animation</v>
      </c>
      <c r="S469" s="10">
        <f t="shared" si="60"/>
        <v>41135.471458333333</v>
      </c>
      <c r="T469" s="10">
        <f t="shared" si="61"/>
        <v>41180.471458333333</v>
      </c>
      <c r="U469">
        <f t="shared" si="62"/>
        <v>2012</v>
      </c>
      <c r="V469">
        <f t="shared" si="63"/>
        <v>2012</v>
      </c>
    </row>
    <row r="470" spans="1:22"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56"/>
        <v>0</v>
      </c>
      <c r="P470" s="5">
        <f t="shared" si="57"/>
        <v>0</v>
      </c>
      <c r="Q470" t="str">
        <f t="shared" si="58"/>
        <v>film &amp; video</v>
      </c>
      <c r="R470" t="str">
        <f t="shared" si="59"/>
        <v>animation</v>
      </c>
      <c r="S470" s="10">
        <f t="shared" si="60"/>
        <v>41040.959293981483</v>
      </c>
      <c r="T470" s="10">
        <f t="shared" si="61"/>
        <v>41100.952141203699</v>
      </c>
      <c r="U470">
        <f t="shared" si="62"/>
        <v>2012</v>
      </c>
      <c r="V470">
        <f t="shared" si="63"/>
        <v>2012</v>
      </c>
    </row>
    <row r="471" spans="1:22"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56"/>
        <v>0</v>
      </c>
      <c r="P471" s="5">
        <f t="shared" si="57"/>
        <v>0</v>
      </c>
      <c r="Q471" t="str">
        <f t="shared" si="58"/>
        <v>film &amp; video</v>
      </c>
      <c r="R471" t="str">
        <f t="shared" si="59"/>
        <v>animation</v>
      </c>
      <c r="S471" s="10">
        <f t="shared" si="60"/>
        <v>41827.781527777777</v>
      </c>
      <c r="T471" s="10">
        <f t="shared" si="61"/>
        <v>41887.781527777777</v>
      </c>
      <c r="U471">
        <f t="shared" si="62"/>
        <v>2014</v>
      </c>
      <c r="V471">
        <f t="shared" si="63"/>
        <v>2014</v>
      </c>
    </row>
    <row r="472" spans="1:22"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56"/>
        <v>1.02</v>
      </c>
      <c r="P472" s="5">
        <f t="shared" si="57"/>
        <v>25.5</v>
      </c>
      <c r="Q472" t="str">
        <f t="shared" si="58"/>
        <v>film &amp; video</v>
      </c>
      <c r="R472" t="str">
        <f t="shared" si="59"/>
        <v>animation</v>
      </c>
      <c r="S472" s="10">
        <f t="shared" si="60"/>
        <v>41604.959363425922</v>
      </c>
      <c r="T472" s="10">
        <f t="shared" si="61"/>
        <v>41654.958333333328</v>
      </c>
      <c r="U472">
        <f t="shared" si="62"/>
        <v>2013</v>
      </c>
      <c r="V472">
        <f t="shared" si="63"/>
        <v>2014</v>
      </c>
    </row>
    <row r="473" spans="1:22"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56"/>
        <v>11.892727272727273</v>
      </c>
      <c r="P473" s="5">
        <f t="shared" si="57"/>
        <v>38.476470588235294</v>
      </c>
      <c r="Q473" t="str">
        <f t="shared" si="58"/>
        <v>film &amp; video</v>
      </c>
      <c r="R473" t="str">
        <f t="shared" si="59"/>
        <v>animation</v>
      </c>
      <c r="S473" s="10">
        <f t="shared" si="60"/>
        <v>41703.513645833329</v>
      </c>
      <c r="T473" s="10">
        <f t="shared" si="61"/>
        <v>41748.471979166665</v>
      </c>
      <c r="U473">
        <f t="shared" si="62"/>
        <v>2014</v>
      </c>
      <c r="V473">
        <f t="shared" si="63"/>
        <v>2014</v>
      </c>
    </row>
    <row r="474" spans="1:22"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56"/>
        <v>17.625</v>
      </c>
      <c r="P474" s="5">
        <f t="shared" si="57"/>
        <v>28.2</v>
      </c>
      <c r="Q474" t="str">
        <f t="shared" si="58"/>
        <v>film &amp; video</v>
      </c>
      <c r="R474" t="str">
        <f t="shared" si="59"/>
        <v>animation</v>
      </c>
      <c r="S474" s="10">
        <f t="shared" si="60"/>
        <v>41844.714328703703</v>
      </c>
      <c r="T474" s="10">
        <f t="shared" si="61"/>
        <v>41874.714328703703</v>
      </c>
      <c r="U474">
        <f t="shared" si="62"/>
        <v>2014</v>
      </c>
      <c r="V474">
        <f t="shared" si="63"/>
        <v>2014</v>
      </c>
    </row>
    <row r="475" spans="1:22"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56"/>
        <v>2.87</v>
      </c>
      <c r="P475" s="5">
        <f t="shared" si="57"/>
        <v>61.5</v>
      </c>
      <c r="Q475" t="str">
        <f t="shared" si="58"/>
        <v>film &amp; video</v>
      </c>
      <c r="R475" t="str">
        <f t="shared" si="59"/>
        <v>animation</v>
      </c>
      <c r="S475" s="10">
        <f t="shared" si="60"/>
        <v>41869.489803240736</v>
      </c>
      <c r="T475" s="10">
        <f t="shared" si="61"/>
        <v>41899.489803240736</v>
      </c>
      <c r="U475">
        <f t="shared" si="62"/>
        <v>2014</v>
      </c>
      <c r="V475">
        <f t="shared" si="63"/>
        <v>2014</v>
      </c>
    </row>
    <row r="476" spans="1:22"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56"/>
        <v>3.0303030303030304E-2</v>
      </c>
      <c r="P476" s="5">
        <f t="shared" si="57"/>
        <v>1</v>
      </c>
      <c r="Q476" t="str">
        <f t="shared" si="58"/>
        <v>film &amp; video</v>
      </c>
      <c r="R476" t="str">
        <f t="shared" si="59"/>
        <v>animation</v>
      </c>
      <c r="S476" s="10">
        <f t="shared" si="60"/>
        <v>42753.120706018519</v>
      </c>
      <c r="T476" s="10">
        <f t="shared" si="61"/>
        <v>42783.120706018519</v>
      </c>
      <c r="U476">
        <f t="shared" si="62"/>
        <v>2017</v>
      </c>
      <c r="V476">
        <f t="shared" si="63"/>
        <v>2017</v>
      </c>
    </row>
    <row r="477" spans="1:22"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56"/>
        <v>0</v>
      </c>
      <c r="P477" s="5">
        <f t="shared" si="57"/>
        <v>0</v>
      </c>
      <c r="Q477" t="str">
        <f t="shared" si="58"/>
        <v>film &amp; video</v>
      </c>
      <c r="R477" t="str">
        <f t="shared" si="59"/>
        <v>animation</v>
      </c>
      <c r="S477" s="10">
        <f t="shared" si="60"/>
        <v>42099.877812500003</v>
      </c>
      <c r="T477" s="10">
        <f t="shared" si="61"/>
        <v>42129.877812500003</v>
      </c>
      <c r="U477">
        <f t="shared" si="62"/>
        <v>2015</v>
      </c>
      <c r="V477">
        <f t="shared" si="63"/>
        <v>2015</v>
      </c>
    </row>
    <row r="478" spans="1:22"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56"/>
        <v>2.230268181818182</v>
      </c>
      <c r="P478" s="5">
        <f t="shared" si="57"/>
        <v>39.569274193548388</v>
      </c>
      <c r="Q478" t="str">
        <f t="shared" si="58"/>
        <v>film &amp; video</v>
      </c>
      <c r="R478" t="str">
        <f t="shared" si="59"/>
        <v>animation</v>
      </c>
      <c r="S478" s="10">
        <f t="shared" si="60"/>
        <v>41757.76667824074</v>
      </c>
      <c r="T478" s="10">
        <f t="shared" si="61"/>
        <v>41792.957638888889</v>
      </c>
      <c r="U478">
        <f t="shared" si="62"/>
        <v>2014</v>
      </c>
      <c r="V478">
        <f t="shared" si="63"/>
        <v>2014</v>
      </c>
    </row>
    <row r="479" spans="1:22"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56"/>
        <v>0</v>
      </c>
      <c r="P479" s="5">
        <f t="shared" si="57"/>
        <v>0</v>
      </c>
      <c r="Q479" t="str">
        <f t="shared" si="58"/>
        <v>film &amp; video</v>
      </c>
      <c r="R479" t="str">
        <f t="shared" si="59"/>
        <v>animation</v>
      </c>
      <c r="S479" s="10">
        <f t="shared" si="60"/>
        <v>40987.626550925925</v>
      </c>
      <c r="T479" s="10">
        <f t="shared" si="61"/>
        <v>41047.626550925925</v>
      </c>
      <c r="U479">
        <f t="shared" si="62"/>
        <v>2012</v>
      </c>
      <c r="V479">
        <f t="shared" si="63"/>
        <v>2012</v>
      </c>
    </row>
    <row r="480" spans="1:22"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56"/>
        <v>0</v>
      </c>
      <c r="P480" s="5">
        <f t="shared" si="57"/>
        <v>0</v>
      </c>
      <c r="Q480" t="str">
        <f t="shared" si="58"/>
        <v>film &amp; video</v>
      </c>
      <c r="R480" t="str">
        <f t="shared" si="59"/>
        <v>animation</v>
      </c>
      <c r="S480" s="10">
        <f t="shared" si="60"/>
        <v>42065.702650462961</v>
      </c>
      <c r="T480" s="10">
        <f t="shared" si="61"/>
        <v>42095.660983796297</v>
      </c>
      <c r="U480">
        <f t="shared" si="62"/>
        <v>2015</v>
      </c>
      <c r="V480">
        <f t="shared" si="63"/>
        <v>2015</v>
      </c>
    </row>
    <row r="481" spans="1:22"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56"/>
        <v>32.56</v>
      </c>
      <c r="P481" s="5">
        <f t="shared" si="57"/>
        <v>88.8</v>
      </c>
      <c r="Q481" t="str">
        <f t="shared" si="58"/>
        <v>film &amp; video</v>
      </c>
      <c r="R481" t="str">
        <f t="shared" si="59"/>
        <v>animation</v>
      </c>
      <c r="S481" s="10">
        <f t="shared" si="60"/>
        <v>41904.199479166666</v>
      </c>
      <c r="T481" s="10">
        <f t="shared" si="61"/>
        <v>41964.24114583333</v>
      </c>
      <c r="U481">
        <f t="shared" si="62"/>
        <v>2014</v>
      </c>
      <c r="V481">
        <f t="shared" si="63"/>
        <v>2014</v>
      </c>
    </row>
    <row r="482" spans="1:22"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56"/>
        <v>19.41</v>
      </c>
      <c r="P482" s="5">
        <f t="shared" si="57"/>
        <v>55.457142857142856</v>
      </c>
      <c r="Q482" t="str">
        <f t="shared" si="58"/>
        <v>film &amp; video</v>
      </c>
      <c r="R482" t="str">
        <f t="shared" si="59"/>
        <v>animation</v>
      </c>
      <c r="S482" s="10">
        <f t="shared" si="60"/>
        <v>41465.29184027778</v>
      </c>
      <c r="T482" s="10">
        <f t="shared" si="61"/>
        <v>41495.29184027778</v>
      </c>
      <c r="U482">
        <f t="shared" si="62"/>
        <v>2013</v>
      </c>
      <c r="V482">
        <f t="shared" si="63"/>
        <v>2013</v>
      </c>
    </row>
    <row r="483" spans="1:22"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56"/>
        <v>6.1</v>
      </c>
      <c r="P483" s="5">
        <f t="shared" si="57"/>
        <v>87.142857142857139</v>
      </c>
      <c r="Q483" t="str">
        <f t="shared" si="58"/>
        <v>film &amp; video</v>
      </c>
      <c r="R483" t="str">
        <f t="shared" si="59"/>
        <v>animation</v>
      </c>
      <c r="S483" s="10">
        <f t="shared" si="60"/>
        <v>41162.46399305555</v>
      </c>
      <c r="T483" s="10">
        <f t="shared" si="61"/>
        <v>41192.46399305555</v>
      </c>
      <c r="U483">
        <f t="shared" si="62"/>
        <v>2012</v>
      </c>
      <c r="V483">
        <f t="shared" si="63"/>
        <v>2012</v>
      </c>
    </row>
    <row r="484" spans="1:22"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56"/>
        <v>0.1</v>
      </c>
      <c r="P484" s="5">
        <f t="shared" si="57"/>
        <v>10</v>
      </c>
      <c r="Q484" t="str">
        <f t="shared" si="58"/>
        <v>film &amp; video</v>
      </c>
      <c r="R484" t="str">
        <f t="shared" si="59"/>
        <v>animation</v>
      </c>
      <c r="S484" s="10">
        <f t="shared" si="60"/>
        <v>42447.688541666663</v>
      </c>
      <c r="T484" s="10">
        <f t="shared" si="61"/>
        <v>42474.398611111108</v>
      </c>
      <c r="U484">
        <f t="shared" si="62"/>
        <v>2016</v>
      </c>
      <c r="V484">
        <f t="shared" si="63"/>
        <v>2016</v>
      </c>
    </row>
    <row r="485" spans="1:22"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56"/>
        <v>50.2</v>
      </c>
      <c r="P485" s="5">
        <f t="shared" si="57"/>
        <v>51.224489795918366</v>
      </c>
      <c r="Q485" t="str">
        <f t="shared" si="58"/>
        <v>film &amp; video</v>
      </c>
      <c r="R485" t="str">
        <f t="shared" si="59"/>
        <v>animation</v>
      </c>
      <c r="S485" s="10">
        <f t="shared" si="60"/>
        <v>41242.989259259259</v>
      </c>
      <c r="T485" s="10">
        <f t="shared" si="61"/>
        <v>41302.989259259259</v>
      </c>
      <c r="U485">
        <f t="shared" si="62"/>
        <v>2012</v>
      </c>
      <c r="V485">
        <f t="shared" si="63"/>
        <v>2013</v>
      </c>
    </row>
    <row r="486" spans="1:22"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56"/>
        <v>0.18625</v>
      </c>
      <c r="P486" s="5">
        <f t="shared" si="57"/>
        <v>13.545454545454545</v>
      </c>
      <c r="Q486" t="str">
        <f t="shared" si="58"/>
        <v>film &amp; video</v>
      </c>
      <c r="R486" t="str">
        <f t="shared" si="59"/>
        <v>animation</v>
      </c>
      <c r="S486" s="10">
        <f t="shared" si="60"/>
        <v>42272.731157407405</v>
      </c>
      <c r="T486" s="10">
        <f t="shared" si="61"/>
        <v>42313.772824074076</v>
      </c>
      <c r="U486">
        <f t="shared" si="62"/>
        <v>2015</v>
      </c>
      <c r="V486">
        <f t="shared" si="63"/>
        <v>2015</v>
      </c>
    </row>
    <row r="487" spans="1:22"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56"/>
        <v>21.906971229845084</v>
      </c>
      <c r="P487" s="5">
        <f t="shared" si="57"/>
        <v>66.520080000000007</v>
      </c>
      <c r="Q487" t="str">
        <f t="shared" si="58"/>
        <v>film &amp; video</v>
      </c>
      <c r="R487" t="str">
        <f t="shared" si="59"/>
        <v>animation</v>
      </c>
      <c r="S487" s="10">
        <f t="shared" si="60"/>
        <v>41381.297442129631</v>
      </c>
      <c r="T487" s="10">
        <f t="shared" si="61"/>
        <v>41411.297442129631</v>
      </c>
      <c r="U487">
        <f t="shared" si="62"/>
        <v>2013</v>
      </c>
      <c r="V487">
        <f t="shared" si="63"/>
        <v>2013</v>
      </c>
    </row>
    <row r="488" spans="1:22"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56"/>
        <v>9.0909090909090905E-3</v>
      </c>
      <c r="P488" s="5">
        <f t="shared" si="57"/>
        <v>50</v>
      </c>
      <c r="Q488" t="str">
        <f t="shared" si="58"/>
        <v>film &amp; video</v>
      </c>
      <c r="R488" t="str">
        <f t="shared" si="59"/>
        <v>animation</v>
      </c>
      <c r="S488" s="10">
        <f t="shared" si="60"/>
        <v>41761.734247685185</v>
      </c>
      <c r="T488" s="10">
        <f t="shared" si="61"/>
        <v>41791.734247685185</v>
      </c>
      <c r="U488">
        <f t="shared" si="62"/>
        <v>2014</v>
      </c>
      <c r="V488">
        <f t="shared" si="63"/>
        <v>2014</v>
      </c>
    </row>
    <row r="489" spans="1:22"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56"/>
        <v>0</v>
      </c>
      <c r="P489" s="5">
        <f t="shared" si="57"/>
        <v>0</v>
      </c>
      <c r="Q489" t="str">
        <f t="shared" si="58"/>
        <v>film &amp; video</v>
      </c>
      <c r="R489" t="str">
        <f t="shared" si="59"/>
        <v>animation</v>
      </c>
      <c r="S489" s="10">
        <f t="shared" si="60"/>
        <v>42669.386504629627</v>
      </c>
      <c r="T489" s="10">
        <f t="shared" si="61"/>
        <v>42729.428171296291</v>
      </c>
      <c r="U489">
        <f t="shared" si="62"/>
        <v>2016</v>
      </c>
      <c r="V489">
        <f t="shared" si="63"/>
        <v>2016</v>
      </c>
    </row>
    <row r="490" spans="1:22"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56"/>
        <v>0</v>
      </c>
      <c r="P490" s="5">
        <f t="shared" si="57"/>
        <v>0</v>
      </c>
      <c r="Q490" t="str">
        <f t="shared" si="58"/>
        <v>film &amp; video</v>
      </c>
      <c r="R490" t="str">
        <f t="shared" si="59"/>
        <v>animation</v>
      </c>
      <c r="S490" s="10">
        <f t="shared" si="60"/>
        <v>42713.84606481481</v>
      </c>
      <c r="T490" s="10">
        <f t="shared" si="61"/>
        <v>42743.84606481481</v>
      </c>
      <c r="U490">
        <f t="shared" si="62"/>
        <v>2016</v>
      </c>
      <c r="V490">
        <f t="shared" si="63"/>
        <v>2017</v>
      </c>
    </row>
    <row r="491" spans="1:22"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56"/>
        <v>0.28667813379201834</v>
      </c>
      <c r="P491" s="5">
        <f t="shared" si="57"/>
        <v>71.666666666666671</v>
      </c>
      <c r="Q491" t="str">
        <f t="shared" si="58"/>
        <v>film &amp; video</v>
      </c>
      <c r="R491" t="str">
        <f t="shared" si="59"/>
        <v>animation</v>
      </c>
      <c r="S491" s="10">
        <f t="shared" si="60"/>
        <v>40882.273333333331</v>
      </c>
      <c r="T491" s="10">
        <f t="shared" si="61"/>
        <v>40913.272916666661</v>
      </c>
      <c r="U491">
        <f t="shared" si="62"/>
        <v>2011</v>
      </c>
      <c r="V491">
        <f t="shared" si="63"/>
        <v>2012</v>
      </c>
    </row>
    <row r="492" spans="1:22"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56"/>
        <v>0</v>
      </c>
      <c r="P492" s="5">
        <f t="shared" si="57"/>
        <v>0</v>
      </c>
      <c r="Q492" t="str">
        <f t="shared" si="58"/>
        <v>film &amp; video</v>
      </c>
      <c r="R492" t="str">
        <f t="shared" si="59"/>
        <v>animation</v>
      </c>
      <c r="S492" s="10">
        <f t="shared" si="60"/>
        <v>41113.760243055549</v>
      </c>
      <c r="T492" s="10">
        <f t="shared" si="61"/>
        <v>41143.760243055549</v>
      </c>
      <c r="U492">
        <f t="shared" si="62"/>
        <v>2012</v>
      </c>
      <c r="V492">
        <f t="shared" si="63"/>
        <v>2012</v>
      </c>
    </row>
    <row r="493" spans="1:22"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56"/>
        <v>0</v>
      </c>
      <c r="P493" s="5">
        <f t="shared" si="57"/>
        <v>0</v>
      </c>
      <c r="Q493" t="str">
        <f t="shared" si="58"/>
        <v>film &amp; video</v>
      </c>
      <c r="R493" t="str">
        <f t="shared" si="59"/>
        <v>animation</v>
      </c>
      <c r="S493" s="10">
        <f t="shared" si="60"/>
        <v>42366.774293981478</v>
      </c>
      <c r="T493" s="10">
        <f t="shared" si="61"/>
        <v>42396.774293981478</v>
      </c>
      <c r="U493">
        <f t="shared" si="62"/>
        <v>2015</v>
      </c>
      <c r="V493">
        <f t="shared" si="63"/>
        <v>2016</v>
      </c>
    </row>
    <row r="494" spans="1:22"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56"/>
        <v>0</v>
      </c>
      <c r="P494" s="5">
        <f t="shared" si="57"/>
        <v>0</v>
      </c>
      <c r="Q494" t="str">
        <f t="shared" si="58"/>
        <v>film &amp; video</v>
      </c>
      <c r="R494" t="str">
        <f t="shared" si="59"/>
        <v>animation</v>
      </c>
      <c r="S494" s="10">
        <f t="shared" si="60"/>
        <v>42595.826736111114</v>
      </c>
      <c r="T494" s="10">
        <f t="shared" si="61"/>
        <v>42655.826736111114</v>
      </c>
      <c r="U494">
        <f t="shared" si="62"/>
        <v>2016</v>
      </c>
      <c r="V494">
        <f t="shared" si="63"/>
        <v>2016</v>
      </c>
    </row>
    <row r="495" spans="1:22"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56"/>
        <v>0</v>
      </c>
      <c r="P495" s="5">
        <f t="shared" si="57"/>
        <v>0</v>
      </c>
      <c r="Q495" t="str">
        <f t="shared" si="58"/>
        <v>film &amp; video</v>
      </c>
      <c r="R495" t="str">
        <f t="shared" si="59"/>
        <v>animation</v>
      </c>
      <c r="S495" s="10">
        <f t="shared" si="60"/>
        <v>42114.517800925925</v>
      </c>
      <c r="T495" s="10">
        <f t="shared" si="61"/>
        <v>42144.517800925925</v>
      </c>
      <c r="U495">
        <f t="shared" si="62"/>
        <v>2015</v>
      </c>
      <c r="V495">
        <f t="shared" si="63"/>
        <v>2015</v>
      </c>
    </row>
    <row r="496" spans="1:22"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56"/>
        <v>0.155</v>
      </c>
      <c r="P496" s="5">
        <f t="shared" si="57"/>
        <v>10.333333333333334</v>
      </c>
      <c r="Q496" t="str">
        <f t="shared" si="58"/>
        <v>film &amp; video</v>
      </c>
      <c r="R496" t="str">
        <f t="shared" si="59"/>
        <v>animation</v>
      </c>
      <c r="S496" s="10">
        <f t="shared" si="60"/>
        <v>41799.62228009259</v>
      </c>
      <c r="T496" s="10">
        <f t="shared" si="61"/>
        <v>41822.916666666664</v>
      </c>
      <c r="U496">
        <f t="shared" si="62"/>
        <v>2014</v>
      </c>
      <c r="V496">
        <f t="shared" si="63"/>
        <v>2014</v>
      </c>
    </row>
    <row r="497" spans="1:22"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56"/>
        <v>0</v>
      </c>
      <c r="P497" s="5">
        <f t="shared" si="57"/>
        <v>0</v>
      </c>
      <c r="Q497" t="str">
        <f t="shared" si="58"/>
        <v>film &amp; video</v>
      </c>
      <c r="R497" t="str">
        <f t="shared" si="59"/>
        <v>animation</v>
      </c>
      <c r="S497" s="10">
        <f t="shared" si="60"/>
        <v>42171.619270833333</v>
      </c>
      <c r="T497" s="10">
        <f t="shared" si="61"/>
        <v>42201.619270833333</v>
      </c>
      <c r="U497">
        <f t="shared" si="62"/>
        <v>2015</v>
      </c>
      <c r="V497">
        <f t="shared" si="63"/>
        <v>2015</v>
      </c>
    </row>
    <row r="498" spans="1:22"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56"/>
        <v>1.6666666666666668E-3</v>
      </c>
      <c r="P498" s="5">
        <f t="shared" si="57"/>
        <v>1</v>
      </c>
      <c r="Q498" t="str">
        <f t="shared" si="58"/>
        <v>film &amp; video</v>
      </c>
      <c r="R498" t="str">
        <f t="shared" si="59"/>
        <v>animation</v>
      </c>
      <c r="S498" s="10">
        <f t="shared" si="60"/>
        <v>41620.723078703704</v>
      </c>
      <c r="T498" s="10">
        <f t="shared" si="61"/>
        <v>41680.723078703704</v>
      </c>
      <c r="U498">
        <f t="shared" si="62"/>
        <v>2013</v>
      </c>
      <c r="V498">
        <f t="shared" si="63"/>
        <v>2014</v>
      </c>
    </row>
    <row r="499" spans="1:22"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56"/>
        <v>0.6696428571428571</v>
      </c>
      <c r="P499" s="5">
        <f t="shared" si="57"/>
        <v>10</v>
      </c>
      <c r="Q499" t="str">
        <f t="shared" si="58"/>
        <v>film &amp; video</v>
      </c>
      <c r="R499" t="str">
        <f t="shared" si="59"/>
        <v>animation</v>
      </c>
      <c r="S499" s="10">
        <f t="shared" si="60"/>
        <v>41944.829456018517</v>
      </c>
      <c r="T499" s="10">
        <f t="shared" si="61"/>
        <v>41997.999999999993</v>
      </c>
      <c r="U499">
        <f t="shared" si="62"/>
        <v>2014</v>
      </c>
      <c r="V499">
        <f t="shared" si="63"/>
        <v>2014</v>
      </c>
    </row>
    <row r="500" spans="1:22"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56"/>
        <v>4.5985132395404564</v>
      </c>
      <c r="P500" s="5">
        <f t="shared" si="57"/>
        <v>136.09090909090909</v>
      </c>
      <c r="Q500" t="str">
        <f t="shared" si="58"/>
        <v>film &amp; video</v>
      </c>
      <c r="R500" t="str">
        <f t="shared" si="59"/>
        <v>animation</v>
      </c>
      <c r="S500" s="10">
        <f t="shared" si="60"/>
        <v>40858.553807870368</v>
      </c>
      <c r="T500" s="10">
        <f t="shared" si="61"/>
        <v>40900.553807870368</v>
      </c>
      <c r="U500">
        <f t="shared" si="62"/>
        <v>2011</v>
      </c>
      <c r="V500">
        <f t="shared" si="63"/>
        <v>2011</v>
      </c>
    </row>
    <row r="501" spans="1:22"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56"/>
        <v>9.5500000000000007</v>
      </c>
      <c r="P501" s="5">
        <f t="shared" si="57"/>
        <v>73.461538461538467</v>
      </c>
      <c r="Q501" t="str">
        <f t="shared" si="58"/>
        <v>film &amp; video</v>
      </c>
      <c r="R501" t="str">
        <f t="shared" si="59"/>
        <v>animation</v>
      </c>
      <c r="S501" s="10">
        <f t="shared" si="60"/>
        <v>40043.687129629623</v>
      </c>
      <c r="T501" s="10">
        <f t="shared" si="61"/>
        <v>40098.665972222218</v>
      </c>
      <c r="U501">
        <f t="shared" si="62"/>
        <v>2009</v>
      </c>
      <c r="V501">
        <f t="shared" si="63"/>
        <v>2009</v>
      </c>
    </row>
    <row r="502" spans="1:22"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56"/>
        <v>3.3076923076923079</v>
      </c>
      <c r="P502" s="5">
        <f t="shared" si="57"/>
        <v>53.75</v>
      </c>
      <c r="Q502" t="str">
        <f t="shared" si="58"/>
        <v>film &amp; video</v>
      </c>
      <c r="R502" t="str">
        <f t="shared" si="59"/>
        <v>animation</v>
      </c>
      <c r="S502" s="10">
        <f t="shared" si="60"/>
        <v>40247.677673611106</v>
      </c>
      <c r="T502" s="10">
        <f t="shared" si="61"/>
        <v>40306.719444444439</v>
      </c>
      <c r="U502">
        <f t="shared" si="62"/>
        <v>2010</v>
      </c>
      <c r="V502">
        <f t="shared" si="63"/>
        <v>2010</v>
      </c>
    </row>
    <row r="503" spans="1:22"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56"/>
        <v>0</v>
      </c>
      <c r="P503" s="5">
        <f t="shared" si="57"/>
        <v>0</v>
      </c>
      <c r="Q503" t="str">
        <f t="shared" si="58"/>
        <v>film &amp; video</v>
      </c>
      <c r="R503" t="str">
        <f t="shared" si="59"/>
        <v>animation</v>
      </c>
      <c r="S503" s="10">
        <f t="shared" si="60"/>
        <v>40703.026053240741</v>
      </c>
      <c r="T503" s="10">
        <f t="shared" si="61"/>
        <v>40733.026053240741</v>
      </c>
      <c r="U503">
        <f t="shared" si="62"/>
        <v>2011</v>
      </c>
      <c r="V503">
        <f t="shared" si="63"/>
        <v>2011</v>
      </c>
    </row>
    <row r="504" spans="1:22"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56"/>
        <v>1.1499999999999999</v>
      </c>
      <c r="P504" s="5">
        <f t="shared" si="57"/>
        <v>57.5</v>
      </c>
      <c r="Q504" t="str">
        <f t="shared" si="58"/>
        <v>film &amp; video</v>
      </c>
      <c r="R504" t="str">
        <f t="shared" si="59"/>
        <v>animation</v>
      </c>
      <c r="S504" s="10">
        <f t="shared" si="60"/>
        <v>40956.345196759255</v>
      </c>
      <c r="T504" s="10">
        <f t="shared" si="61"/>
        <v>40986.303530092591</v>
      </c>
      <c r="U504">
        <f t="shared" si="62"/>
        <v>2012</v>
      </c>
      <c r="V504">
        <f t="shared" si="63"/>
        <v>2012</v>
      </c>
    </row>
    <row r="505" spans="1:22"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56"/>
        <v>1.7538461538461538</v>
      </c>
      <c r="P505" s="5">
        <f t="shared" si="57"/>
        <v>12.666666666666666</v>
      </c>
      <c r="Q505" t="str">
        <f t="shared" si="58"/>
        <v>film &amp; video</v>
      </c>
      <c r="R505" t="str">
        <f t="shared" si="59"/>
        <v>animation</v>
      </c>
      <c r="S505" s="10">
        <f t="shared" si="60"/>
        <v>41991.318321759252</v>
      </c>
      <c r="T505" s="10">
        <f t="shared" si="61"/>
        <v>42021.318321759252</v>
      </c>
      <c r="U505">
        <f t="shared" si="62"/>
        <v>2014</v>
      </c>
      <c r="V505">
        <f t="shared" si="63"/>
        <v>2015</v>
      </c>
    </row>
    <row r="506" spans="1:22"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56"/>
        <v>1.3673469387755102</v>
      </c>
      <c r="P506" s="5">
        <f t="shared" si="57"/>
        <v>67</v>
      </c>
      <c r="Q506" t="str">
        <f t="shared" si="58"/>
        <v>film &amp; video</v>
      </c>
      <c r="R506" t="str">
        <f t="shared" si="59"/>
        <v>animation</v>
      </c>
      <c r="S506" s="10">
        <f t="shared" si="60"/>
        <v>40949.775312499994</v>
      </c>
      <c r="T506" s="10">
        <f t="shared" si="61"/>
        <v>41009.73364583333</v>
      </c>
      <c r="U506">
        <f t="shared" si="62"/>
        <v>2012</v>
      </c>
      <c r="V506">
        <f t="shared" si="63"/>
        <v>2012</v>
      </c>
    </row>
    <row r="507" spans="1:22"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56"/>
        <v>0.43333333333333329</v>
      </c>
      <c r="P507" s="5">
        <f t="shared" si="57"/>
        <v>3.7142857142857144</v>
      </c>
      <c r="Q507" t="str">
        <f t="shared" si="58"/>
        <v>film &amp; video</v>
      </c>
      <c r="R507" t="str">
        <f t="shared" si="59"/>
        <v>animation</v>
      </c>
      <c r="S507" s="10">
        <f t="shared" si="60"/>
        <v>42317.889884259253</v>
      </c>
      <c r="T507" s="10">
        <f t="shared" si="61"/>
        <v>42362.889884259253</v>
      </c>
      <c r="U507">
        <f t="shared" si="62"/>
        <v>2015</v>
      </c>
      <c r="V507">
        <f t="shared" si="63"/>
        <v>2015</v>
      </c>
    </row>
    <row r="508" spans="1:22"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56"/>
        <v>0.125</v>
      </c>
      <c r="P508" s="5">
        <f t="shared" si="57"/>
        <v>250</v>
      </c>
      <c r="Q508" t="str">
        <f t="shared" si="58"/>
        <v>film &amp; video</v>
      </c>
      <c r="R508" t="str">
        <f t="shared" si="59"/>
        <v>animation</v>
      </c>
      <c r="S508" s="10">
        <f t="shared" si="60"/>
        <v>41466.343981481477</v>
      </c>
      <c r="T508" s="10">
        <f t="shared" si="61"/>
        <v>41496.343981481477</v>
      </c>
      <c r="U508">
        <f t="shared" si="62"/>
        <v>2013</v>
      </c>
      <c r="V508">
        <f t="shared" si="63"/>
        <v>2013</v>
      </c>
    </row>
    <row r="509" spans="1:22"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56"/>
        <v>3.2</v>
      </c>
      <c r="P509" s="5">
        <f t="shared" si="57"/>
        <v>64</v>
      </c>
      <c r="Q509" t="str">
        <f t="shared" si="58"/>
        <v>film &amp; video</v>
      </c>
      <c r="R509" t="str">
        <f t="shared" si="59"/>
        <v>animation</v>
      </c>
      <c r="S509" s="10">
        <f t="shared" si="60"/>
        <v>41156.750659722216</v>
      </c>
      <c r="T509" s="10">
        <f t="shared" si="61"/>
        <v>41201.750659722216</v>
      </c>
      <c r="U509">
        <f t="shared" si="62"/>
        <v>2012</v>
      </c>
      <c r="V509">
        <f t="shared" si="63"/>
        <v>2012</v>
      </c>
    </row>
    <row r="510" spans="1:22"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56"/>
        <v>0.8</v>
      </c>
      <c r="P510" s="5">
        <f t="shared" si="57"/>
        <v>133.33333333333334</v>
      </c>
      <c r="Q510" t="str">
        <f t="shared" si="58"/>
        <v>film &amp; video</v>
      </c>
      <c r="R510" t="str">
        <f t="shared" si="59"/>
        <v>animation</v>
      </c>
      <c r="S510" s="10">
        <f t="shared" si="60"/>
        <v>40994.815983796296</v>
      </c>
      <c r="T510" s="10">
        <f t="shared" si="61"/>
        <v>41054.384722222218</v>
      </c>
      <c r="U510">
        <f t="shared" si="62"/>
        <v>2012</v>
      </c>
      <c r="V510">
        <f t="shared" si="63"/>
        <v>2012</v>
      </c>
    </row>
    <row r="511" spans="1:22"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56"/>
        <v>0.2</v>
      </c>
      <c r="P511" s="5">
        <f t="shared" si="57"/>
        <v>10</v>
      </c>
      <c r="Q511" t="str">
        <f t="shared" si="58"/>
        <v>film &amp; video</v>
      </c>
      <c r="R511" t="str">
        <f t="shared" si="59"/>
        <v>animation</v>
      </c>
      <c r="S511" s="10">
        <f t="shared" si="60"/>
        <v>42153.423263888886</v>
      </c>
      <c r="T511" s="10">
        <f t="shared" si="61"/>
        <v>42183.423263888886</v>
      </c>
      <c r="U511">
        <f t="shared" si="62"/>
        <v>2015</v>
      </c>
      <c r="V511">
        <f t="shared" si="63"/>
        <v>2015</v>
      </c>
    </row>
    <row r="512" spans="1:22"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56"/>
        <v>0</v>
      </c>
      <c r="P512" s="5">
        <f t="shared" si="57"/>
        <v>0</v>
      </c>
      <c r="Q512" t="str">
        <f t="shared" si="58"/>
        <v>film &amp; video</v>
      </c>
      <c r="R512" t="str">
        <f t="shared" si="59"/>
        <v>animation</v>
      </c>
      <c r="S512" s="10">
        <f t="shared" si="60"/>
        <v>42399.968043981477</v>
      </c>
      <c r="T512" s="10">
        <f t="shared" si="61"/>
        <v>42429.968043981477</v>
      </c>
      <c r="U512">
        <f t="shared" si="62"/>
        <v>2016</v>
      </c>
      <c r="V512">
        <f t="shared" si="63"/>
        <v>2016</v>
      </c>
    </row>
    <row r="513" spans="1:22"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56"/>
        <v>3</v>
      </c>
      <c r="P513" s="5">
        <f t="shared" si="57"/>
        <v>30</v>
      </c>
      <c r="Q513" t="str">
        <f t="shared" si="58"/>
        <v>film &amp; video</v>
      </c>
      <c r="R513" t="str">
        <f t="shared" si="59"/>
        <v>animation</v>
      </c>
      <c r="S513" s="10">
        <f t="shared" si="60"/>
        <v>41340.09469907407</v>
      </c>
      <c r="T513" s="10">
        <f t="shared" si="61"/>
        <v>41370.053032407406</v>
      </c>
      <c r="U513">
        <f t="shared" si="62"/>
        <v>2013</v>
      </c>
      <c r="V513">
        <f t="shared" si="63"/>
        <v>2013</v>
      </c>
    </row>
    <row r="514" spans="1:22"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56"/>
        <v>0.13749999999999998</v>
      </c>
      <c r="P514" s="5">
        <f t="shared" si="57"/>
        <v>5.5</v>
      </c>
      <c r="Q514" t="str">
        <f t="shared" si="58"/>
        <v>film &amp; video</v>
      </c>
      <c r="R514" t="str">
        <f t="shared" si="59"/>
        <v>animation</v>
      </c>
      <c r="S514" s="10">
        <f t="shared" si="60"/>
        <v>42649.533877314818</v>
      </c>
      <c r="T514" s="10">
        <f t="shared" si="61"/>
        <v>42694.575543981475</v>
      </c>
      <c r="U514">
        <f t="shared" si="62"/>
        <v>2016</v>
      </c>
      <c r="V514">
        <f t="shared" si="63"/>
        <v>2016</v>
      </c>
    </row>
    <row r="515" spans="1:22"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64">(E515/D515)*100</f>
        <v>13.923999999999999</v>
      </c>
      <c r="P515" s="5">
        <f t="shared" ref="P515:P578" si="65">IFERROR(E515/L515, 0)</f>
        <v>102.38235294117646</v>
      </c>
      <c r="Q515" t="str">
        <f t="shared" ref="Q515:Q578" si="66">LEFT(N515,FIND("/",N515)-1)</f>
        <v>film &amp; video</v>
      </c>
      <c r="R515" t="str">
        <f t="shared" ref="R515:R578" si="67">RIGHT(N515,LEN(N515)-FIND("/",N515))</f>
        <v>animation</v>
      </c>
      <c r="S515" s="10">
        <f t="shared" ref="S515:S578" si="68">(J515/86400)+25569+(-5/24)</f>
        <v>42552.445659722223</v>
      </c>
      <c r="T515" s="10">
        <f t="shared" ref="T515:T578" si="69">(I515/86400)+25569+(-5/24)</f>
        <v>42597.083333333336</v>
      </c>
      <c r="U515">
        <f t="shared" ref="U515:U578" si="70">YEAR(S515)</f>
        <v>2016</v>
      </c>
      <c r="V515">
        <f t="shared" ref="V515:V578" si="71">YEAR(T515)</f>
        <v>2016</v>
      </c>
    </row>
    <row r="516" spans="1:22"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64"/>
        <v>3.3333333333333335</v>
      </c>
      <c r="P516" s="5">
        <f t="shared" si="65"/>
        <v>16.666666666666668</v>
      </c>
      <c r="Q516" t="str">
        <f t="shared" si="66"/>
        <v>film &amp; video</v>
      </c>
      <c r="R516" t="str">
        <f t="shared" si="67"/>
        <v>animation</v>
      </c>
      <c r="S516" s="10">
        <f t="shared" si="68"/>
        <v>41830.405636574069</v>
      </c>
      <c r="T516" s="10">
        <f t="shared" si="69"/>
        <v>41860.405636574069</v>
      </c>
      <c r="U516">
        <f t="shared" si="70"/>
        <v>2014</v>
      </c>
      <c r="V516">
        <f t="shared" si="71"/>
        <v>2014</v>
      </c>
    </row>
    <row r="517" spans="1:22"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64"/>
        <v>25.41340206185567</v>
      </c>
      <c r="P517" s="5">
        <f t="shared" si="65"/>
        <v>725.02941176470586</v>
      </c>
      <c r="Q517" t="str">
        <f t="shared" si="66"/>
        <v>film &amp; video</v>
      </c>
      <c r="R517" t="str">
        <f t="shared" si="67"/>
        <v>animation</v>
      </c>
      <c r="S517" s="10">
        <f t="shared" si="68"/>
        <v>42327.282418981478</v>
      </c>
      <c r="T517" s="10">
        <f t="shared" si="69"/>
        <v>42367.282418981478</v>
      </c>
      <c r="U517">
        <f t="shared" si="70"/>
        <v>2015</v>
      </c>
      <c r="V517">
        <f t="shared" si="71"/>
        <v>2015</v>
      </c>
    </row>
    <row r="518" spans="1:22"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64"/>
        <v>0</v>
      </c>
      <c r="P518" s="5">
        <f t="shared" si="65"/>
        <v>0</v>
      </c>
      <c r="Q518" t="str">
        <f t="shared" si="66"/>
        <v>film &amp; video</v>
      </c>
      <c r="R518" t="str">
        <f t="shared" si="67"/>
        <v>animation</v>
      </c>
      <c r="S518" s="10">
        <f t="shared" si="68"/>
        <v>42091.570370370369</v>
      </c>
      <c r="T518" s="10">
        <f t="shared" si="69"/>
        <v>42151.570370370369</v>
      </c>
      <c r="U518">
        <f t="shared" si="70"/>
        <v>2015</v>
      </c>
      <c r="V518">
        <f t="shared" si="71"/>
        <v>2015</v>
      </c>
    </row>
    <row r="519" spans="1:22"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64"/>
        <v>1.3666666666666667</v>
      </c>
      <c r="P519" s="5">
        <f t="shared" si="65"/>
        <v>68.333333333333329</v>
      </c>
      <c r="Q519" t="str">
        <f t="shared" si="66"/>
        <v>film &amp; video</v>
      </c>
      <c r="R519" t="str">
        <f t="shared" si="67"/>
        <v>animation</v>
      </c>
      <c r="S519" s="10">
        <f t="shared" si="68"/>
        <v>42738.406956018516</v>
      </c>
      <c r="T519" s="10">
        <f t="shared" si="69"/>
        <v>42768.406956018516</v>
      </c>
      <c r="U519">
        <f t="shared" si="70"/>
        <v>2017</v>
      </c>
      <c r="V519">
        <f t="shared" si="71"/>
        <v>2017</v>
      </c>
    </row>
    <row r="520" spans="1:22"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64"/>
        <v>0</v>
      </c>
      <c r="P520" s="5">
        <f t="shared" si="65"/>
        <v>0</v>
      </c>
      <c r="Q520" t="str">
        <f t="shared" si="66"/>
        <v>film &amp; video</v>
      </c>
      <c r="R520" t="str">
        <f t="shared" si="67"/>
        <v>animation</v>
      </c>
      <c r="S520" s="10">
        <f t="shared" si="68"/>
        <v>42223.407685185179</v>
      </c>
      <c r="T520" s="10">
        <f t="shared" si="69"/>
        <v>42253.406944444439</v>
      </c>
      <c r="U520">
        <f t="shared" si="70"/>
        <v>2015</v>
      </c>
      <c r="V520">
        <f t="shared" si="71"/>
        <v>2015</v>
      </c>
    </row>
    <row r="521" spans="1:22"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64"/>
        <v>22.881426547787683</v>
      </c>
      <c r="P521" s="5">
        <f t="shared" si="65"/>
        <v>39.228571428571428</v>
      </c>
      <c r="Q521" t="str">
        <f t="shared" si="66"/>
        <v>film &amp; video</v>
      </c>
      <c r="R521" t="str">
        <f t="shared" si="67"/>
        <v>animation</v>
      </c>
      <c r="S521" s="10">
        <f t="shared" si="68"/>
        <v>41218.183113425919</v>
      </c>
      <c r="T521" s="10">
        <f t="shared" si="69"/>
        <v>41248.183113425919</v>
      </c>
      <c r="U521">
        <f t="shared" si="70"/>
        <v>2012</v>
      </c>
      <c r="V521">
        <f t="shared" si="71"/>
        <v>2012</v>
      </c>
    </row>
    <row r="522" spans="1:22"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64"/>
        <v>102.1</v>
      </c>
      <c r="P522" s="5">
        <f t="shared" si="65"/>
        <v>150.14705882352942</v>
      </c>
      <c r="Q522" t="str">
        <f t="shared" si="66"/>
        <v>theater</v>
      </c>
      <c r="R522" t="str">
        <f t="shared" si="67"/>
        <v>plays</v>
      </c>
      <c r="S522" s="10">
        <f t="shared" si="68"/>
        <v>42318.493761574071</v>
      </c>
      <c r="T522" s="10">
        <f t="shared" si="69"/>
        <v>42348.493761574071</v>
      </c>
      <c r="U522">
        <f t="shared" si="70"/>
        <v>2015</v>
      </c>
      <c r="V522">
        <f t="shared" si="71"/>
        <v>2015</v>
      </c>
    </row>
    <row r="523" spans="1:22"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64"/>
        <v>104.64</v>
      </c>
      <c r="P523" s="5">
        <f t="shared" si="65"/>
        <v>93.428571428571431</v>
      </c>
      <c r="Q523" t="str">
        <f t="shared" si="66"/>
        <v>theater</v>
      </c>
      <c r="R523" t="str">
        <f t="shared" si="67"/>
        <v>plays</v>
      </c>
      <c r="S523" s="10">
        <f t="shared" si="68"/>
        <v>42645.884479166663</v>
      </c>
      <c r="T523" s="10">
        <f t="shared" si="69"/>
        <v>42674.999305555553</v>
      </c>
      <c r="U523">
        <f t="shared" si="70"/>
        <v>2016</v>
      </c>
      <c r="V523">
        <f t="shared" si="71"/>
        <v>2016</v>
      </c>
    </row>
    <row r="524" spans="1:22"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64"/>
        <v>114.66666666666667</v>
      </c>
      <c r="P524" s="5">
        <f t="shared" si="65"/>
        <v>110.96774193548387</v>
      </c>
      <c r="Q524" t="str">
        <f t="shared" si="66"/>
        <v>theater</v>
      </c>
      <c r="R524" t="str">
        <f t="shared" si="67"/>
        <v>plays</v>
      </c>
      <c r="S524" s="10">
        <f t="shared" si="68"/>
        <v>42429.832465277774</v>
      </c>
      <c r="T524" s="10">
        <f t="shared" si="69"/>
        <v>42449.790798611109</v>
      </c>
      <c r="U524">
        <f t="shared" si="70"/>
        <v>2016</v>
      </c>
      <c r="V524">
        <f t="shared" si="71"/>
        <v>2016</v>
      </c>
    </row>
    <row r="525" spans="1:22"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64"/>
        <v>120.6</v>
      </c>
      <c r="P525" s="5">
        <f t="shared" si="65"/>
        <v>71.785714285714292</v>
      </c>
      <c r="Q525" t="str">
        <f t="shared" si="66"/>
        <v>theater</v>
      </c>
      <c r="R525" t="str">
        <f t="shared" si="67"/>
        <v>plays</v>
      </c>
      <c r="S525" s="10">
        <f t="shared" si="68"/>
        <v>42237.924490740734</v>
      </c>
      <c r="T525" s="10">
        <f t="shared" si="69"/>
        <v>42267.924490740734</v>
      </c>
      <c r="U525">
        <f t="shared" si="70"/>
        <v>2015</v>
      </c>
      <c r="V525">
        <f t="shared" si="71"/>
        <v>2015</v>
      </c>
    </row>
    <row r="526" spans="1:22"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64"/>
        <v>108.67285714285715</v>
      </c>
      <c r="P526" s="5">
        <f t="shared" si="65"/>
        <v>29.258076923076924</v>
      </c>
      <c r="Q526" t="str">
        <f t="shared" si="66"/>
        <v>theater</v>
      </c>
      <c r="R526" t="str">
        <f t="shared" si="67"/>
        <v>plays</v>
      </c>
      <c r="S526" s="10">
        <f t="shared" si="68"/>
        <v>42492.508900462963</v>
      </c>
      <c r="T526" s="10">
        <f t="shared" si="69"/>
        <v>42522.508900462963</v>
      </c>
      <c r="U526">
        <f t="shared" si="70"/>
        <v>2016</v>
      </c>
      <c r="V526">
        <f t="shared" si="71"/>
        <v>2016</v>
      </c>
    </row>
    <row r="527" spans="1:22"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64"/>
        <v>100</v>
      </c>
      <c r="P527" s="5">
        <f t="shared" si="65"/>
        <v>1000</v>
      </c>
      <c r="Q527" t="str">
        <f t="shared" si="66"/>
        <v>theater</v>
      </c>
      <c r="R527" t="str">
        <f t="shared" si="67"/>
        <v>plays</v>
      </c>
      <c r="S527" s="10">
        <f t="shared" si="68"/>
        <v>41850.192604166667</v>
      </c>
      <c r="T527" s="10">
        <f t="shared" si="69"/>
        <v>41895.192604166667</v>
      </c>
      <c r="U527">
        <f t="shared" si="70"/>
        <v>2014</v>
      </c>
      <c r="V527">
        <f t="shared" si="71"/>
        <v>2014</v>
      </c>
    </row>
    <row r="528" spans="1:22"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64"/>
        <v>113.99999999999999</v>
      </c>
      <c r="P528" s="5">
        <f t="shared" si="65"/>
        <v>74.347826086956516</v>
      </c>
      <c r="Q528" t="str">
        <f t="shared" si="66"/>
        <v>theater</v>
      </c>
      <c r="R528" t="str">
        <f t="shared" si="67"/>
        <v>plays</v>
      </c>
      <c r="S528" s="10">
        <f t="shared" si="68"/>
        <v>42192.383611111109</v>
      </c>
      <c r="T528" s="10">
        <f t="shared" si="69"/>
        <v>42223.499999999993</v>
      </c>
      <c r="U528">
        <f t="shared" si="70"/>
        <v>2015</v>
      </c>
      <c r="V528">
        <f t="shared" si="71"/>
        <v>2015</v>
      </c>
    </row>
    <row r="529" spans="1:22"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64"/>
        <v>100.85</v>
      </c>
      <c r="P529" s="5">
        <f t="shared" si="65"/>
        <v>63.829113924050631</v>
      </c>
      <c r="Q529" t="str">
        <f t="shared" si="66"/>
        <v>theater</v>
      </c>
      <c r="R529" t="str">
        <f t="shared" si="67"/>
        <v>plays</v>
      </c>
      <c r="S529" s="10">
        <f t="shared" si="68"/>
        <v>42752.997291666667</v>
      </c>
      <c r="T529" s="10">
        <f t="shared" si="69"/>
        <v>42783.461805555555</v>
      </c>
      <c r="U529">
        <f t="shared" si="70"/>
        <v>2017</v>
      </c>
      <c r="V529">
        <f t="shared" si="71"/>
        <v>2017</v>
      </c>
    </row>
    <row r="530" spans="1:22"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64"/>
        <v>115.65217391304347</v>
      </c>
      <c r="P530" s="5">
        <f t="shared" si="65"/>
        <v>44.333333333333336</v>
      </c>
      <c r="Q530" t="str">
        <f t="shared" si="66"/>
        <v>theater</v>
      </c>
      <c r="R530" t="str">
        <f t="shared" si="67"/>
        <v>plays</v>
      </c>
      <c r="S530" s="10">
        <f t="shared" si="68"/>
        <v>42155.71188657407</v>
      </c>
      <c r="T530" s="10">
        <f t="shared" si="69"/>
        <v>42176.680555555555</v>
      </c>
      <c r="U530">
        <f t="shared" si="70"/>
        <v>2015</v>
      </c>
      <c r="V530">
        <f t="shared" si="71"/>
        <v>2015</v>
      </c>
    </row>
    <row r="531" spans="1:22"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64"/>
        <v>130.41666666666666</v>
      </c>
      <c r="P531" s="5">
        <f t="shared" si="65"/>
        <v>86.944444444444443</v>
      </c>
      <c r="Q531" t="str">
        <f t="shared" si="66"/>
        <v>theater</v>
      </c>
      <c r="R531" t="str">
        <f t="shared" si="67"/>
        <v>plays</v>
      </c>
      <c r="S531" s="10">
        <f t="shared" si="68"/>
        <v>42724.822847222218</v>
      </c>
      <c r="T531" s="10">
        <f t="shared" si="69"/>
        <v>42745.999999999993</v>
      </c>
      <c r="U531">
        <f t="shared" si="70"/>
        <v>2016</v>
      </c>
      <c r="V531">
        <f t="shared" si="71"/>
        <v>2017</v>
      </c>
    </row>
    <row r="532" spans="1:22"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64"/>
        <v>107.78267254038178</v>
      </c>
      <c r="P532" s="5">
        <f t="shared" si="65"/>
        <v>126.55172413793103</v>
      </c>
      <c r="Q532" t="str">
        <f t="shared" si="66"/>
        <v>theater</v>
      </c>
      <c r="R532" t="str">
        <f t="shared" si="67"/>
        <v>plays</v>
      </c>
      <c r="S532" s="10">
        <f t="shared" si="68"/>
        <v>42157.382731481477</v>
      </c>
      <c r="T532" s="10">
        <f t="shared" si="69"/>
        <v>42178.874999999993</v>
      </c>
      <c r="U532">
        <f t="shared" si="70"/>
        <v>2015</v>
      </c>
      <c r="V532">
        <f t="shared" si="71"/>
        <v>2015</v>
      </c>
    </row>
    <row r="533" spans="1:22"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64"/>
        <v>100</v>
      </c>
      <c r="P533" s="5">
        <f t="shared" si="65"/>
        <v>129.03225806451613</v>
      </c>
      <c r="Q533" t="str">
        <f t="shared" si="66"/>
        <v>theater</v>
      </c>
      <c r="R533" t="str">
        <f t="shared" si="67"/>
        <v>plays</v>
      </c>
      <c r="S533" s="10">
        <f t="shared" si="68"/>
        <v>42675.856817129628</v>
      </c>
      <c r="T533" s="10">
        <f t="shared" si="69"/>
        <v>42721.082638888889</v>
      </c>
      <c r="U533">
        <f t="shared" si="70"/>
        <v>2016</v>
      </c>
      <c r="V533">
        <f t="shared" si="71"/>
        <v>2016</v>
      </c>
    </row>
    <row r="534" spans="1:22"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64"/>
        <v>123.25</v>
      </c>
      <c r="P534" s="5">
        <f t="shared" si="65"/>
        <v>71.242774566473983</v>
      </c>
      <c r="Q534" t="str">
        <f t="shared" si="66"/>
        <v>theater</v>
      </c>
      <c r="R534" t="str">
        <f t="shared" si="67"/>
        <v>plays</v>
      </c>
      <c r="S534" s="10">
        <f t="shared" si="68"/>
        <v>42472.798703703702</v>
      </c>
      <c r="T534" s="10">
        <f t="shared" si="69"/>
        <v>42502.798703703702</v>
      </c>
      <c r="U534">
        <f t="shared" si="70"/>
        <v>2016</v>
      </c>
      <c r="V534">
        <f t="shared" si="71"/>
        <v>2016</v>
      </c>
    </row>
    <row r="535" spans="1:22"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64"/>
        <v>100.2</v>
      </c>
      <c r="P535" s="5">
        <f t="shared" si="65"/>
        <v>117.88235294117646</v>
      </c>
      <c r="Q535" t="str">
        <f t="shared" si="66"/>
        <v>theater</v>
      </c>
      <c r="R535" t="str">
        <f t="shared" si="67"/>
        <v>plays</v>
      </c>
      <c r="S535" s="10">
        <f t="shared" si="68"/>
        <v>42482.226446759254</v>
      </c>
      <c r="T535" s="10">
        <f t="shared" si="69"/>
        <v>42506.226446759254</v>
      </c>
      <c r="U535">
        <f t="shared" si="70"/>
        <v>2016</v>
      </c>
      <c r="V535">
        <f t="shared" si="71"/>
        <v>2016</v>
      </c>
    </row>
    <row r="536" spans="1:22"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64"/>
        <v>104.66666666666666</v>
      </c>
      <c r="P536" s="5">
        <f t="shared" si="65"/>
        <v>327.08333333333331</v>
      </c>
      <c r="Q536" t="str">
        <f t="shared" si="66"/>
        <v>theater</v>
      </c>
      <c r="R536" t="str">
        <f t="shared" si="67"/>
        <v>plays</v>
      </c>
      <c r="S536" s="10">
        <f t="shared" si="68"/>
        <v>42270.602662037032</v>
      </c>
      <c r="T536" s="10">
        <f t="shared" si="69"/>
        <v>42309.749999999993</v>
      </c>
      <c r="U536">
        <f t="shared" si="70"/>
        <v>2015</v>
      </c>
      <c r="V536">
        <f t="shared" si="71"/>
        <v>2015</v>
      </c>
    </row>
    <row r="537" spans="1:22"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64"/>
        <v>102.49999999999999</v>
      </c>
      <c r="P537" s="5">
        <f t="shared" si="65"/>
        <v>34.745762711864408</v>
      </c>
      <c r="Q537" t="str">
        <f t="shared" si="66"/>
        <v>theater</v>
      </c>
      <c r="R537" t="str">
        <f t="shared" si="67"/>
        <v>plays</v>
      </c>
      <c r="S537" s="10">
        <f t="shared" si="68"/>
        <v>42711.336863425924</v>
      </c>
      <c r="T537" s="10">
        <f t="shared" si="69"/>
        <v>42741.336863425924</v>
      </c>
      <c r="U537">
        <f t="shared" si="70"/>
        <v>2016</v>
      </c>
      <c r="V537">
        <f t="shared" si="71"/>
        <v>2017</v>
      </c>
    </row>
    <row r="538" spans="1:22"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64"/>
        <v>118.25757575757576</v>
      </c>
      <c r="P538" s="5">
        <f t="shared" si="65"/>
        <v>100.06410256410257</v>
      </c>
      <c r="Q538" t="str">
        <f t="shared" si="66"/>
        <v>theater</v>
      </c>
      <c r="R538" t="str">
        <f t="shared" si="67"/>
        <v>plays</v>
      </c>
      <c r="S538" s="10">
        <f t="shared" si="68"/>
        <v>42179.136655092589</v>
      </c>
      <c r="T538" s="10">
        <f t="shared" si="69"/>
        <v>42219.541666666664</v>
      </c>
      <c r="U538">
        <f t="shared" si="70"/>
        <v>2015</v>
      </c>
      <c r="V538">
        <f t="shared" si="71"/>
        <v>2015</v>
      </c>
    </row>
    <row r="539" spans="1:22"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64"/>
        <v>120.5</v>
      </c>
      <c r="P539" s="5">
        <f t="shared" si="65"/>
        <v>40.847457627118644</v>
      </c>
      <c r="Q539" t="str">
        <f t="shared" si="66"/>
        <v>theater</v>
      </c>
      <c r="R539" t="str">
        <f t="shared" si="67"/>
        <v>plays</v>
      </c>
      <c r="S539" s="10">
        <f t="shared" si="68"/>
        <v>42282.560081018521</v>
      </c>
      <c r="T539" s="10">
        <f t="shared" si="69"/>
        <v>42312.601747685178</v>
      </c>
      <c r="U539">
        <f t="shared" si="70"/>
        <v>2015</v>
      </c>
      <c r="V539">
        <f t="shared" si="71"/>
        <v>2015</v>
      </c>
    </row>
    <row r="540" spans="1:22"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64"/>
        <v>302.42</v>
      </c>
      <c r="P540" s="5">
        <f t="shared" si="65"/>
        <v>252.01666666666668</v>
      </c>
      <c r="Q540" t="str">
        <f t="shared" si="66"/>
        <v>theater</v>
      </c>
      <c r="R540" t="str">
        <f t="shared" si="67"/>
        <v>plays</v>
      </c>
      <c r="S540" s="10">
        <f t="shared" si="68"/>
        <v>42473.586377314808</v>
      </c>
      <c r="T540" s="10">
        <f t="shared" si="69"/>
        <v>42503.586377314808</v>
      </c>
      <c r="U540">
        <f t="shared" si="70"/>
        <v>2016</v>
      </c>
      <c r="V540">
        <f t="shared" si="71"/>
        <v>2016</v>
      </c>
    </row>
    <row r="541" spans="1:22"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64"/>
        <v>100.64400000000001</v>
      </c>
      <c r="P541" s="5">
        <f t="shared" si="65"/>
        <v>25.161000000000001</v>
      </c>
      <c r="Q541" t="str">
        <f t="shared" si="66"/>
        <v>theater</v>
      </c>
      <c r="R541" t="str">
        <f t="shared" si="67"/>
        <v>plays</v>
      </c>
      <c r="S541" s="10">
        <f t="shared" si="68"/>
        <v>42534.841516203705</v>
      </c>
      <c r="T541" s="10">
        <f t="shared" si="69"/>
        <v>42555.841516203705</v>
      </c>
      <c r="U541">
        <f t="shared" si="70"/>
        <v>2016</v>
      </c>
      <c r="V541">
        <f t="shared" si="71"/>
        <v>2016</v>
      </c>
    </row>
    <row r="542" spans="1:22"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64"/>
        <v>6.6666666666666671E-3</v>
      </c>
      <c r="P542" s="5">
        <f t="shared" si="65"/>
        <v>1</v>
      </c>
      <c r="Q542" t="str">
        <f t="shared" si="66"/>
        <v>technology</v>
      </c>
      <c r="R542" t="str">
        <f t="shared" si="67"/>
        <v>web</v>
      </c>
      <c r="S542" s="10">
        <f t="shared" si="68"/>
        <v>42009.608865740738</v>
      </c>
      <c r="T542" s="10">
        <f t="shared" si="69"/>
        <v>42039.608865740738</v>
      </c>
      <c r="U542">
        <f t="shared" si="70"/>
        <v>2015</v>
      </c>
      <c r="V542">
        <f t="shared" si="71"/>
        <v>2015</v>
      </c>
    </row>
    <row r="543" spans="1:22"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64"/>
        <v>0.55555555555555558</v>
      </c>
      <c r="P543" s="5">
        <f t="shared" si="65"/>
        <v>25</v>
      </c>
      <c r="Q543" t="str">
        <f t="shared" si="66"/>
        <v>technology</v>
      </c>
      <c r="R543" t="str">
        <f t="shared" si="67"/>
        <v>web</v>
      </c>
      <c r="S543" s="10">
        <f t="shared" si="68"/>
        <v>42275.838356481479</v>
      </c>
      <c r="T543" s="10">
        <f t="shared" si="69"/>
        <v>42305.838356481479</v>
      </c>
      <c r="U543">
        <f t="shared" si="70"/>
        <v>2015</v>
      </c>
      <c r="V543">
        <f t="shared" si="71"/>
        <v>2015</v>
      </c>
    </row>
    <row r="544" spans="1:22"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64"/>
        <v>3.9999999999999996E-4</v>
      </c>
      <c r="P544" s="5">
        <f t="shared" si="65"/>
        <v>1</v>
      </c>
      <c r="Q544" t="str">
        <f t="shared" si="66"/>
        <v>technology</v>
      </c>
      <c r="R544" t="str">
        <f t="shared" si="67"/>
        <v>web</v>
      </c>
      <c r="S544" s="10">
        <f t="shared" si="68"/>
        <v>42433.529120370367</v>
      </c>
      <c r="T544" s="10">
        <f t="shared" si="69"/>
        <v>42493.487453703703</v>
      </c>
      <c r="U544">
        <f t="shared" si="70"/>
        <v>2016</v>
      </c>
      <c r="V544">
        <f t="shared" si="71"/>
        <v>2016</v>
      </c>
    </row>
    <row r="545" spans="1:22"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64"/>
        <v>0.31818181818181818</v>
      </c>
      <c r="P545" s="5">
        <f t="shared" si="65"/>
        <v>35</v>
      </c>
      <c r="Q545" t="str">
        <f t="shared" si="66"/>
        <v>technology</v>
      </c>
      <c r="R545" t="str">
        <f t="shared" si="67"/>
        <v>web</v>
      </c>
      <c r="S545" s="10">
        <f t="shared" si="68"/>
        <v>41913.88381944444</v>
      </c>
      <c r="T545" s="10">
        <f t="shared" si="69"/>
        <v>41943.88381944444</v>
      </c>
      <c r="U545">
        <f t="shared" si="70"/>
        <v>2014</v>
      </c>
      <c r="V545">
        <f t="shared" si="71"/>
        <v>2014</v>
      </c>
    </row>
    <row r="546" spans="1:22"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64"/>
        <v>1.2</v>
      </c>
      <c r="P546" s="5">
        <f t="shared" si="65"/>
        <v>3</v>
      </c>
      <c r="Q546" t="str">
        <f t="shared" si="66"/>
        <v>technology</v>
      </c>
      <c r="R546" t="str">
        <f t="shared" si="67"/>
        <v>web</v>
      </c>
      <c r="S546" s="10">
        <f t="shared" si="68"/>
        <v>42525.448611111111</v>
      </c>
      <c r="T546" s="10">
        <f t="shared" si="69"/>
        <v>42555.448611111111</v>
      </c>
      <c r="U546">
        <f t="shared" si="70"/>
        <v>2016</v>
      </c>
      <c r="V546">
        <f t="shared" si="71"/>
        <v>2016</v>
      </c>
    </row>
    <row r="547" spans="1:22"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64"/>
        <v>27.383999999999997</v>
      </c>
      <c r="P547" s="5">
        <f t="shared" si="65"/>
        <v>402.70588235294116</v>
      </c>
      <c r="Q547" t="str">
        <f t="shared" si="66"/>
        <v>technology</v>
      </c>
      <c r="R547" t="str">
        <f t="shared" si="67"/>
        <v>web</v>
      </c>
      <c r="S547" s="10">
        <f t="shared" si="68"/>
        <v>42283.38413194444</v>
      </c>
      <c r="T547" s="10">
        <f t="shared" si="69"/>
        <v>42323.425798611112</v>
      </c>
      <c r="U547">
        <f t="shared" si="70"/>
        <v>2015</v>
      </c>
      <c r="V547">
        <f t="shared" si="71"/>
        <v>2015</v>
      </c>
    </row>
    <row r="548" spans="1:22"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64"/>
        <v>8.666666666666667E-2</v>
      </c>
      <c r="P548" s="5">
        <f t="shared" si="65"/>
        <v>26</v>
      </c>
      <c r="Q548" t="str">
        <f t="shared" si="66"/>
        <v>technology</v>
      </c>
      <c r="R548" t="str">
        <f t="shared" si="67"/>
        <v>web</v>
      </c>
      <c r="S548" s="10">
        <f t="shared" si="68"/>
        <v>42249.459664351853</v>
      </c>
      <c r="T548" s="10">
        <f t="shared" si="69"/>
        <v>42294.459664351853</v>
      </c>
      <c r="U548">
        <f t="shared" si="70"/>
        <v>2015</v>
      </c>
      <c r="V548">
        <f t="shared" si="71"/>
        <v>2015</v>
      </c>
    </row>
    <row r="549" spans="1:22"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64"/>
        <v>0</v>
      </c>
      <c r="P549" s="5">
        <f t="shared" si="65"/>
        <v>0</v>
      </c>
      <c r="Q549" t="str">
        <f t="shared" si="66"/>
        <v>technology</v>
      </c>
      <c r="R549" t="str">
        <f t="shared" si="67"/>
        <v>web</v>
      </c>
      <c r="S549" s="10">
        <f t="shared" si="68"/>
        <v>42380.488009259258</v>
      </c>
      <c r="T549" s="10">
        <f t="shared" si="69"/>
        <v>42410.488009259258</v>
      </c>
      <c r="U549">
        <f t="shared" si="70"/>
        <v>2016</v>
      </c>
      <c r="V549">
        <f t="shared" si="71"/>
        <v>2016</v>
      </c>
    </row>
    <row r="550" spans="1:22"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64"/>
        <v>0.09</v>
      </c>
      <c r="P550" s="5">
        <f t="shared" si="65"/>
        <v>9</v>
      </c>
      <c r="Q550" t="str">
        <f t="shared" si="66"/>
        <v>technology</v>
      </c>
      <c r="R550" t="str">
        <f t="shared" si="67"/>
        <v>web</v>
      </c>
      <c r="S550" s="10">
        <f t="shared" si="68"/>
        <v>42276.695</v>
      </c>
      <c r="T550" s="10">
        <f t="shared" si="69"/>
        <v>42306.695</v>
      </c>
      <c r="U550">
        <f t="shared" si="70"/>
        <v>2015</v>
      </c>
      <c r="V550">
        <f t="shared" si="71"/>
        <v>2015</v>
      </c>
    </row>
    <row r="551" spans="1:22"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64"/>
        <v>2.7199999999999998</v>
      </c>
      <c r="P551" s="5">
        <f t="shared" si="65"/>
        <v>8.5</v>
      </c>
      <c r="Q551" t="str">
        <f t="shared" si="66"/>
        <v>technology</v>
      </c>
      <c r="R551" t="str">
        <f t="shared" si="67"/>
        <v>web</v>
      </c>
      <c r="S551" s="10">
        <f t="shared" si="68"/>
        <v>42163.428495370368</v>
      </c>
      <c r="T551" s="10">
        <f t="shared" si="69"/>
        <v>42193.428495370368</v>
      </c>
      <c r="U551">
        <f t="shared" si="70"/>
        <v>2015</v>
      </c>
      <c r="V551">
        <f t="shared" si="71"/>
        <v>2015</v>
      </c>
    </row>
    <row r="552" spans="1:22"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64"/>
        <v>0.70000000000000007</v>
      </c>
      <c r="P552" s="5">
        <f t="shared" si="65"/>
        <v>8.75</v>
      </c>
      <c r="Q552" t="str">
        <f t="shared" si="66"/>
        <v>technology</v>
      </c>
      <c r="R552" t="str">
        <f t="shared" si="67"/>
        <v>web</v>
      </c>
      <c r="S552" s="10">
        <f t="shared" si="68"/>
        <v>42753.47042824074</v>
      </c>
      <c r="T552" s="10">
        <f t="shared" si="69"/>
        <v>42765.999999999993</v>
      </c>
      <c r="U552">
        <f t="shared" si="70"/>
        <v>2017</v>
      </c>
      <c r="V552">
        <f t="shared" si="71"/>
        <v>2017</v>
      </c>
    </row>
    <row r="553" spans="1:22"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64"/>
        <v>5.0413333333333332</v>
      </c>
      <c r="P553" s="5">
        <f t="shared" si="65"/>
        <v>135.03571428571428</v>
      </c>
      <c r="Q553" t="str">
        <f t="shared" si="66"/>
        <v>technology</v>
      </c>
      <c r="R553" t="str">
        <f t="shared" si="67"/>
        <v>web</v>
      </c>
      <c r="S553" s="10">
        <f t="shared" si="68"/>
        <v>42173.067407407405</v>
      </c>
      <c r="T553" s="10">
        <f t="shared" si="69"/>
        <v>42217.536805555552</v>
      </c>
      <c r="U553">
        <f t="shared" si="70"/>
        <v>2015</v>
      </c>
      <c r="V553">
        <f t="shared" si="71"/>
        <v>2015</v>
      </c>
    </row>
    <row r="554" spans="1:22"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64"/>
        <v>0</v>
      </c>
      <c r="P554" s="5">
        <f t="shared" si="65"/>
        <v>0</v>
      </c>
      <c r="Q554" t="str">
        <f t="shared" si="66"/>
        <v>technology</v>
      </c>
      <c r="R554" t="str">
        <f t="shared" si="67"/>
        <v>web</v>
      </c>
      <c r="S554" s="10">
        <f t="shared" si="68"/>
        <v>42318.408518518518</v>
      </c>
      <c r="T554" s="10">
        <f t="shared" si="69"/>
        <v>42378.408518518518</v>
      </c>
      <c r="U554">
        <f t="shared" si="70"/>
        <v>2015</v>
      </c>
      <c r="V554">
        <f t="shared" si="71"/>
        <v>2016</v>
      </c>
    </row>
    <row r="555" spans="1:22"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64"/>
        <v>0.49199999999999999</v>
      </c>
      <c r="P555" s="5">
        <f t="shared" si="65"/>
        <v>20.5</v>
      </c>
      <c r="Q555" t="str">
        <f t="shared" si="66"/>
        <v>technology</v>
      </c>
      <c r="R555" t="str">
        <f t="shared" si="67"/>
        <v>web</v>
      </c>
      <c r="S555" s="10">
        <f t="shared" si="68"/>
        <v>41927.511469907404</v>
      </c>
      <c r="T555" s="10">
        <f t="shared" si="69"/>
        <v>41957.553136574068</v>
      </c>
      <c r="U555">
        <f t="shared" si="70"/>
        <v>2014</v>
      </c>
      <c r="V555">
        <f t="shared" si="71"/>
        <v>2014</v>
      </c>
    </row>
    <row r="556" spans="1:22"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64"/>
        <v>36.589147286821706</v>
      </c>
      <c r="P556" s="5">
        <f t="shared" si="65"/>
        <v>64.36363636363636</v>
      </c>
      <c r="Q556" t="str">
        <f t="shared" si="66"/>
        <v>technology</v>
      </c>
      <c r="R556" t="str">
        <f t="shared" si="67"/>
        <v>web</v>
      </c>
      <c r="S556" s="10">
        <f t="shared" si="68"/>
        <v>41901.476527777777</v>
      </c>
      <c r="T556" s="10">
        <f t="shared" si="69"/>
        <v>41931.476527777777</v>
      </c>
      <c r="U556">
        <f t="shared" si="70"/>
        <v>2014</v>
      </c>
      <c r="V556">
        <f t="shared" si="71"/>
        <v>2014</v>
      </c>
    </row>
    <row r="557" spans="1:22"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64"/>
        <v>0</v>
      </c>
      <c r="P557" s="5">
        <f t="shared" si="65"/>
        <v>0</v>
      </c>
      <c r="Q557" t="str">
        <f t="shared" si="66"/>
        <v>technology</v>
      </c>
      <c r="R557" t="str">
        <f t="shared" si="67"/>
        <v>web</v>
      </c>
      <c r="S557" s="10">
        <f t="shared" si="68"/>
        <v>42503.145173611112</v>
      </c>
      <c r="T557" s="10">
        <f t="shared" si="69"/>
        <v>42533.145173611112</v>
      </c>
      <c r="U557">
        <f t="shared" si="70"/>
        <v>2016</v>
      </c>
      <c r="V557">
        <f t="shared" si="71"/>
        <v>2016</v>
      </c>
    </row>
    <row r="558" spans="1:22"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64"/>
        <v>2.5</v>
      </c>
      <c r="P558" s="5">
        <f t="shared" si="65"/>
        <v>200</v>
      </c>
      <c r="Q558" t="str">
        <f t="shared" si="66"/>
        <v>technology</v>
      </c>
      <c r="R558" t="str">
        <f t="shared" si="67"/>
        <v>web</v>
      </c>
      <c r="S558" s="10">
        <f t="shared" si="68"/>
        <v>42345.651817129627</v>
      </c>
      <c r="T558" s="10">
        <f t="shared" si="69"/>
        <v>42375.651817129627</v>
      </c>
      <c r="U558">
        <f t="shared" si="70"/>
        <v>2015</v>
      </c>
      <c r="V558">
        <f t="shared" si="71"/>
        <v>2016</v>
      </c>
    </row>
    <row r="559" spans="1:22"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64"/>
        <v>0.91066666666666674</v>
      </c>
      <c r="P559" s="5">
        <f t="shared" si="65"/>
        <v>68.3</v>
      </c>
      <c r="Q559" t="str">
        <f t="shared" si="66"/>
        <v>technology</v>
      </c>
      <c r="R559" t="str">
        <f t="shared" si="67"/>
        <v>web</v>
      </c>
      <c r="S559" s="10">
        <f t="shared" si="68"/>
        <v>42676.733831018515</v>
      </c>
      <c r="T559" s="10">
        <f t="shared" si="69"/>
        <v>42706.775497685179</v>
      </c>
      <c r="U559">
        <f t="shared" si="70"/>
        <v>2016</v>
      </c>
      <c r="V559">
        <f t="shared" si="71"/>
        <v>2016</v>
      </c>
    </row>
    <row r="560" spans="1:22"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64"/>
        <v>0</v>
      </c>
      <c r="P560" s="5">
        <f t="shared" si="65"/>
        <v>0</v>
      </c>
      <c r="Q560" t="str">
        <f t="shared" si="66"/>
        <v>technology</v>
      </c>
      <c r="R560" t="str">
        <f t="shared" si="67"/>
        <v>web</v>
      </c>
      <c r="S560" s="10">
        <f t="shared" si="68"/>
        <v>42057.674826388888</v>
      </c>
      <c r="T560" s="10">
        <f t="shared" si="69"/>
        <v>42087.633159722223</v>
      </c>
      <c r="U560">
        <f t="shared" si="70"/>
        <v>2015</v>
      </c>
      <c r="V560">
        <f t="shared" si="71"/>
        <v>2015</v>
      </c>
    </row>
    <row r="561" spans="1:22"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64"/>
        <v>2.0833333333333336E-2</v>
      </c>
      <c r="P561" s="5">
        <f t="shared" si="65"/>
        <v>50</v>
      </c>
      <c r="Q561" t="str">
        <f t="shared" si="66"/>
        <v>technology</v>
      </c>
      <c r="R561" t="str">
        <f t="shared" si="67"/>
        <v>web</v>
      </c>
      <c r="S561" s="10">
        <f t="shared" si="68"/>
        <v>42321.074768518512</v>
      </c>
      <c r="T561" s="10">
        <f t="shared" si="69"/>
        <v>42351.074768518512</v>
      </c>
      <c r="U561">
        <f t="shared" si="70"/>
        <v>2015</v>
      </c>
      <c r="V561">
        <f t="shared" si="71"/>
        <v>2015</v>
      </c>
    </row>
    <row r="562" spans="1:22"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64"/>
        <v>1.2E-2</v>
      </c>
      <c r="P562" s="5">
        <f t="shared" si="65"/>
        <v>4</v>
      </c>
      <c r="Q562" t="str">
        <f t="shared" si="66"/>
        <v>technology</v>
      </c>
      <c r="R562" t="str">
        <f t="shared" si="67"/>
        <v>web</v>
      </c>
      <c r="S562" s="10">
        <f t="shared" si="68"/>
        <v>41960.563020833331</v>
      </c>
      <c r="T562" s="10">
        <f t="shared" si="69"/>
        <v>41990.563020833331</v>
      </c>
      <c r="U562">
        <f t="shared" si="70"/>
        <v>2014</v>
      </c>
      <c r="V562">
        <f t="shared" si="71"/>
        <v>2014</v>
      </c>
    </row>
    <row r="563" spans="1:22"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64"/>
        <v>0.36666666666666664</v>
      </c>
      <c r="P563" s="5">
        <f t="shared" si="65"/>
        <v>27.5</v>
      </c>
      <c r="Q563" t="str">
        <f t="shared" si="66"/>
        <v>technology</v>
      </c>
      <c r="R563" t="str">
        <f t="shared" si="67"/>
        <v>web</v>
      </c>
      <c r="S563" s="10">
        <f t="shared" si="68"/>
        <v>42268.450381944444</v>
      </c>
      <c r="T563" s="10">
        <f t="shared" si="69"/>
        <v>42303.450381944444</v>
      </c>
      <c r="U563">
        <f t="shared" si="70"/>
        <v>2015</v>
      </c>
      <c r="V563">
        <f t="shared" si="71"/>
        <v>2015</v>
      </c>
    </row>
    <row r="564" spans="1:22"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64"/>
        <v>0</v>
      </c>
      <c r="P564" s="5">
        <f t="shared" si="65"/>
        <v>0</v>
      </c>
      <c r="Q564" t="str">
        <f t="shared" si="66"/>
        <v>technology</v>
      </c>
      <c r="R564" t="str">
        <f t="shared" si="67"/>
        <v>web</v>
      </c>
      <c r="S564" s="10">
        <f t="shared" si="68"/>
        <v>42692.180729166663</v>
      </c>
      <c r="T564" s="10">
        <f t="shared" si="69"/>
        <v>42722.180729166663</v>
      </c>
      <c r="U564">
        <f t="shared" si="70"/>
        <v>2016</v>
      </c>
      <c r="V564">
        <f t="shared" si="71"/>
        <v>2016</v>
      </c>
    </row>
    <row r="565" spans="1:22"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64"/>
        <v>9.0666666666666659E-2</v>
      </c>
      <c r="P565" s="5">
        <f t="shared" si="65"/>
        <v>34</v>
      </c>
      <c r="Q565" t="str">
        <f t="shared" si="66"/>
        <v>technology</v>
      </c>
      <c r="R565" t="str">
        <f t="shared" si="67"/>
        <v>web</v>
      </c>
      <c r="S565" s="10">
        <f t="shared" si="68"/>
        <v>42021.861655092587</v>
      </c>
      <c r="T565" s="10">
        <f t="shared" si="69"/>
        <v>42051.861655092587</v>
      </c>
      <c r="U565">
        <f t="shared" si="70"/>
        <v>2015</v>
      </c>
      <c r="V565">
        <f t="shared" si="71"/>
        <v>2015</v>
      </c>
    </row>
    <row r="566" spans="1:22"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64"/>
        <v>5.5555555555555558E-3</v>
      </c>
      <c r="P566" s="5">
        <f t="shared" si="65"/>
        <v>1</v>
      </c>
      <c r="Q566" t="str">
        <f t="shared" si="66"/>
        <v>technology</v>
      </c>
      <c r="R566" t="str">
        <f t="shared" si="67"/>
        <v>web</v>
      </c>
      <c r="S566" s="10">
        <f t="shared" si="68"/>
        <v>42411.734664351847</v>
      </c>
      <c r="T566" s="10">
        <f t="shared" si="69"/>
        <v>42441.734664351847</v>
      </c>
      <c r="U566">
        <f t="shared" si="70"/>
        <v>2016</v>
      </c>
      <c r="V566">
        <f t="shared" si="71"/>
        <v>2016</v>
      </c>
    </row>
    <row r="567" spans="1:22"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64"/>
        <v>0</v>
      </c>
      <c r="P567" s="5">
        <f t="shared" si="65"/>
        <v>0</v>
      </c>
      <c r="Q567" t="str">
        <f t="shared" si="66"/>
        <v>technology</v>
      </c>
      <c r="R567" t="str">
        <f t="shared" si="67"/>
        <v>web</v>
      </c>
      <c r="S567" s="10">
        <f t="shared" si="68"/>
        <v>42165.576956018514</v>
      </c>
      <c r="T567" s="10">
        <f t="shared" si="69"/>
        <v>42195.576956018514</v>
      </c>
      <c r="U567">
        <f t="shared" si="70"/>
        <v>2015</v>
      </c>
      <c r="V567">
        <f t="shared" si="71"/>
        <v>2015</v>
      </c>
    </row>
    <row r="568" spans="1:22"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64"/>
        <v>0.02</v>
      </c>
      <c r="P568" s="5">
        <f t="shared" si="65"/>
        <v>1</v>
      </c>
      <c r="Q568" t="str">
        <f t="shared" si="66"/>
        <v>technology</v>
      </c>
      <c r="R568" t="str">
        <f t="shared" si="67"/>
        <v>web</v>
      </c>
      <c r="S568" s="10">
        <f t="shared" si="68"/>
        <v>42535.476076388884</v>
      </c>
      <c r="T568" s="10">
        <f t="shared" si="69"/>
        <v>42565.476076388884</v>
      </c>
      <c r="U568">
        <f t="shared" si="70"/>
        <v>2016</v>
      </c>
      <c r="V568">
        <f t="shared" si="71"/>
        <v>2016</v>
      </c>
    </row>
    <row r="569" spans="1:22"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64"/>
        <v>0</v>
      </c>
      <c r="P569" s="5">
        <f t="shared" si="65"/>
        <v>0</v>
      </c>
      <c r="Q569" t="str">
        <f t="shared" si="66"/>
        <v>technology</v>
      </c>
      <c r="R569" t="str">
        <f t="shared" si="67"/>
        <v>web</v>
      </c>
      <c r="S569" s="10">
        <f t="shared" si="68"/>
        <v>41975.634189814817</v>
      </c>
      <c r="T569" s="10">
        <f t="shared" si="69"/>
        <v>42005.634189814817</v>
      </c>
      <c r="U569">
        <f t="shared" si="70"/>
        <v>2014</v>
      </c>
      <c r="V569">
        <f t="shared" si="71"/>
        <v>2015</v>
      </c>
    </row>
    <row r="570" spans="1:22"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64"/>
        <v>1</v>
      </c>
      <c r="P570" s="5">
        <f t="shared" si="65"/>
        <v>49</v>
      </c>
      <c r="Q570" t="str">
        <f t="shared" si="66"/>
        <v>technology</v>
      </c>
      <c r="R570" t="str">
        <f t="shared" si="67"/>
        <v>web</v>
      </c>
      <c r="S570" s="10">
        <f t="shared" si="68"/>
        <v>42348.713229166664</v>
      </c>
      <c r="T570" s="10">
        <f t="shared" si="69"/>
        <v>42385.249999999993</v>
      </c>
      <c r="U570">
        <f t="shared" si="70"/>
        <v>2015</v>
      </c>
      <c r="V570">
        <f t="shared" si="71"/>
        <v>2016</v>
      </c>
    </row>
    <row r="571" spans="1:22"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64"/>
        <v>0.8</v>
      </c>
      <c r="P571" s="5">
        <f t="shared" si="65"/>
        <v>20</v>
      </c>
      <c r="Q571" t="str">
        <f t="shared" si="66"/>
        <v>technology</v>
      </c>
      <c r="R571" t="str">
        <f t="shared" si="67"/>
        <v>web</v>
      </c>
      <c r="S571" s="10">
        <f t="shared" si="68"/>
        <v>42340.639027777775</v>
      </c>
      <c r="T571" s="10">
        <f t="shared" si="69"/>
        <v>42370.639027777775</v>
      </c>
      <c r="U571">
        <f t="shared" si="70"/>
        <v>2015</v>
      </c>
      <c r="V571">
        <f t="shared" si="71"/>
        <v>2016</v>
      </c>
    </row>
    <row r="572" spans="1:22"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64"/>
        <v>0.16705882352941176</v>
      </c>
      <c r="P572" s="5">
        <f t="shared" si="65"/>
        <v>142</v>
      </c>
      <c r="Q572" t="str">
        <f t="shared" si="66"/>
        <v>technology</v>
      </c>
      <c r="R572" t="str">
        <f t="shared" si="67"/>
        <v>web</v>
      </c>
      <c r="S572" s="10">
        <f t="shared" si="68"/>
        <v>42388.589918981474</v>
      </c>
      <c r="T572" s="10">
        <f t="shared" si="69"/>
        <v>42418.589918981474</v>
      </c>
      <c r="U572">
        <f t="shared" si="70"/>
        <v>2016</v>
      </c>
      <c r="V572">
        <f t="shared" si="71"/>
        <v>2016</v>
      </c>
    </row>
    <row r="573" spans="1:22"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64"/>
        <v>0.42399999999999999</v>
      </c>
      <c r="P573" s="5">
        <f t="shared" si="65"/>
        <v>53</v>
      </c>
      <c r="Q573" t="str">
        <f t="shared" si="66"/>
        <v>technology</v>
      </c>
      <c r="R573" t="str">
        <f t="shared" si="67"/>
        <v>web</v>
      </c>
      <c r="S573" s="10">
        <f t="shared" si="68"/>
        <v>42192.607905092591</v>
      </c>
      <c r="T573" s="10">
        <f t="shared" si="69"/>
        <v>42211.957638888889</v>
      </c>
      <c r="U573">
        <f t="shared" si="70"/>
        <v>2015</v>
      </c>
      <c r="V573">
        <f t="shared" si="71"/>
        <v>2015</v>
      </c>
    </row>
    <row r="574" spans="1:22"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64"/>
        <v>0</v>
      </c>
      <c r="P574" s="5">
        <f t="shared" si="65"/>
        <v>0</v>
      </c>
      <c r="Q574" t="str">
        <f t="shared" si="66"/>
        <v>technology</v>
      </c>
      <c r="R574" t="str">
        <f t="shared" si="67"/>
        <v>web</v>
      </c>
      <c r="S574" s="10">
        <f t="shared" si="68"/>
        <v>42282.507962962962</v>
      </c>
      <c r="T574" s="10">
        <f t="shared" si="69"/>
        <v>42312.549629629626</v>
      </c>
      <c r="U574">
        <f t="shared" si="70"/>
        <v>2015</v>
      </c>
      <c r="V574">
        <f t="shared" si="71"/>
        <v>2015</v>
      </c>
    </row>
    <row r="575" spans="1:22"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64"/>
        <v>0.38925389253892539</v>
      </c>
      <c r="P575" s="5">
        <f t="shared" si="65"/>
        <v>38.444444444444443</v>
      </c>
      <c r="Q575" t="str">
        <f t="shared" si="66"/>
        <v>technology</v>
      </c>
      <c r="R575" t="str">
        <f t="shared" si="67"/>
        <v>web</v>
      </c>
      <c r="S575" s="10">
        <f t="shared" si="68"/>
        <v>41962.841793981475</v>
      </c>
      <c r="T575" s="10">
        <f t="shared" si="69"/>
        <v>42021.841666666667</v>
      </c>
      <c r="U575">
        <f t="shared" si="70"/>
        <v>2014</v>
      </c>
      <c r="V575">
        <f t="shared" si="71"/>
        <v>2015</v>
      </c>
    </row>
    <row r="576" spans="1:22"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64"/>
        <v>0.7155635062611807</v>
      </c>
      <c r="P576" s="5">
        <f t="shared" si="65"/>
        <v>20</v>
      </c>
      <c r="Q576" t="str">
        <f t="shared" si="66"/>
        <v>technology</v>
      </c>
      <c r="R576" t="str">
        <f t="shared" si="67"/>
        <v>web</v>
      </c>
      <c r="S576" s="10">
        <f t="shared" si="68"/>
        <v>42632.235034722216</v>
      </c>
      <c r="T576" s="10">
        <f t="shared" si="69"/>
        <v>42662.235034722216</v>
      </c>
      <c r="U576">
        <f t="shared" si="70"/>
        <v>2016</v>
      </c>
      <c r="V576">
        <f t="shared" si="71"/>
        <v>2016</v>
      </c>
    </row>
    <row r="577" spans="1:22"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64"/>
        <v>0.43166666666666664</v>
      </c>
      <c r="P577" s="5">
        <f t="shared" si="65"/>
        <v>64.75</v>
      </c>
      <c r="Q577" t="str">
        <f t="shared" si="66"/>
        <v>technology</v>
      </c>
      <c r="R577" t="str">
        <f t="shared" si="67"/>
        <v>web</v>
      </c>
      <c r="S577" s="10">
        <f t="shared" si="68"/>
        <v>42138.484293981477</v>
      </c>
      <c r="T577" s="10">
        <f t="shared" si="69"/>
        <v>42168.484293981477</v>
      </c>
      <c r="U577">
        <f t="shared" si="70"/>
        <v>2015</v>
      </c>
      <c r="V577">
        <f t="shared" si="71"/>
        <v>2015</v>
      </c>
    </row>
    <row r="578" spans="1:22"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64"/>
        <v>1.25E-3</v>
      </c>
      <c r="P578" s="5">
        <f t="shared" si="65"/>
        <v>1</v>
      </c>
      <c r="Q578" t="str">
        <f t="shared" si="66"/>
        <v>technology</v>
      </c>
      <c r="R578" t="str">
        <f t="shared" si="67"/>
        <v>web</v>
      </c>
      <c r="S578" s="10">
        <f t="shared" si="68"/>
        <v>42031.263333333329</v>
      </c>
      <c r="T578" s="10">
        <f t="shared" si="69"/>
        <v>42091.221666666665</v>
      </c>
      <c r="U578">
        <f t="shared" si="70"/>
        <v>2015</v>
      </c>
      <c r="V578">
        <f t="shared" si="71"/>
        <v>2015</v>
      </c>
    </row>
    <row r="579" spans="1:22"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72">(E579/D579)*100</f>
        <v>0.2</v>
      </c>
      <c r="P579" s="5">
        <f t="shared" ref="P579:P642" si="73">IFERROR(E579/L579, 0)</f>
        <v>10</v>
      </c>
      <c r="Q579" t="str">
        <f t="shared" ref="Q579:Q642" si="74">LEFT(N579,FIND("/",N579)-1)</f>
        <v>technology</v>
      </c>
      <c r="R579" t="str">
        <f t="shared" ref="R579:R642" si="75">RIGHT(N579,LEN(N579)-FIND("/",N579))</f>
        <v>web</v>
      </c>
      <c r="S579" s="10">
        <f t="shared" ref="S579:S642" si="76">(J579/86400)+25569+(-5/24)</f>
        <v>42450.380810185183</v>
      </c>
      <c r="T579" s="10">
        <f t="shared" ref="T579:T642" si="77">(I579/86400)+25569+(-5/24)</f>
        <v>42510.380810185183</v>
      </c>
      <c r="U579">
        <f t="shared" ref="U579:U642" si="78">YEAR(S579)</f>
        <v>2016</v>
      </c>
      <c r="V579">
        <f t="shared" ref="V579:V642" si="79">YEAR(T579)</f>
        <v>2016</v>
      </c>
    </row>
    <row r="580" spans="1:22"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72"/>
        <v>1.12E-2</v>
      </c>
      <c r="P580" s="5">
        <f t="shared" si="73"/>
        <v>2</v>
      </c>
      <c r="Q580" t="str">
        <f t="shared" si="74"/>
        <v>technology</v>
      </c>
      <c r="R580" t="str">
        <f t="shared" si="75"/>
        <v>web</v>
      </c>
      <c r="S580" s="10">
        <f t="shared" si="76"/>
        <v>42230.370289351849</v>
      </c>
      <c r="T580" s="10">
        <f t="shared" si="77"/>
        <v>42254.370289351849</v>
      </c>
      <c r="U580">
        <f t="shared" si="78"/>
        <v>2015</v>
      </c>
      <c r="V580">
        <f t="shared" si="79"/>
        <v>2015</v>
      </c>
    </row>
    <row r="581" spans="1:22"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72"/>
        <v>1.4583333333333333</v>
      </c>
      <c r="P581" s="5">
        <f t="shared" si="73"/>
        <v>35</v>
      </c>
      <c r="Q581" t="str">
        <f t="shared" si="74"/>
        <v>technology</v>
      </c>
      <c r="R581" t="str">
        <f t="shared" si="75"/>
        <v>web</v>
      </c>
      <c r="S581" s="10">
        <f t="shared" si="76"/>
        <v>41968.643784722219</v>
      </c>
      <c r="T581" s="10">
        <f t="shared" si="77"/>
        <v>41998.643784722219</v>
      </c>
      <c r="U581">
        <f t="shared" si="78"/>
        <v>2014</v>
      </c>
      <c r="V581">
        <f t="shared" si="79"/>
        <v>2014</v>
      </c>
    </row>
    <row r="582" spans="1:22"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72"/>
        <v>3.3333333333333333E-2</v>
      </c>
      <c r="P582" s="5">
        <f t="shared" si="73"/>
        <v>1</v>
      </c>
      <c r="Q582" t="str">
        <f t="shared" si="74"/>
        <v>technology</v>
      </c>
      <c r="R582" t="str">
        <f t="shared" si="75"/>
        <v>web</v>
      </c>
      <c r="S582" s="10">
        <f t="shared" si="76"/>
        <v>42605.699849537035</v>
      </c>
      <c r="T582" s="10">
        <f t="shared" si="77"/>
        <v>42635.699849537035</v>
      </c>
      <c r="U582">
        <f t="shared" si="78"/>
        <v>2016</v>
      </c>
      <c r="V582">
        <f t="shared" si="79"/>
        <v>2016</v>
      </c>
    </row>
    <row r="583" spans="1:22"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72"/>
        <v>0</v>
      </c>
      <c r="P583" s="5">
        <f t="shared" si="73"/>
        <v>0</v>
      </c>
      <c r="Q583" t="str">
        <f t="shared" si="74"/>
        <v>technology</v>
      </c>
      <c r="R583" t="str">
        <f t="shared" si="75"/>
        <v>web</v>
      </c>
      <c r="S583" s="10">
        <f t="shared" si="76"/>
        <v>42187.804444444446</v>
      </c>
      <c r="T583" s="10">
        <f t="shared" si="77"/>
        <v>42217.804444444446</v>
      </c>
      <c r="U583">
        <f t="shared" si="78"/>
        <v>2015</v>
      </c>
      <c r="V583">
        <f t="shared" si="79"/>
        <v>2015</v>
      </c>
    </row>
    <row r="584" spans="1:22"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72"/>
        <v>0</v>
      </c>
      <c r="P584" s="5">
        <f t="shared" si="73"/>
        <v>0</v>
      </c>
      <c r="Q584" t="str">
        <f t="shared" si="74"/>
        <v>technology</v>
      </c>
      <c r="R584" t="str">
        <f t="shared" si="75"/>
        <v>web</v>
      </c>
      <c r="S584" s="10">
        <f t="shared" si="76"/>
        <v>42055.531469907401</v>
      </c>
      <c r="T584" s="10">
        <f t="shared" si="77"/>
        <v>42078.541666666664</v>
      </c>
      <c r="U584">
        <f t="shared" si="78"/>
        <v>2015</v>
      </c>
      <c r="V584">
        <f t="shared" si="79"/>
        <v>2015</v>
      </c>
    </row>
    <row r="585" spans="1:22"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72"/>
        <v>1.1111111111111112E-2</v>
      </c>
      <c r="P585" s="5">
        <f t="shared" si="73"/>
        <v>1</v>
      </c>
      <c r="Q585" t="str">
        <f t="shared" si="74"/>
        <v>technology</v>
      </c>
      <c r="R585" t="str">
        <f t="shared" si="75"/>
        <v>web</v>
      </c>
      <c r="S585" s="10">
        <f t="shared" si="76"/>
        <v>42052.730173611104</v>
      </c>
      <c r="T585" s="10">
        <f t="shared" si="77"/>
        <v>42082.688506944447</v>
      </c>
      <c r="U585">
        <f t="shared" si="78"/>
        <v>2015</v>
      </c>
      <c r="V585">
        <f t="shared" si="79"/>
        <v>2015</v>
      </c>
    </row>
    <row r="586" spans="1:22"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72"/>
        <v>1</v>
      </c>
      <c r="P586" s="5">
        <f t="shared" si="73"/>
        <v>5</v>
      </c>
      <c r="Q586" t="str">
        <f t="shared" si="74"/>
        <v>technology</v>
      </c>
      <c r="R586" t="str">
        <f t="shared" si="75"/>
        <v>web</v>
      </c>
      <c r="S586" s="10">
        <f t="shared" si="76"/>
        <v>42049.508287037032</v>
      </c>
      <c r="T586" s="10">
        <f t="shared" si="77"/>
        <v>42079.466620370367</v>
      </c>
      <c r="U586">
        <f t="shared" si="78"/>
        <v>2015</v>
      </c>
      <c r="V586">
        <f t="shared" si="79"/>
        <v>2015</v>
      </c>
    </row>
    <row r="587" spans="1:22"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72"/>
        <v>0</v>
      </c>
      <c r="P587" s="5">
        <f t="shared" si="73"/>
        <v>0</v>
      </c>
      <c r="Q587" t="str">
        <f t="shared" si="74"/>
        <v>technology</v>
      </c>
      <c r="R587" t="str">
        <f t="shared" si="75"/>
        <v>web</v>
      </c>
      <c r="S587" s="10">
        <f t="shared" si="76"/>
        <v>42283.182604166665</v>
      </c>
      <c r="T587" s="10">
        <f t="shared" si="77"/>
        <v>42338.791666666664</v>
      </c>
      <c r="U587">
        <f t="shared" si="78"/>
        <v>2015</v>
      </c>
      <c r="V587">
        <f t="shared" si="79"/>
        <v>2015</v>
      </c>
    </row>
    <row r="588" spans="1:22"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72"/>
        <v>0.55999999999999994</v>
      </c>
      <c r="P588" s="5">
        <f t="shared" si="73"/>
        <v>14</v>
      </c>
      <c r="Q588" t="str">
        <f t="shared" si="74"/>
        <v>technology</v>
      </c>
      <c r="R588" t="str">
        <f t="shared" si="75"/>
        <v>web</v>
      </c>
      <c r="S588" s="10">
        <f t="shared" si="76"/>
        <v>42020.645914351851</v>
      </c>
      <c r="T588" s="10">
        <f t="shared" si="77"/>
        <v>42050.645914351851</v>
      </c>
      <c r="U588">
        <f t="shared" si="78"/>
        <v>2015</v>
      </c>
      <c r="V588">
        <f t="shared" si="79"/>
        <v>2015</v>
      </c>
    </row>
    <row r="589" spans="1:22"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72"/>
        <v>9.0833333333333339</v>
      </c>
      <c r="P589" s="5">
        <f t="shared" si="73"/>
        <v>389.28571428571428</v>
      </c>
      <c r="Q589" t="str">
        <f t="shared" si="74"/>
        <v>technology</v>
      </c>
      <c r="R589" t="str">
        <f t="shared" si="75"/>
        <v>web</v>
      </c>
      <c r="S589" s="10">
        <f t="shared" si="76"/>
        <v>42080.548993055556</v>
      </c>
      <c r="T589" s="10">
        <f t="shared" si="77"/>
        <v>42110.548993055556</v>
      </c>
      <c r="U589">
        <f t="shared" si="78"/>
        <v>2015</v>
      </c>
      <c r="V589">
        <f t="shared" si="79"/>
        <v>2015</v>
      </c>
    </row>
    <row r="590" spans="1:22"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72"/>
        <v>3.3444444444444441</v>
      </c>
      <c r="P590" s="5">
        <f t="shared" si="73"/>
        <v>150.5</v>
      </c>
      <c r="Q590" t="str">
        <f t="shared" si="74"/>
        <v>technology</v>
      </c>
      <c r="R590" t="str">
        <f t="shared" si="75"/>
        <v>web</v>
      </c>
      <c r="S590" s="10">
        <f t="shared" si="76"/>
        <v>42631.561180555553</v>
      </c>
      <c r="T590" s="10">
        <f t="shared" si="77"/>
        <v>42691.602847222217</v>
      </c>
      <c r="U590">
        <f t="shared" si="78"/>
        <v>2016</v>
      </c>
      <c r="V590">
        <f t="shared" si="79"/>
        <v>2016</v>
      </c>
    </row>
    <row r="591" spans="1:22"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72"/>
        <v>1.3333333333333334E-2</v>
      </c>
      <c r="P591" s="5">
        <f t="shared" si="73"/>
        <v>1</v>
      </c>
      <c r="Q591" t="str">
        <f t="shared" si="74"/>
        <v>technology</v>
      </c>
      <c r="R591" t="str">
        <f t="shared" si="75"/>
        <v>web</v>
      </c>
      <c r="S591" s="10">
        <f t="shared" si="76"/>
        <v>42178.406238425923</v>
      </c>
      <c r="T591" s="10">
        <f t="shared" si="77"/>
        <v>42193.406238425923</v>
      </c>
      <c r="U591">
        <f t="shared" si="78"/>
        <v>2015</v>
      </c>
      <c r="V591">
        <f t="shared" si="79"/>
        <v>2015</v>
      </c>
    </row>
    <row r="592" spans="1:22"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72"/>
        <v>4.46</v>
      </c>
      <c r="P592" s="5">
        <f t="shared" si="73"/>
        <v>24.777777777777779</v>
      </c>
      <c r="Q592" t="str">
        <f t="shared" si="74"/>
        <v>technology</v>
      </c>
      <c r="R592" t="str">
        <f t="shared" si="75"/>
        <v>web</v>
      </c>
      <c r="S592" s="10">
        <f t="shared" si="76"/>
        <v>42377.34642361111</v>
      </c>
      <c r="T592" s="10">
        <f t="shared" si="77"/>
        <v>42408.334027777775</v>
      </c>
      <c r="U592">
        <f t="shared" si="78"/>
        <v>2016</v>
      </c>
      <c r="V592">
        <f t="shared" si="79"/>
        <v>2016</v>
      </c>
    </row>
    <row r="593" spans="1:22"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72"/>
        <v>6.0999999999999999E-2</v>
      </c>
      <c r="P593" s="5">
        <f t="shared" si="73"/>
        <v>30.5</v>
      </c>
      <c r="Q593" t="str">
        <f t="shared" si="74"/>
        <v>technology</v>
      </c>
      <c r="R593" t="str">
        <f t="shared" si="75"/>
        <v>web</v>
      </c>
      <c r="S593" s="10">
        <f t="shared" si="76"/>
        <v>42177.334837962961</v>
      </c>
      <c r="T593" s="10">
        <f t="shared" si="77"/>
        <v>42207.334837962961</v>
      </c>
      <c r="U593">
        <f t="shared" si="78"/>
        <v>2015</v>
      </c>
      <c r="V593">
        <f t="shared" si="79"/>
        <v>2015</v>
      </c>
    </row>
    <row r="594" spans="1:22"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72"/>
        <v>3.3333333333333335</v>
      </c>
      <c r="P594" s="5">
        <f t="shared" si="73"/>
        <v>250</v>
      </c>
      <c r="Q594" t="str">
        <f t="shared" si="74"/>
        <v>technology</v>
      </c>
      <c r="R594" t="str">
        <f t="shared" si="75"/>
        <v>web</v>
      </c>
      <c r="S594" s="10">
        <f t="shared" si="76"/>
        <v>41946.023842592593</v>
      </c>
      <c r="T594" s="10">
        <f t="shared" si="77"/>
        <v>41976.023842592585</v>
      </c>
      <c r="U594">
        <f t="shared" si="78"/>
        <v>2014</v>
      </c>
      <c r="V594">
        <f t="shared" si="79"/>
        <v>2014</v>
      </c>
    </row>
    <row r="595" spans="1:22"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72"/>
        <v>23</v>
      </c>
      <c r="P595" s="5">
        <f t="shared" si="73"/>
        <v>16.428571428571427</v>
      </c>
      <c r="Q595" t="str">
        <f t="shared" si="74"/>
        <v>technology</v>
      </c>
      <c r="R595" t="str">
        <f t="shared" si="75"/>
        <v>web</v>
      </c>
      <c r="S595" s="10">
        <f t="shared" si="76"/>
        <v>42070.469270833331</v>
      </c>
      <c r="T595" s="10">
        <f t="shared" si="77"/>
        <v>42100.427604166667</v>
      </c>
      <c r="U595">
        <f t="shared" si="78"/>
        <v>2015</v>
      </c>
      <c r="V595">
        <f t="shared" si="79"/>
        <v>2015</v>
      </c>
    </row>
    <row r="596" spans="1:22"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72"/>
        <v>0.104</v>
      </c>
      <c r="P596" s="5">
        <f t="shared" si="73"/>
        <v>13</v>
      </c>
      <c r="Q596" t="str">
        <f t="shared" si="74"/>
        <v>technology</v>
      </c>
      <c r="R596" t="str">
        <f t="shared" si="75"/>
        <v>web</v>
      </c>
      <c r="S596" s="10">
        <f t="shared" si="76"/>
        <v>42446.571828703702</v>
      </c>
      <c r="T596" s="10">
        <f t="shared" si="77"/>
        <v>42476.571828703702</v>
      </c>
      <c r="U596">
        <f t="shared" si="78"/>
        <v>2016</v>
      </c>
      <c r="V596">
        <f t="shared" si="79"/>
        <v>2016</v>
      </c>
    </row>
    <row r="597" spans="1:22"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72"/>
        <v>0.42599999999999999</v>
      </c>
      <c r="P597" s="5">
        <f t="shared" si="73"/>
        <v>53.25</v>
      </c>
      <c r="Q597" t="str">
        <f t="shared" si="74"/>
        <v>technology</v>
      </c>
      <c r="R597" t="str">
        <f t="shared" si="75"/>
        <v>web</v>
      </c>
      <c r="S597" s="10">
        <f t="shared" si="76"/>
        <v>42082.861550925925</v>
      </c>
      <c r="T597" s="10">
        <f t="shared" si="77"/>
        <v>42127.861550925925</v>
      </c>
      <c r="U597">
        <f t="shared" si="78"/>
        <v>2015</v>
      </c>
      <c r="V597">
        <f t="shared" si="79"/>
        <v>2015</v>
      </c>
    </row>
    <row r="598" spans="1:22"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72"/>
        <v>0.03</v>
      </c>
      <c r="P598" s="5">
        <f t="shared" si="73"/>
        <v>3</v>
      </c>
      <c r="Q598" t="str">
        <f t="shared" si="74"/>
        <v>technology</v>
      </c>
      <c r="R598" t="str">
        <f t="shared" si="75"/>
        <v>web</v>
      </c>
      <c r="S598" s="10">
        <f t="shared" si="76"/>
        <v>42646.688564814809</v>
      </c>
      <c r="T598" s="10">
        <f t="shared" si="77"/>
        <v>42676.688564814809</v>
      </c>
      <c r="U598">
        <f t="shared" si="78"/>
        <v>2016</v>
      </c>
      <c r="V598">
        <f t="shared" si="79"/>
        <v>2016</v>
      </c>
    </row>
    <row r="599" spans="1:22"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72"/>
        <v>0.26666666666666666</v>
      </c>
      <c r="P599" s="5">
        <f t="shared" si="73"/>
        <v>10</v>
      </c>
      <c r="Q599" t="str">
        <f t="shared" si="74"/>
        <v>technology</v>
      </c>
      <c r="R599" t="str">
        <f t="shared" si="75"/>
        <v>web</v>
      </c>
      <c r="S599" s="10">
        <f t="shared" si="76"/>
        <v>42545.496932870366</v>
      </c>
      <c r="T599" s="10">
        <f t="shared" si="77"/>
        <v>42582.458333333336</v>
      </c>
      <c r="U599">
        <f t="shared" si="78"/>
        <v>2016</v>
      </c>
      <c r="V599">
        <f t="shared" si="79"/>
        <v>2016</v>
      </c>
    </row>
    <row r="600" spans="1:22"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72"/>
        <v>34</v>
      </c>
      <c r="P600" s="5">
        <f t="shared" si="73"/>
        <v>121.42857142857143</v>
      </c>
      <c r="Q600" t="str">
        <f t="shared" si="74"/>
        <v>technology</v>
      </c>
      <c r="R600" t="str">
        <f t="shared" si="75"/>
        <v>web</v>
      </c>
      <c r="S600" s="10">
        <f t="shared" si="76"/>
        <v>41947.793761574074</v>
      </c>
      <c r="T600" s="10">
        <f t="shared" si="77"/>
        <v>41977.793761574074</v>
      </c>
      <c r="U600">
        <f t="shared" si="78"/>
        <v>2014</v>
      </c>
      <c r="V600">
        <f t="shared" si="79"/>
        <v>2014</v>
      </c>
    </row>
    <row r="601" spans="1:22"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72"/>
        <v>6.2E-2</v>
      </c>
      <c r="P601" s="5">
        <f t="shared" si="73"/>
        <v>15.5</v>
      </c>
      <c r="Q601" t="str">
        <f t="shared" si="74"/>
        <v>technology</v>
      </c>
      <c r="R601" t="str">
        <f t="shared" si="75"/>
        <v>web</v>
      </c>
      <c r="S601" s="10">
        <f t="shared" si="76"/>
        <v>42047.604189814818</v>
      </c>
      <c r="T601" s="10">
        <f t="shared" si="77"/>
        <v>42071.427777777775</v>
      </c>
      <c r="U601">
        <f t="shared" si="78"/>
        <v>2015</v>
      </c>
      <c r="V601">
        <f t="shared" si="79"/>
        <v>2015</v>
      </c>
    </row>
    <row r="602" spans="1:22"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72"/>
        <v>2</v>
      </c>
      <c r="P602" s="5">
        <f t="shared" si="73"/>
        <v>100</v>
      </c>
      <c r="Q602" t="str">
        <f t="shared" si="74"/>
        <v>technology</v>
      </c>
      <c r="R602" t="str">
        <f t="shared" si="75"/>
        <v>web</v>
      </c>
      <c r="S602" s="10">
        <f t="shared" si="76"/>
        <v>42073.589837962958</v>
      </c>
      <c r="T602" s="10">
        <f t="shared" si="77"/>
        <v>42133.589837962958</v>
      </c>
      <c r="U602">
        <f t="shared" si="78"/>
        <v>2015</v>
      </c>
      <c r="V602">
        <f t="shared" si="79"/>
        <v>2015</v>
      </c>
    </row>
    <row r="603" spans="1:22"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72"/>
        <v>1.4000000000000001</v>
      </c>
      <c r="P603" s="5">
        <f t="shared" si="73"/>
        <v>23.333333333333332</v>
      </c>
      <c r="Q603" t="str">
        <f t="shared" si="74"/>
        <v>technology</v>
      </c>
      <c r="R603" t="str">
        <f t="shared" si="75"/>
        <v>web</v>
      </c>
      <c r="S603" s="10">
        <f t="shared" si="76"/>
        <v>41969.64975694444</v>
      </c>
      <c r="T603" s="10">
        <f t="shared" si="77"/>
        <v>41999.64975694444</v>
      </c>
      <c r="U603">
        <f t="shared" si="78"/>
        <v>2014</v>
      </c>
      <c r="V603">
        <f t="shared" si="79"/>
        <v>2014</v>
      </c>
    </row>
    <row r="604" spans="1:22"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72"/>
        <v>0</v>
      </c>
      <c r="P604" s="5">
        <f t="shared" si="73"/>
        <v>0</v>
      </c>
      <c r="Q604" t="str">
        <f t="shared" si="74"/>
        <v>technology</v>
      </c>
      <c r="R604" t="str">
        <f t="shared" si="75"/>
        <v>web</v>
      </c>
      <c r="S604" s="10">
        <f t="shared" si="76"/>
        <v>42143.585821759254</v>
      </c>
      <c r="T604" s="10">
        <f t="shared" si="77"/>
        <v>42173.585821759254</v>
      </c>
      <c r="U604">
        <f t="shared" si="78"/>
        <v>2015</v>
      </c>
      <c r="V604">
        <f t="shared" si="79"/>
        <v>2015</v>
      </c>
    </row>
    <row r="605" spans="1:22"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72"/>
        <v>3.9334666666666664</v>
      </c>
      <c r="P605" s="5">
        <f t="shared" si="73"/>
        <v>45.386153846153846</v>
      </c>
      <c r="Q605" t="str">
        <f t="shared" si="74"/>
        <v>technology</v>
      </c>
      <c r="R605" t="str">
        <f t="shared" si="75"/>
        <v>web</v>
      </c>
      <c r="S605" s="10">
        <f t="shared" si="76"/>
        <v>41835.430821759255</v>
      </c>
      <c r="T605" s="10">
        <f t="shared" si="77"/>
        <v>41865.430821759255</v>
      </c>
      <c r="U605">
        <f t="shared" si="78"/>
        <v>2014</v>
      </c>
      <c r="V605">
        <f t="shared" si="79"/>
        <v>2014</v>
      </c>
    </row>
    <row r="606" spans="1:22"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72"/>
        <v>0</v>
      </c>
      <c r="P606" s="5">
        <f t="shared" si="73"/>
        <v>0</v>
      </c>
      <c r="Q606" t="str">
        <f t="shared" si="74"/>
        <v>technology</v>
      </c>
      <c r="R606" t="str">
        <f t="shared" si="75"/>
        <v>web</v>
      </c>
      <c r="S606" s="10">
        <f t="shared" si="76"/>
        <v>41848.827037037037</v>
      </c>
      <c r="T606" s="10">
        <f t="shared" si="77"/>
        <v>41878.827037037037</v>
      </c>
      <c r="U606">
        <f t="shared" si="78"/>
        <v>2014</v>
      </c>
      <c r="V606">
        <f t="shared" si="79"/>
        <v>2014</v>
      </c>
    </row>
    <row r="607" spans="1:22"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72"/>
        <v>2.62</v>
      </c>
      <c r="P607" s="5">
        <f t="shared" si="73"/>
        <v>16.375</v>
      </c>
      <c r="Q607" t="str">
        <f t="shared" si="74"/>
        <v>technology</v>
      </c>
      <c r="R607" t="str">
        <f t="shared" si="75"/>
        <v>web</v>
      </c>
      <c r="S607" s="10">
        <f t="shared" si="76"/>
        <v>42194.149398148147</v>
      </c>
      <c r="T607" s="10">
        <f t="shared" si="77"/>
        <v>42239.149398148147</v>
      </c>
      <c r="U607">
        <f t="shared" si="78"/>
        <v>2015</v>
      </c>
      <c r="V607">
        <f t="shared" si="79"/>
        <v>2015</v>
      </c>
    </row>
    <row r="608" spans="1:22"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72"/>
        <v>0.2</v>
      </c>
      <c r="P608" s="5">
        <f t="shared" si="73"/>
        <v>10</v>
      </c>
      <c r="Q608" t="str">
        <f t="shared" si="74"/>
        <v>technology</v>
      </c>
      <c r="R608" t="str">
        <f t="shared" si="75"/>
        <v>web</v>
      </c>
      <c r="S608" s="10">
        <f t="shared" si="76"/>
        <v>42102.442233796297</v>
      </c>
      <c r="T608" s="10">
        <f t="shared" si="77"/>
        <v>42148.416666666664</v>
      </c>
      <c r="U608">
        <f t="shared" si="78"/>
        <v>2015</v>
      </c>
      <c r="V608">
        <f t="shared" si="79"/>
        <v>2015</v>
      </c>
    </row>
    <row r="609" spans="1:22"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72"/>
        <v>0</v>
      </c>
      <c r="P609" s="5">
        <f t="shared" si="73"/>
        <v>0</v>
      </c>
      <c r="Q609" t="str">
        <f t="shared" si="74"/>
        <v>technology</v>
      </c>
      <c r="R609" t="str">
        <f t="shared" si="75"/>
        <v>web</v>
      </c>
      <c r="S609" s="10">
        <f t="shared" si="76"/>
        <v>42300.617314814815</v>
      </c>
      <c r="T609" s="10">
        <f t="shared" si="77"/>
        <v>42330.65898148148</v>
      </c>
      <c r="U609">
        <f t="shared" si="78"/>
        <v>2015</v>
      </c>
      <c r="V609">
        <f t="shared" si="79"/>
        <v>2015</v>
      </c>
    </row>
    <row r="610" spans="1:22"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72"/>
        <v>0.97400000000000009</v>
      </c>
      <c r="P610" s="5">
        <f t="shared" si="73"/>
        <v>292.2</v>
      </c>
      <c r="Q610" t="str">
        <f t="shared" si="74"/>
        <v>technology</v>
      </c>
      <c r="R610" t="str">
        <f t="shared" si="75"/>
        <v>web</v>
      </c>
      <c r="S610" s="10">
        <f t="shared" si="76"/>
        <v>42140.712731481479</v>
      </c>
      <c r="T610" s="10">
        <f t="shared" si="77"/>
        <v>42170.712731481479</v>
      </c>
      <c r="U610">
        <f t="shared" si="78"/>
        <v>2015</v>
      </c>
      <c r="V610">
        <f t="shared" si="79"/>
        <v>2015</v>
      </c>
    </row>
    <row r="611" spans="1:22"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72"/>
        <v>0.64102564102564097</v>
      </c>
      <c r="P611" s="5">
        <f t="shared" si="73"/>
        <v>5</v>
      </c>
      <c r="Q611" t="str">
        <f t="shared" si="74"/>
        <v>technology</v>
      </c>
      <c r="R611" t="str">
        <f t="shared" si="75"/>
        <v>web</v>
      </c>
      <c r="S611" s="10">
        <f t="shared" si="76"/>
        <v>42306.825740740744</v>
      </c>
      <c r="T611" s="10">
        <f t="shared" si="77"/>
        <v>42336.867407407401</v>
      </c>
      <c r="U611">
        <f t="shared" si="78"/>
        <v>2015</v>
      </c>
      <c r="V611">
        <f t="shared" si="79"/>
        <v>2015</v>
      </c>
    </row>
    <row r="612" spans="1:22"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72"/>
        <v>0</v>
      </c>
      <c r="P612" s="5">
        <f t="shared" si="73"/>
        <v>0</v>
      </c>
      <c r="Q612" t="str">
        <f t="shared" si="74"/>
        <v>technology</v>
      </c>
      <c r="R612" t="str">
        <f t="shared" si="75"/>
        <v>web</v>
      </c>
      <c r="S612" s="10">
        <f t="shared" si="76"/>
        <v>42086.622523148144</v>
      </c>
      <c r="T612" s="10">
        <f t="shared" si="77"/>
        <v>42116.622523148144</v>
      </c>
      <c r="U612">
        <f t="shared" si="78"/>
        <v>2015</v>
      </c>
      <c r="V612">
        <f t="shared" si="79"/>
        <v>2015</v>
      </c>
    </row>
    <row r="613" spans="1:22"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72"/>
        <v>0</v>
      </c>
      <c r="P613" s="5">
        <f t="shared" si="73"/>
        <v>0</v>
      </c>
      <c r="Q613" t="str">
        <f t="shared" si="74"/>
        <v>technology</v>
      </c>
      <c r="R613" t="str">
        <f t="shared" si="75"/>
        <v>web</v>
      </c>
      <c r="S613" s="10">
        <f t="shared" si="76"/>
        <v>42328.352280092593</v>
      </c>
      <c r="T613" s="10">
        <f t="shared" si="77"/>
        <v>42388.352280092593</v>
      </c>
      <c r="U613">
        <f t="shared" si="78"/>
        <v>2015</v>
      </c>
      <c r="V613">
        <f t="shared" si="79"/>
        <v>2016</v>
      </c>
    </row>
    <row r="614" spans="1:22"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72"/>
        <v>0</v>
      </c>
      <c r="P614" s="5">
        <f t="shared" si="73"/>
        <v>0</v>
      </c>
      <c r="Q614" t="str">
        <f t="shared" si="74"/>
        <v>technology</v>
      </c>
      <c r="R614" t="str">
        <f t="shared" si="75"/>
        <v>web</v>
      </c>
      <c r="S614" s="10">
        <f t="shared" si="76"/>
        <v>42584.823449074072</v>
      </c>
      <c r="T614" s="10">
        <f t="shared" si="77"/>
        <v>42614.823449074072</v>
      </c>
      <c r="U614">
        <f t="shared" si="78"/>
        <v>2016</v>
      </c>
      <c r="V614">
        <f t="shared" si="79"/>
        <v>2016</v>
      </c>
    </row>
    <row r="615" spans="1:22"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72"/>
        <v>21.363333333333333</v>
      </c>
      <c r="P615" s="5">
        <f t="shared" si="73"/>
        <v>105.93388429752066</v>
      </c>
      <c r="Q615" t="str">
        <f t="shared" si="74"/>
        <v>technology</v>
      </c>
      <c r="R615" t="str">
        <f t="shared" si="75"/>
        <v>web</v>
      </c>
      <c r="S615" s="10">
        <f t="shared" si="76"/>
        <v>42247.288425925923</v>
      </c>
      <c r="T615" s="10">
        <f t="shared" si="77"/>
        <v>42277.999305555553</v>
      </c>
      <c r="U615">
        <f t="shared" si="78"/>
        <v>2015</v>
      </c>
      <c r="V615">
        <f t="shared" si="79"/>
        <v>2015</v>
      </c>
    </row>
    <row r="616" spans="1:22"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72"/>
        <v>0</v>
      </c>
      <c r="P616" s="5">
        <f t="shared" si="73"/>
        <v>0</v>
      </c>
      <c r="Q616" t="str">
        <f t="shared" si="74"/>
        <v>technology</v>
      </c>
      <c r="R616" t="str">
        <f t="shared" si="75"/>
        <v>web</v>
      </c>
      <c r="S616" s="10">
        <f t="shared" si="76"/>
        <v>42514.853472222218</v>
      </c>
      <c r="T616" s="10">
        <f t="shared" si="77"/>
        <v>42544.853472222218</v>
      </c>
      <c r="U616">
        <f t="shared" si="78"/>
        <v>2016</v>
      </c>
      <c r="V616">
        <f t="shared" si="79"/>
        <v>2016</v>
      </c>
    </row>
    <row r="617" spans="1:22"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72"/>
        <v>0</v>
      </c>
      <c r="P617" s="5">
        <f t="shared" si="73"/>
        <v>0</v>
      </c>
      <c r="Q617" t="str">
        <f t="shared" si="74"/>
        <v>technology</v>
      </c>
      <c r="R617" t="str">
        <f t="shared" si="75"/>
        <v>web</v>
      </c>
      <c r="S617" s="10">
        <f t="shared" si="76"/>
        <v>42241.913877314808</v>
      </c>
      <c r="T617" s="10">
        <f t="shared" si="77"/>
        <v>42271.913877314808</v>
      </c>
      <c r="U617">
        <f t="shared" si="78"/>
        <v>2015</v>
      </c>
      <c r="V617">
        <f t="shared" si="79"/>
        <v>2015</v>
      </c>
    </row>
    <row r="618" spans="1:22"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72"/>
        <v>0</v>
      </c>
      <c r="P618" s="5">
        <f t="shared" si="73"/>
        <v>0</v>
      </c>
      <c r="Q618" t="str">
        <f t="shared" si="74"/>
        <v>technology</v>
      </c>
      <c r="R618" t="str">
        <f t="shared" si="75"/>
        <v>web</v>
      </c>
      <c r="S618" s="10">
        <f t="shared" si="76"/>
        <v>42761.167905092589</v>
      </c>
      <c r="T618" s="10">
        <f t="shared" si="77"/>
        <v>42791.167905092589</v>
      </c>
      <c r="U618">
        <f t="shared" si="78"/>
        <v>2017</v>
      </c>
      <c r="V618">
        <f t="shared" si="79"/>
        <v>2017</v>
      </c>
    </row>
    <row r="619" spans="1:22"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72"/>
        <v>3</v>
      </c>
      <c r="P619" s="5">
        <f t="shared" si="73"/>
        <v>20</v>
      </c>
      <c r="Q619" t="str">
        <f t="shared" si="74"/>
        <v>technology</v>
      </c>
      <c r="R619" t="str">
        <f t="shared" si="75"/>
        <v>web</v>
      </c>
      <c r="S619" s="10">
        <f t="shared" si="76"/>
        <v>42087.134756944441</v>
      </c>
      <c r="T619" s="10">
        <f t="shared" si="77"/>
        <v>42132.134756944441</v>
      </c>
      <c r="U619">
        <f t="shared" si="78"/>
        <v>2015</v>
      </c>
      <c r="V619">
        <f t="shared" si="79"/>
        <v>2015</v>
      </c>
    </row>
    <row r="620" spans="1:22"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72"/>
        <v>0</v>
      </c>
      <c r="P620" s="5">
        <f t="shared" si="73"/>
        <v>0</v>
      </c>
      <c r="Q620" t="str">
        <f t="shared" si="74"/>
        <v>technology</v>
      </c>
      <c r="R620" t="str">
        <f t="shared" si="75"/>
        <v>web</v>
      </c>
      <c r="S620" s="10">
        <f t="shared" si="76"/>
        <v>42317.60188657407</v>
      </c>
      <c r="T620" s="10">
        <f t="shared" si="77"/>
        <v>42347.60188657407</v>
      </c>
      <c r="U620">
        <f t="shared" si="78"/>
        <v>2015</v>
      </c>
      <c r="V620">
        <f t="shared" si="79"/>
        <v>2015</v>
      </c>
    </row>
    <row r="621" spans="1:22"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72"/>
        <v>3.9999999999999996E-5</v>
      </c>
      <c r="P621" s="5">
        <f t="shared" si="73"/>
        <v>1</v>
      </c>
      <c r="Q621" t="str">
        <f t="shared" si="74"/>
        <v>technology</v>
      </c>
      <c r="R621" t="str">
        <f t="shared" si="75"/>
        <v>web</v>
      </c>
      <c r="S621" s="10">
        <f t="shared" si="76"/>
        <v>41908.442013888889</v>
      </c>
      <c r="T621" s="10">
        <f t="shared" si="77"/>
        <v>41968.483680555553</v>
      </c>
      <c r="U621">
        <f t="shared" si="78"/>
        <v>2014</v>
      </c>
      <c r="V621">
        <f t="shared" si="79"/>
        <v>2014</v>
      </c>
    </row>
    <row r="622" spans="1:22"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72"/>
        <v>1</v>
      </c>
      <c r="P622" s="5">
        <f t="shared" si="73"/>
        <v>300</v>
      </c>
      <c r="Q622" t="str">
        <f t="shared" si="74"/>
        <v>technology</v>
      </c>
      <c r="R622" t="str">
        <f t="shared" si="75"/>
        <v>web</v>
      </c>
      <c r="S622" s="10">
        <f t="shared" si="76"/>
        <v>41831.508541666662</v>
      </c>
      <c r="T622" s="10">
        <f t="shared" si="77"/>
        <v>41876.508541666662</v>
      </c>
      <c r="U622">
        <f t="shared" si="78"/>
        <v>2014</v>
      </c>
      <c r="V622">
        <f t="shared" si="79"/>
        <v>2014</v>
      </c>
    </row>
    <row r="623" spans="1:22"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72"/>
        <v>1.044</v>
      </c>
      <c r="P623" s="5">
        <f t="shared" si="73"/>
        <v>87</v>
      </c>
      <c r="Q623" t="str">
        <f t="shared" si="74"/>
        <v>technology</v>
      </c>
      <c r="R623" t="str">
        <f t="shared" si="75"/>
        <v>web</v>
      </c>
      <c r="S623" s="10">
        <f t="shared" si="76"/>
        <v>42528.779363425921</v>
      </c>
      <c r="T623" s="10">
        <f t="shared" si="77"/>
        <v>42558.779363425921</v>
      </c>
      <c r="U623">
        <f t="shared" si="78"/>
        <v>2016</v>
      </c>
      <c r="V623">
        <f t="shared" si="79"/>
        <v>2016</v>
      </c>
    </row>
    <row r="624" spans="1:22"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72"/>
        <v>5.6833333333333336</v>
      </c>
      <c r="P624" s="5">
        <f t="shared" si="73"/>
        <v>37.888888888888886</v>
      </c>
      <c r="Q624" t="str">
        <f t="shared" si="74"/>
        <v>technology</v>
      </c>
      <c r="R624" t="str">
        <f t="shared" si="75"/>
        <v>web</v>
      </c>
      <c r="S624" s="10">
        <f t="shared" si="76"/>
        <v>42532.566412037035</v>
      </c>
      <c r="T624" s="10">
        <f t="shared" si="77"/>
        <v>42552.566412037035</v>
      </c>
      <c r="U624">
        <f t="shared" si="78"/>
        <v>2016</v>
      </c>
      <c r="V624">
        <f t="shared" si="79"/>
        <v>2016</v>
      </c>
    </row>
    <row r="625" spans="1:22"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72"/>
        <v>0</v>
      </c>
      <c r="P625" s="5">
        <f t="shared" si="73"/>
        <v>0</v>
      </c>
      <c r="Q625" t="str">
        <f t="shared" si="74"/>
        <v>technology</v>
      </c>
      <c r="R625" t="str">
        <f t="shared" si="75"/>
        <v>web</v>
      </c>
      <c r="S625" s="10">
        <f t="shared" si="76"/>
        <v>42121.800891203697</v>
      </c>
      <c r="T625" s="10">
        <f t="shared" si="77"/>
        <v>42151.800891203697</v>
      </c>
      <c r="U625">
        <f t="shared" si="78"/>
        <v>2015</v>
      </c>
      <c r="V625">
        <f t="shared" si="79"/>
        <v>2015</v>
      </c>
    </row>
    <row r="626" spans="1:22"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72"/>
        <v>0</v>
      </c>
      <c r="P626" s="5">
        <f t="shared" si="73"/>
        <v>0</v>
      </c>
      <c r="Q626" t="str">
        <f t="shared" si="74"/>
        <v>technology</v>
      </c>
      <c r="R626" t="str">
        <f t="shared" si="75"/>
        <v>web</v>
      </c>
      <c r="S626" s="10">
        <f t="shared" si="76"/>
        <v>42108.78056712963</v>
      </c>
      <c r="T626" s="10">
        <f t="shared" si="77"/>
        <v>42138.78056712963</v>
      </c>
      <c r="U626">
        <f t="shared" si="78"/>
        <v>2015</v>
      </c>
      <c r="V626">
        <f t="shared" si="79"/>
        <v>2015</v>
      </c>
    </row>
    <row r="627" spans="1:22"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72"/>
        <v>0</v>
      </c>
      <c r="P627" s="5">
        <f t="shared" si="73"/>
        <v>0</v>
      </c>
      <c r="Q627" t="str">
        <f t="shared" si="74"/>
        <v>technology</v>
      </c>
      <c r="R627" t="str">
        <f t="shared" si="75"/>
        <v>web</v>
      </c>
      <c r="S627" s="10">
        <f t="shared" si="76"/>
        <v>42790.687233796292</v>
      </c>
      <c r="T627" s="10">
        <f t="shared" si="77"/>
        <v>42820.645567129628</v>
      </c>
      <c r="U627">
        <f t="shared" si="78"/>
        <v>2017</v>
      </c>
      <c r="V627">
        <f t="shared" si="79"/>
        <v>2017</v>
      </c>
    </row>
    <row r="628" spans="1:22"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72"/>
        <v>17.380000000000003</v>
      </c>
      <c r="P628" s="5">
        <f t="shared" si="73"/>
        <v>111.41025641025641</v>
      </c>
      <c r="Q628" t="str">
        <f t="shared" si="74"/>
        <v>technology</v>
      </c>
      <c r="R628" t="str">
        <f t="shared" si="75"/>
        <v>web</v>
      </c>
      <c r="S628" s="10">
        <f t="shared" si="76"/>
        <v>42198.351145833331</v>
      </c>
      <c r="T628" s="10">
        <f t="shared" si="77"/>
        <v>42231.348611111105</v>
      </c>
      <c r="U628">
        <f t="shared" si="78"/>
        <v>2015</v>
      </c>
      <c r="V628">
        <f t="shared" si="79"/>
        <v>2015</v>
      </c>
    </row>
    <row r="629" spans="1:22"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72"/>
        <v>0.02</v>
      </c>
      <c r="P629" s="5">
        <f t="shared" si="73"/>
        <v>90</v>
      </c>
      <c r="Q629" t="str">
        <f t="shared" si="74"/>
        <v>technology</v>
      </c>
      <c r="R629" t="str">
        <f t="shared" si="75"/>
        <v>web</v>
      </c>
      <c r="S629" s="10">
        <f t="shared" si="76"/>
        <v>42384.098506944443</v>
      </c>
      <c r="T629" s="10">
        <f t="shared" si="77"/>
        <v>42443.749999999993</v>
      </c>
      <c r="U629">
        <f t="shared" si="78"/>
        <v>2016</v>
      </c>
      <c r="V629">
        <f t="shared" si="79"/>
        <v>2016</v>
      </c>
    </row>
    <row r="630" spans="1:22"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72"/>
        <v>0</v>
      </c>
      <c r="P630" s="5">
        <f t="shared" si="73"/>
        <v>0</v>
      </c>
      <c r="Q630" t="str">
        <f t="shared" si="74"/>
        <v>technology</v>
      </c>
      <c r="R630" t="str">
        <f t="shared" si="75"/>
        <v>web</v>
      </c>
      <c r="S630" s="10">
        <f t="shared" si="76"/>
        <v>41803.484456018516</v>
      </c>
      <c r="T630" s="10">
        <f t="shared" si="77"/>
        <v>41833.484456018516</v>
      </c>
      <c r="U630">
        <f t="shared" si="78"/>
        <v>2014</v>
      </c>
      <c r="V630">
        <f t="shared" si="79"/>
        <v>2014</v>
      </c>
    </row>
    <row r="631" spans="1:22"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72"/>
        <v>0.17500000000000002</v>
      </c>
      <c r="P631" s="5">
        <f t="shared" si="73"/>
        <v>116.66666666666667</v>
      </c>
      <c r="Q631" t="str">
        <f t="shared" si="74"/>
        <v>technology</v>
      </c>
      <c r="R631" t="str">
        <f t="shared" si="75"/>
        <v>web</v>
      </c>
      <c r="S631" s="10">
        <f t="shared" si="76"/>
        <v>42474.429490740738</v>
      </c>
      <c r="T631" s="10">
        <f t="shared" si="77"/>
        <v>42504.429490740738</v>
      </c>
      <c r="U631">
        <f t="shared" si="78"/>
        <v>2016</v>
      </c>
      <c r="V631">
        <f t="shared" si="79"/>
        <v>2016</v>
      </c>
    </row>
    <row r="632" spans="1:22"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72"/>
        <v>8.3340278356529712E-2</v>
      </c>
      <c r="P632" s="5">
        <f t="shared" si="73"/>
        <v>10</v>
      </c>
      <c r="Q632" t="str">
        <f t="shared" si="74"/>
        <v>technology</v>
      </c>
      <c r="R632" t="str">
        <f t="shared" si="75"/>
        <v>web</v>
      </c>
      <c r="S632" s="10">
        <f t="shared" si="76"/>
        <v>42223.411122685182</v>
      </c>
      <c r="T632" s="10">
        <f t="shared" si="77"/>
        <v>42253.006944444445</v>
      </c>
      <c r="U632">
        <f t="shared" si="78"/>
        <v>2015</v>
      </c>
      <c r="V632">
        <f t="shared" si="79"/>
        <v>2015</v>
      </c>
    </row>
    <row r="633" spans="1:22"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72"/>
        <v>1.38</v>
      </c>
      <c r="P633" s="5">
        <f t="shared" si="73"/>
        <v>76.666666666666671</v>
      </c>
      <c r="Q633" t="str">
        <f t="shared" si="74"/>
        <v>technology</v>
      </c>
      <c r="R633" t="str">
        <f t="shared" si="75"/>
        <v>web</v>
      </c>
      <c r="S633" s="10">
        <f t="shared" si="76"/>
        <v>42489.563993055555</v>
      </c>
      <c r="T633" s="10">
        <f t="shared" si="77"/>
        <v>42518.563993055555</v>
      </c>
      <c r="U633">
        <f t="shared" si="78"/>
        <v>2016</v>
      </c>
      <c r="V633">
        <f t="shared" si="79"/>
        <v>2016</v>
      </c>
    </row>
    <row r="634" spans="1:22"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72"/>
        <v>0</v>
      </c>
      <c r="P634" s="5">
        <f t="shared" si="73"/>
        <v>0</v>
      </c>
      <c r="Q634" t="str">
        <f t="shared" si="74"/>
        <v>technology</v>
      </c>
      <c r="R634" t="str">
        <f t="shared" si="75"/>
        <v>web</v>
      </c>
      <c r="S634" s="10">
        <f t="shared" si="76"/>
        <v>42303.450983796291</v>
      </c>
      <c r="T634" s="10">
        <f t="shared" si="77"/>
        <v>42333.492650462962</v>
      </c>
      <c r="U634">
        <f t="shared" si="78"/>
        <v>2015</v>
      </c>
      <c r="V634">
        <f t="shared" si="79"/>
        <v>2015</v>
      </c>
    </row>
    <row r="635" spans="1:22"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72"/>
        <v>12.45</v>
      </c>
      <c r="P635" s="5">
        <f t="shared" si="73"/>
        <v>49.8</v>
      </c>
      <c r="Q635" t="str">
        <f t="shared" si="74"/>
        <v>technology</v>
      </c>
      <c r="R635" t="str">
        <f t="shared" si="75"/>
        <v>web</v>
      </c>
      <c r="S635" s="10">
        <f t="shared" si="76"/>
        <v>42507.090995370367</v>
      </c>
      <c r="T635" s="10">
        <f t="shared" si="77"/>
        <v>42538.749999999993</v>
      </c>
      <c r="U635">
        <f t="shared" si="78"/>
        <v>2016</v>
      </c>
      <c r="V635">
        <f t="shared" si="79"/>
        <v>2016</v>
      </c>
    </row>
    <row r="636" spans="1:22"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72"/>
        <v>0.02</v>
      </c>
      <c r="P636" s="5">
        <f t="shared" si="73"/>
        <v>1</v>
      </c>
      <c r="Q636" t="str">
        <f t="shared" si="74"/>
        <v>technology</v>
      </c>
      <c r="R636" t="str">
        <f t="shared" si="75"/>
        <v>web</v>
      </c>
      <c r="S636" s="10">
        <f t="shared" si="76"/>
        <v>42031.720243055555</v>
      </c>
      <c r="T636" s="10">
        <f t="shared" si="77"/>
        <v>42061.720243055555</v>
      </c>
      <c r="U636">
        <f t="shared" si="78"/>
        <v>2015</v>
      </c>
      <c r="V636">
        <f t="shared" si="79"/>
        <v>2015</v>
      </c>
    </row>
    <row r="637" spans="1:22"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72"/>
        <v>8.0000000000000002E-3</v>
      </c>
      <c r="P637" s="5">
        <f t="shared" si="73"/>
        <v>2</v>
      </c>
      <c r="Q637" t="str">
        <f t="shared" si="74"/>
        <v>technology</v>
      </c>
      <c r="R637" t="str">
        <f t="shared" si="75"/>
        <v>web</v>
      </c>
      <c r="S637" s="10">
        <f t="shared" si="76"/>
        <v>42075.883819444447</v>
      </c>
      <c r="T637" s="10">
        <f t="shared" si="77"/>
        <v>42105.883819444447</v>
      </c>
      <c r="U637">
        <f t="shared" si="78"/>
        <v>2015</v>
      </c>
      <c r="V637">
        <f t="shared" si="79"/>
        <v>2015</v>
      </c>
    </row>
    <row r="638" spans="1:22"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72"/>
        <v>0.2</v>
      </c>
      <c r="P638" s="5">
        <f t="shared" si="73"/>
        <v>4</v>
      </c>
      <c r="Q638" t="str">
        <f t="shared" si="74"/>
        <v>technology</v>
      </c>
      <c r="R638" t="str">
        <f t="shared" si="75"/>
        <v>web</v>
      </c>
      <c r="S638" s="10">
        <f t="shared" si="76"/>
        <v>42131.247106481482</v>
      </c>
      <c r="T638" s="10">
        <f t="shared" si="77"/>
        <v>42161.240972222215</v>
      </c>
      <c r="U638">
        <f t="shared" si="78"/>
        <v>2015</v>
      </c>
      <c r="V638">
        <f t="shared" si="79"/>
        <v>2015</v>
      </c>
    </row>
    <row r="639" spans="1:22"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72"/>
        <v>0</v>
      </c>
      <c r="P639" s="5">
        <f t="shared" si="73"/>
        <v>0</v>
      </c>
      <c r="Q639" t="str">
        <f t="shared" si="74"/>
        <v>technology</v>
      </c>
      <c r="R639" t="str">
        <f t="shared" si="75"/>
        <v>web</v>
      </c>
      <c r="S639" s="10">
        <f t="shared" si="76"/>
        <v>42762.75368055555</v>
      </c>
      <c r="T639" s="10">
        <f t="shared" si="77"/>
        <v>42791.75277777778</v>
      </c>
      <c r="U639">
        <f t="shared" si="78"/>
        <v>2017</v>
      </c>
      <c r="V639">
        <f t="shared" si="79"/>
        <v>2017</v>
      </c>
    </row>
    <row r="640" spans="1:22"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72"/>
        <v>9.0000000000000011E-3</v>
      </c>
      <c r="P640" s="5">
        <f t="shared" si="73"/>
        <v>3</v>
      </c>
      <c r="Q640" t="str">
        <f t="shared" si="74"/>
        <v>technology</v>
      </c>
      <c r="R640" t="str">
        <f t="shared" si="75"/>
        <v>web</v>
      </c>
      <c r="S640" s="10">
        <f t="shared" si="76"/>
        <v>42759.384976851848</v>
      </c>
      <c r="T640" s="10">
        <f t="shared" si="77"/>
        <v>42819.343310185184</v>
      </c>
      <c r="U640">
        <f t="shared" si="78"/>
        <v>2017</v>
      </c>
      <c r="V640">
        <f t="shared" si="79"/>
        <v>2017</v>
      </c>
    </row>
    <row r="641" spans="1:22"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72"/>
        <v>9.9999999999999991E-5</v>
      </c>
      <c r="P641" s="5">
        <f t="shared" si="73"/>
        <v>1</v>
      </c>
      <c r="Q641" t="str">
        <f t="shared" si="74"/>
        <v>technology</v>
      </c>
      <c r="R641" t="str">
        <f t="shared" si="75"/>
        <v>web</v>
      </c>
      <c r="S641" s="10">
        <f t="shared" si="76"/>
        <v>41865.374942129631</v>
      </c>
      <c r="T641" s="10">
        <f t="shared" si="77"/>
        <v>41925.374942129631</v>
      </c>
      <c r="U641">
        <f t="shared" si="78"/>
        <v>2014</v>
      </c>
      <c r="V641">
        <f t="shared" si="79"/>
        <v>2014</v>
      </c>
    </row>
    <row r="642" spans="1:22"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72"/>
        <v>144.28571428571428</v>
      </c>
      <c r="P642" s="5">
        <f t="shared" si="73"/>
        <v>50.5</v>
      </c>
      <c r="Q642" t="str">
        <f t="shared" si="74"/>
        <v>technology</v>
      </c>
      <c r="R642" t="str">
        <f t="shared" si="75"/>
        <v>wearables</v>
      </c>
      <c r="S642" s="10">
        <f t="shared" si="76"/>
        <v>42683.211979166663</v>
      </c>
      <c r="T642" s="10">
        <f t="shared" si="77"/>
        <v>42698.749999999993</v>
      </c>
      <c r="U642">
        <f t="shared" si="78"/>
        <v>2016</v>
      </c>
      <c r="V642">
        <f t="shared" si="79"/>
        <v>2016</v>
      </c>
    </row>
    <row r="643" spans="1:22"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80">(E643/D643)*100</f>
        <v>119.16249999999999</v>
      </c>
      <c r="P643" s="5">
        <f t="shared" ref="P643:P706" si="81">IFERROR(E643/L643, 0)</f>
        <v>151.31746031746033</v>
      </c>
      <c r="Q643" t="str">
        <f t="shared" ref="Q643:Q706" si="82">LEFT(N643,FIND("/",N643)-1)</f>
        <v>technology</v>
      </c>
      <c r="R643" t="str">
        <f t="shared" ref="R643:R706" si="83">RIGHT(N643,LEN(N643)-FIND("/",N643))</f>
        <v>wearables</v>
      </c>
      <c r="S643" s="10">
        <f t="shared" ref="S643:S706" si="84">(J643/86400)+25569+(-5/24)</f>
        <v>42199.361666666664</v>
      </c>
      <c r="T643" s="10">
        <f t="shared" ref="T643:T706" si="85">(I643/86400)+25569+(-5/24)</f>
        <v>42229.361666666664</v>
      </c>
      <c r="U643">
        <f t="shared" ref="U643:U706" si="86">YEAR(S643)</f>
        <v>2015</v>
      </c>
      <c r="V643">
        <f t="shared" ref="V643:V706" si="87">YEAR(T643)</f>
        <v>2015</v>
      </c>
    </row>
    <row r="644" spans="1:22"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80"/>
        <v>1460.4850000000001</v>
      </c>
      <c r="P644" s="5">
        <f t="shared" si="81"/>
        <v>134.3592456301748</v>
      </c>
      <c r="Q644" t="str">
        <f t="shared" si="82"/>
        <v>technology</v>
      </c>
      <c r="R644" t="str">
        <f t="shared" si="83"/>
        <v>wearables</v>
      </c>
      <c r="S644" s="10">
        <f t="shared" si="84"/>
        <v>42199.442986111106</v>
      </c>
      <c r="T644" s="10">
        <f t="shared" si="85"/>
        <v>42235.442986111106</v>
      </c>
      <c r="U644">
        <f t="shared" si="86"/>
        <v>2015</v>
      </c>
      <c r="V644">
        <f t="shared" si="87"/>
        <v>2015</v>
      </c>
    </row>
    <row r="645" spans="1:22"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80"/>
        <v>105.80799999999999</v>
      </c>
      <c r="P645" s="5">
        <f t="shared" si="81"/>
        <v>174.02631578947367</v>
      </c>
      <c r="Q645" t="str">
        <f t="shared" si="82"/>
        <v>technology</v>
      </c>
      <c r="R645" t="str">
        <f t="shared" si="83"/>
        <v>wearables</v>
      </c>
      <c r="S645" s="10">
        <f t="shared" si="84"/>
        <v>42100.43373842592</v>
      </c>
      <c r="T645" s="10">
        <f t="shared" si="85"/>
        <v>42155.43373842592</v>
      </c>
      <c r="U645">
        <f t="shared" si="86"/>
        <v>2015</v>
      </c>
      <c r="V645">
        <f t="shared" si="87"/>
        <v>2015</v>
      </c>
    </row>
    <row r="646" spans="1:22"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80"/>
        <v>300.11791999999997</v>
      </c>
      <c r="P646" s="5">
        <f t="shared" si="81"/>
        <v>73.486268364348675</v>
      </c>
      <c r="Q646" t="str">
        <f t="shared" si="82"/>
        <v>technology</v>
      </c>
      <c r="R646" t="str">
        <f t="shared" si="83"/>
        <v>wearables</v>
      </c>
      <c r="S646" s="10">
        <f t="shared" si="84"/>
        <v>41898.457627314812</v>
      </c>
      <c r="T646" s="10">
        <f t="shared" si="85"/>
        <v>41940.833333333328</v>
      </c>
      <c r="U646">
        <f t="shared" si="86"/>
        <v>2014</v>
      </c>
      <c r="V646">
        <f t="shared" si="87"/>
        <v>2014</v>
      </c>
    </row>
    <row r="647" spans="1:22"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80"/>
        <v>278.7</v>
      </c>
      <c r="P647" s="5">
        <f t="shared" si="81"/>
        <v>23.518987341772153</v>
      </c>
      <c r="Q647" t="str">
        <f t="shared" si="82"/>
        <v>technology</v>
      </c>
      <c r="R647" t="str">
        <f t="shared" si="83"/>
        <v>wearables</v>
      </c>
      <c r="S647" s="10">
        <f t="shared" si="84"/>
        <v>42563.817986111106</v>
      </c>
      <c r="T647" s="10">
        <f t="shared" si="85"/>
        <v>42593.817986111106</v>
      </c>
      <c r="U647">
        <f t="shared" si="86"/>
        <v>2016</v>
      </c>
      <c r="V647">
        <f t="shared" si="87"/>
        <v>2016</v>
      </c>
    </row>
    <row r="648" spans="1:22"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80"/>
        <v>131.87625</v>
      </c>
      <c r="P648" s="5">
        <f t="shared" si="81"/>
        <v>39.074444444444445</v>
      </c>
      <c r="Q648" t="str">
        <f t="shared" si="82"/>
        <v>technology</v>
      </c>
      <c r="R648" t="str">
        <f t="shared" si="83"/>
        <v>wearables</v>
      </c>
      <c r="S648" s="10">
        <f t="shared" si="84"/>
        <v>41832.644293981481</v>
      </c>
      <c r="T648" s="10">
        <f t="shared" si="85"/>
        <v>41862.644293981481</v>
      </c>
      <c r="U648">
        <f t="shared" si="86"/>
        <v>2014</v>
      </c>
      <c r="V648">
        <f t="shared" si="87"/>
        <v>2014</v>
      </c>
    </row>
    <row r="649" spans="1:22"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80"/>
        <v>107.05</v>
      </c>
      <c r="P649" s="5">
        <f t="shared" si="81"/>
        <v>125.94117647058823</v>
      </c>
      <c r="Q649" t="str">
        <f t="shared" si="82"/>
        <v>technology</v>
      </c>
      <c r="R649" t="str">
        <f t="shared" si="83"/>
        <v>wearables</v>
      </c>
      <c r="S649" s="10">
        <f t="shared" si="84"/>
        <v>42416.559594907405</v>
      </c>
      <c r="T649" s="10">
        <f t="shared" si="85"/>
        <v>42446.517928240741</v>
      </c>
      <c r="U649">
        <f t="shared" si="86"/>
        <v>2016</v>
      </c>
      <c r="V649">
        <f t="shared" si="87"/>
        <v>2016</v>
      </c>
    </row>
    <row r="650" spans="1:22"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80"/>
        <v>126.82285714285715</v>
      </c>
      <c r="P650" s="5">
        <f t="shared" si="81"/>
        <v>1644</v>
      </c>
      <c r="Q650" t="str">
        <f t="shared" si="82"/>
        <v>technology</v>
      </c>
      <c r="R650" t="str">
        <f t="shared" si="83"/>
        <v>wearables</v>
      </c>
      <c r="S650" s="10">
        <f t="shared" si="84"/>
        <v>41891.485046296293</v>
      </c>
      <c r="T650" s="10">
        <f t="shared" si="85"/>
        <v>41926.485046296293</v>
      </c>
      <c r="U650">
        <f t="shared" si="86"/>
        <v>2014</v>
      </c>
      <c r="V650">
        <f t="shared" si="87"/>
        <v>2014</v>
      </c>
    </row>
    <row r="651" spans="1:22"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80"/>
        <v>139.96</v>
      </c>
      <c r="P651" s="5">
        <f t="shared" si="81"/>
        <v>42.670731707317074</v>
      </c>
      <c r="Q651" t="str">
        <f t="shared" si="82"/>
        <v>technology</v>
      </c>
      <c r="R651" t="str">
        <f t="shared" si="83"/>
        <v>wearables</v>
      </c>
      <c r="S651" s="10">
        <f t="shared" si="84"/>
        <v>41877.703854166662</v>
      </c>
      <c r="T651" s="10">
        <f t="shared" si="85"/>
        <v>41898.703854166662</v>
      </c>
      <c r="U651">
        <f t="shared" si="86"/>
        <v>2014</v>
      </c>
      <c r="V651">
        <f t="shared" si="87"/>
        <v>2014</v>
      </c>
    </row>
    <row r="652" spans="1:22"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80"/>
        <v>112.4</v>
      </c>
      <c r="P652" s="5">
        <f t="shared" si="81"/>
        <v>35.125</v>
      </c>
      <c r="Q652" t="str">
        <f t="shared" si="82"/>
        <v>technology</v>
      </c>
      <c r="R652" t="str">
        <f t="shared" si="83"/>
        <v>wearables</v>
      </c>
      <c r="S652" s="10">
        <f t="shared" si="84"/>
        <v>41931.828518518516</v>
      </c>
      <c r="T652" s="10">
        <f t="shared" si="85"/>
        <v>41991.870185185187</v>
      </c>
      <c r="U652">
        <f t="shared" si="86"/>
        <v>2014</v>
      </c>
      <c r="V652">
        <f t="shared" si="87"/>
        <v>2014</v>
      </c>
    </row>
    <row r="653" spans="1:22"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80"/>
        <v>100.52799999999999</v>
      </c>
      <c r="P653" s="5">
        <f t="shared" si="81"/>
        <v>239.35238095238094</v>
      </c>
      <c r="Q653" t="str">
        <f t="shared" si="82"/>
        <v>technology</v>
      </c>
      <c r="R653" t="str">
        <f t="shared" si="83"/>
        <v>wearables</v>
      </c>
      <c r="S653" s="10">
        <f t="shared" si="84"/>
        <v>41955.809155092589</v>
      </c>
      <c r="T653" s="10">
        <f t="shared" si="85"/>
        <v>41985.809155092589</v>
      </c>
      <c r="U653">
        <f t="shared" si="86"/>
        <v>2014</v>
      </c>
      <c r="V653">
        <f t="shared" si="87"/>
        <v>2014</v>
      </c>
    </row>
    <row r="654" spans="1:22"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80"/>
        <v>100.46666666666665</v>
      </c>
      <c r="P654" s="5">
        <f t="shared" si="81"/>
        <v>107.64285714285714</v>
      </c>
      <c r="Q654" t="str">
        <f t="shared" si="82"/>
        <v>technology</v>
      </c>
      <c r="R654" t="str">
        <f t="shared" si="83"/>
        <v>wearables</v>
      </c>
      <c r="S654" s="10">
        <f t="shared" si="84"/>
        <v>42675.482060185182</v>
      </c>
      <c r="T654" s="10">
        <f t="shared" si="85"/>
        <v>42705.523726851847</v>
      </c>
      <c r="U654">
        <f t="shared" si="86"/>
        <v>2016</v>
      </c>
      <c r="V654">
        <f t="shared" si="87"/>
        <v>2016</v>
      </c>
    </row>
    <row r="655" spans="1:22"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80"/>
        <v>141.446</v>
      </c>
      <c r="P655" s="5">
        <f t="shared" si="81"/>
        <v>95.830623306233065</v>
      </c>
      <c r="Q655" t="str">
        <f t="shared" si="82"/>
        <v>technology</v>
      </c>
      <c r="R655" t="str">
        <f t="shared" si="83"/>
        <v>wearables</v>
      </c>
      <c r="S655" s="10">
        <f t="shared" si="84"/>
        <v>42199.410185185181</v>
      </c>
      <c r="T655" s="10">
        <f t="shared" si="85"/>
        <v>42236.410185185181</v>
      </c>
      <c r="U655">
        <f t="shared" si="86"/>
        <v>2015</v>
      </c>
      <c r="V655">
        <f t="shared" si="87"/>
        <v>2015</v>
      </c>
    </row>
    <row r="656" spans="1:22"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80"/>
        <v>267.29166666666669</v>
      </c>
      <c r="P656" s="5">
        <f t="shared" si="81"/>
        <v>31.663376110562684</v>
      </c>
      <c r="Q656" t="str">
        <f t="shared" si="82"/>
        <v>technology</v>
      </c>
      <c r="R656" t="str">
        <f t="shared" si="83"/>
        <v>wearables</v>
      </c>
      <c r="S656" s="10">
        <f t="shared" si="84"/>
        <v>42163.748993055553</v>
      </c>
      <c r="T656" s="10">
        <f t="shared" si="85"/>
        <v>42193.748993055553</v>
      </c>
      <c r="U656">
        <f t="shared" si="86"/>
        <v>2015</v>
      </c>
      <c r="V656">
        <f t="shared" si="87"/>
        <v>2015</v>
      </c>
    </row>
    <row r="657" spans="1:22"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80"/>
        <v>146.88749999999999</v>
      </c>
      <c r="P657" s="5">
        <f t="shared" si="81"/>
        <v>42.886861313868614</v>
      </c>
      <c r="Q657" t="str">
        <f t="shared" si="82"/>
        <v>technology</v>
      </c>
      <c r="R657" t="str">
        <f t="shared" si="83"/>
        <v>wearables</v>
      </c>
      <c r="S657" s="10">
        <f t="shared" si="84"/>
        <v>42045.748981481483</v>
      </c>
      <c r="T657" s="10">
        <f t="shared" si="85"/>
        <v>42075.707314814812</v>
      </c>
      <c r="U657">
        <f t="shared" si="86"/>
        <v>2015</v>
      </c>
      <c r="V657">
        <f t="shared" si="87"/>
        <v>2015</v>
      </c>
    </row>
    <row r="658" spans="1:22"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80"/>
        <v>213.56</v>
      </c>
      <c r="P658" s="5">
        <f t="shared" si="81"/>
        <v>122.73563218390805</v>
      </c>
      <c r="Q658" t="str">
        <f t="shared" si="82"/>
        <v>technology</v>
      </c>
      <c r="R658" t="str">
        <f t="shared" si="83"/>
        <v>wearables</v>
      </c>
      <c r="S658" s="10">
        <f t="shared" si="84"/>
        <v>42417.596284722218</v>
      </c>
      <c r="T658" s="10">
        <f t="shared" si="85"/>
        <v>42477.554618055554</v>
      </c>
      <c r="U658">
        <f t="shared" si="86"/>
        <v>2016</v>
      </c>
      <c r="V658">
        <f t="shared" si="87"/>
        <v>2016</v>
      </c>
    </row>
    <row r="659" spans="1:22"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80"/>
        <v>125.69999999999999</v>
      </c>
      <c r="P659" s="5">
        <f t="shared" si="81"/>
        <v>190.45454545454547</v>
      </c>
      <c r="Q659" t="str">
        <f t="shared" si="82"/>
        <v>technology</v>
      </c>
      <c r="R659" t="str">
        <f t="shared" si="83"/>
        <v>wearables</v>
      </c>
      <c r="S659" s="10">
        <f t="shared" si="84"/>
        <v>42331.637407407405</v>
      </c>
      <c r="T659" s="10">
        <f t="shared" si="85"/>
        <v>42361.637407407405</v>
      </c>
      <c r="U659">
        <f t="shared" si="86"/>
        <v>2015</v>
      </c>
      <c r="V659">
        <f t="shared" si="87"/>
        <v>2015</v>
      </c>
    </row>
    <row r="660" spans="1:22"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80"/>
        <v>104.46206037108834</v>
      </c>
      <c r="P660" s="5">
        <f t="shared" si="81"/>
        <v>109.33695652173913</v>
      </c>
      <c r="Q660" t="str">
        <f t="shared" si="82"/>
        <v>technology</v>
      </c>
      <c r="R660" t="str">
        <f t="shared" si="83"/>
        <v>wearables</v>
      </c>
      <c r="S660" s="10">
        <f t="shared" si="84"/>
        <v>42178.952418981477</v>
      </c>
      <c r="T660" s="10">
        <f t="shared" si="85"/>
        <v>42211.541666666664</v>
      </c>
      <c r="U660">
        <f t="shared" si="86"/>
        <v>2015</v>
      </c>
      <c r="V660">
        <f t="shared" si="87"/>
        <v>2015</v>
      </c>
    </row>
    <row r="661" spans="1:22"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80"/>
        <v>100.56666666666668</v>
      </c>
      <c r="P661" s="5">
        <f t="shared" si="81"/>
        <v>143.66666666666666</v>
      </c>
      <c r="Q661" t="str">
        <f t="shared" si="82"/>
        <v>technology</v>
      </c>
      <c r="R661" t="str">
        <f t="shared" si="83"/>
        <v>wearables</v>
      </c>
      <c r="S661" s="10">
        <f t="shared" si="84"/>
        <v>42209.385358796295</v>
      </c>
      <c r="T661" s="10">
        <f t="shared" si="85"/>
        <v>42239.385358796295</v>
      </c>
      <c r="U661">
        <f t="shared" si="86"/>
        <v>2015</v>
      </c>
      <c r="V661">
        <f t="shared" si="87"/>
        <v>2015</v>
      </c>
    </row>
    <row r="662" spans="1:22"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80"/>
        <v>3.0579999999999998</v>
      </c>
      <c r="P662" s="5">
        <f t="shared" si="81"/>
        <v>84.944444444444443</v>
      </c>
      <c r="Q662" t="str">
        <f t="shared" si="82"/>
        <v>technology</v>
      </c>
      <c r="R662" t="str">
        <f t="shared" si="83"/>
        <v>wearables</v>
      </c>
      <c r="S662" s="10">
        <f t="shared" si="84"/>
        <v>41922.533321759256</v>
      </c>
      <c r="T662" s="10">
        <f t="shared" si="85"/>
        <v>41952.57498842592</v>
      </c>
      <c r="U662">
        <f t="shared" si="86"/>
        <v>2014</v>
      </c>
      <c r="V662">
        <f t="shared" si="87"/>
        <v>2014</v>
      </c>
    </row>
    <row r="663" spans="1:22"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80"/>
        <v>0.95</v>
      </c>
      <c r="P663" s="5">
        <f t="shared" si="81"/>
        <v>10.555555555555555</v>
      </c>
      <c r="Q663" t="str">
        <f t="shared" si="82"/>
        <v>technology</v>
      </c>
      <c r="R663" t="str">
        <f t="shared" si="83"/>
        <v>wearables</v>
      </c>
      <c r="S663" s="10">
        <f t="shared" si="84"/>
        <v>42636.437025462961</v>
      </c>
      <c r="T663" s="10">
        <f t="shared" si="85"/>
        <v>42666.437025462961</v>
      </c>
      <c r="U663">
        <f t="shared" si="86"/>
        <v>2016</v>
      </c>
      <c r="V663">
        <f t="shared" si="87"/>
        <v>2016</v>
      </c>
    </row>
    <row r="664" spans="1:22"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80"/>
        <v>0.4</v>
      </c>
      <c r="P664" s="5">
        <f t="shared" si="81"/>
        <v>39</v>
      </c>
      <c r="Q664" t="str">
        <f t="shared" si="82"/>
        <v>technology</v>
      </c>
      <c r="R664" t="str">
        <f t="shared" si="83"/>
        <v>wearables</v>
      </c>
      <c r="S664" s="10">
        <f t="shared" si="84"/>
        <v>41990.229710648149</v>
      </c>
      <c r="T664" s="10">
        <f t="shared" si="85"/>
        <v>42020.229710648149</v>
      </c>
      <c r="U664">
        <f t="shared" si="86"/>
        <v>2014</v>
      </c>
      <c r="V664">
        <f t="shared" si="87"/>
        <v>2015</v>
      </c>
    </row>
    <row r="665" spans="1:22"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80"/>
        <v>0.35000000000000003</v>
      </c>
      <c r="P665" s="5">
        <f t="shared" si="81"/>
        <v>100</v>
      </c>
      <c r="Q665" t="str">
        <f t="shared" si="82"/>
        <v>technology</v>
      </c>
      <c r="R665" t="str">
        <f t="shared" si="83"/>
        <v>wearables</v>
      </c>
      <c r="S665" s="10">
        <f t="shared" si="84"/>
        <v>42173.634907407402</v>
      </c>
      <c r="T665" s="10">
        <f t="shared" si="85"/>
        <v>42203.634907407402</v>
      </c>
      <c r="U665">
        <f t="shared" si="86"/>
        <v>2015</v>
      </c>
      <c r="V665">
        <f t="shared" si="87"/>
        <v>2015</v>
      </c>
    </row>
    <row r="666" spans="1:22"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80"/>
        <v>7.5333333333333332</v>
      </c>
      <c r="P666" s="5">
        <f t="shared" si="81"/>
        <v>31.172413793103448</v>
      </c>
      <c r="Q666" t="str">
        <f t="shared" si="82"/>
        <v>technology</v>
      </c>
      <c r="R666" t="str">
        <f t="shared" si="83"/>
        <v>wearables</v>
      </c>
      <c r="S666" s="10">
        <f t="shared" si="84"/>
        <v>42077.458043981482</v>
      </c>
      <c r="T666" s="10">
        <f t="shared" si="85"/>
        <v>42107.458043981482</v>
      </c>
      <c r="U666">
        <f t="shared" si="86"/>
        <v>2015</v>
      </c>
      <c r="V666">
        <f t="shared" si="87"/>
        <v>2015</v>
      </c>
    </row>
    <row r="667" spans="1:22"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80"/>
        <v>18.64</v>
      </c>
      <c r="P667" s="5">
        <f t="shared" si="81"/>
        <v>155.33333333333334</v>
      </c>
      <c r="Q667" t="str">
        <f t="shared" si="82"/>
        <v>technology</v>
      </c>
      <c r="R667" t="str">
        <f t="shared" si="83"/>
        <v>wearables</v>
      </c>
      <c r="S667" s="10">
        <f t="shared" si="84"/>
        <v>42688.503020833326</v>
      </c>
      <c r="T667" s="10">
        <f t="shared" si="85"/>
        <v>42748.503020833326</v>
      </c>
      <c r="U667">
        <f t="shared" si="86"/>
        <v>2016</v>
      </c>
      <c r="V667">
        <f t="shared" si="87"/>
        <v>2017</v>
      </c>
    </row>
    <row r="668" spans="1:22"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80"/>
        <v>4.0000000000000001E-3</v>
      </c>
      <c r="P668" s="5">
        <f t="shared" si="81"/>
        <v>2</v>
      </c>
      <c r="Q668" t="str">
        <f t="shared" si="82"/>
        <v>technology</v>
      </c>
      <c r="R668" t="str">
        <f t="shared" si="83"/>
        <v>wearables</v>
      </c>
      <c r="S668" s="10">
        <f t="shared" si="84"/>
        <v>41838.623819444438</v>
      </c>
      <c r="T668" s="10">
        <f t="shared" si="85"/>
        <v>41868.623819444438</v>
      </c>
      <c r="U668">
        <f t="shared" si="86"/>
        <v>2014</v>
      </c>
      <c r="V668">
        <f t="shared" si="87"/>
        <v>2014</v>
      </c>
    </row>
    <row r="669" spans="1:22"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80"/>
        <v>10.02</v>
      </c>
      <c r="P669" s="5">
        <f t="shared" si="81"/>
        <v>178.92857142857142</v>
      </c>
      <c r="Q669" t="str">
        <f t="shared" si="82"/>
        <v>technology</v>
      </c>
      <c r="R669" t="str">
        <f t="shared" si="83"/>
        <v>wearables</v>
      </c>
      <c r="S669" s="10">
        <f t="shared" si="84"/>
        <v>42632.165081018517</v>
      </c>
      <c r="T669" s="10">
        <f t="shared" si="85"/>
        <v>42672.165081018517</v>
      </c>
      <c r="U669">
        <f t="shared" si="86"/>
        <v>2016</v>
      </c>
      <c r="V669">
        <f t="shared" si="87"/>
        <v>2016</v>
      </c>
    </row>
    <row r="670" spans="1:22"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80"/>
        <v>4.5600000000000005</v>
      </c>
      <c r="P670" s="5">
        <f t="shared" si="81"/>
        <v>27.36</v>
      </c>
      <c r="Q670" t="str">
        <f t="shared" si="82"/>
        <v>technology</v>
      </c>
      <c r="R670" t="str">
        <f t="shared" si="83"/>
        <v>wearables</v>
      </c>
      <c r="S670" s="10">
        <f t="shared" si="84"/>
        <v>42090.622939814813</v>
      </c>
      <c r="T670" s="10">
        <f t="shared" si="85"/>
        <v>42135.622939814813</v>
      </c>
      <c r="U670">
        <f t="shared" si="86"/>
        <v>2015</v>
      </c>
      <c r="V670">
        <f t="shared" si="87"/>
        <v>2015</v>
      </c>
    </row>
    <row r="671" spans="1:22"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80"/>
        <v>21.5075</v>
      </c>
      <c r="P671" s="5">
        <f t="shared" si="81"/>
        <v>1536.25</v>
      </c>
      <c r="Q671" t="str">
        <f t="shared" si="82"/>
        <v>technology</v>
      </c>
      <c r="R671" t="str">
        <f t="shared" si="83"/>
        <v>wearables</v>
      </c>
      <c r="S671" s="10">
        <f t="shared" si="84"/>
        <v>42527.417337962957</v>
      </c>
      <c r="T671" s="10">
        <f t="shared" si="85"/>
        <v>42557.417337962957</v>
      </c>
      <c r="U671">
        <f t="shared" si="86"/>
        <v>2016</v>
      </c>
      <c r="V671">
        <f t="shared" si="87"/>
        <v>2016</v>
      </c>
    </row>
    <row r="672" spans="1:22"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80"/>
        <v>29.276666666666667</v>
      </c>
      <c r="P672" s="5">
        <f t="shared" si="81"/>
        <v>84.99677419354839</v>
      </c>
      <c r="Q672" t="str">
        <f t="shared" si="82"/>
        <v>technology</v>
      </c>
      <c r="R672" t="str">
        <f t="shared" si="83"/>
        <v>wearables</v>
      </c>
      <c r="S672" s="10">
        <f t="shared" si="84"/>
        <v>42506.501388888886</v>
      </c>
      <c r="T672" s="10">
        <f t="shared" si="85"/>
        <v>42540.131944444445</v>
      </c>
      <c r="U672">
        <f t="shared" si="86"/>
        <v>2016</v>
      </c>
      <c r="V672">
        <f t="shared" si="87"/>
        <v>2016</v>
      </c>
    </row>
    <row r="673" spans="1:22"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80"/>
        <v>39.426666666666662</v>
      </c>
      <c r="P673" s="5">
        <f t="shared" si="81"/>
        <v>788.5333333333333</v>
      </c>
      <c r="Q673" t="str">
        <f t="shared" si="82"/>
        <v>technology</v>
      </c>
      <c r="R673" t="str">
        <f t="shared" si="83"/>
        <v>wearables</v>
      </c>
      <c r="S673" s="10">
        <f t="shared" si="84"/>
        <v>41984.484398148146</v>
      </c>
      <c r="T673" s="10">
        <f t="shared" si="85"/>
        <v>42017.958333333336</v>
      </c>
      <c r="U673">
        <f t="shared" si="86"/>
        <v>2014</v>
      </c>
      <c r="V673">
        <f t="shared" si="87"/>
        <v>2015</v>
      </c>
    </row>
    <row r="674" spans="1:22"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80"/>
        <v>21.628</v>
      </c>
      <c r="P674" s="5">
        <f t="shared" si="81"/>
        <v>50.29767441860465</v>
      </c>
      <c r="Q674" t="str">
        <f t="shared" si="82"/>
        <v>technology</v>
      </c>
      <c r="R674" t="str">
        <f t="shared" si="83"/>
        <v>wearables</v>
      </c>
      <c r="S674" s="10">
        <f t="shared" si="84"/>
        <v>41974.011157407404</v>
      </c>
      <c r="T674" s="10">
        <f t="shared" si="85"/>
        <v>42004.999305555553</v>
      </c>
      <c r="U674">
        <f t="shared" si="86"/>
        <v>2014</v>
      </c>
      <c r="V674">
        <f t="shared" si="87"/>
        <v>2014</v>
      </c>
    </row>
    <row r="675" spans="1:22"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80"/>
        <v>0.20500000000000002</v>
      </c>
      <c r="P675" s="5">
        <f t="shared" si="81"/>
        <v>68.333333333333329</v>
      </c>
      <c r="Q675" t="str">
        <f t="shared" si="82"/>
        <v>technology</v>
      </c>
      <c r="R675" t="str">
        <f t="shared" si="83"/>
        <v>wearables</v>
      </c>
      <c r="S675" s="10">
        <f t="shared" si="84"/>
        <v>41838.6321412037</v>
      </c>
      <c r="T675" s="10">
        <f t="shared" si="85"/>
        <v>41883.6321412037</v>
      </c>
      <c r="U675">
        <f t="shared" si="86"/>
        <v>2014</v>
      </c>
      <c r="V675">
        <f t="shared" si="87"/>
        <v>2014</v>
      </c>
    </row>
    <row r="676" spans="1:22"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80"/>
        <v>0.03</v>
      </c>
      <c r="P676" s="5">
        <f t="shared" si="81"/>
        <v>7.5</v>
      </c>
      <c r="Q676" t="str">
        <f t="shared" si="82"/>
        <v>technology</v>
      </c>
      <c r="R676" t="str">
        <f t="shared" si="83"/>
        <v>wearables</v>
      </c>
      <c r="S676" s="10">
        <f t="shared" si="84"/>
        <v>41802.907719907402</v>
      </c>
      <c r="T676" s="10">
        <f t="shared" si="85"/>
        <v>41862.907719907402</v>
      </c>
      <c r="U676">
        <f t="shared" si="86"/>
        <v>2014</v>
      </c>
      <c r="V676">
        <f t="shared" si="87"/>
        <v>2014</v>
      </c>
    </row>
    <row r="677" spans="1:22"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80"/>
        <v>14.85</v>
      </c>
      <c r="P677" s="5">
        <f t="shared" si="81"/>
        <v>34.269230769230766</v>
      </c>
      <c r="Q677" t="str">
        <f t="shared" si="82"/>
        <v>technology</v>
      </c>
      <c r="R677" t="str">
        <f t="shared" si="83"/>
        <v>wearables</v>
      </c>
      <c r="S677" s="10">
        <f t="shared" si="84"/>
        <v>41975.722268518519</v>
      </c>
      <c r="T677" s="10">
        <f t="shared" si="85"/>
        <v>42005.082638888889</v>
      </c>
      <c r="U677">
        <f t="shared" si="86"/>
        <v>2014</v>
      </c>
      <c r="V677">
        <f t="shared" si="87"/>
        <v>2015</v>
      </c>
    </row>
    <row r="678" spans="1:22"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80"/>
        <v>1.4710000000000001</v>
      </c>
      <c r="P678" s="5">
        <f t="shared" si="81"/>
        <v>61.291666666666664</v>
      </c>
      <c r="Q678" t="str">
        <f t="shared" si="82"/>
        <v>technology</v>
      </c>
      <c r="R678" t="str">
        <f t="shared" si="83"/>
        <v>wearables</v>
      </c>
      <c r="S678" s="10">
        <f t="shared" si="84"/>
        <v>42012.559965277775</v>
      </c>
      <c r="T678" s="10">
        <f t="shared" si="85"/>
        <v>42042.559965277775</v>
      </c>
      <c r="U678">
        <f t="shared" si="86"/>
        <v>2015</v>
      </c>
      <c r="V678">
        <f t="shared" si="87"/>
        <v>2015</v>
      </c>
    </row>
    <row r="679" spans="1:22"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80"/>
        <v>25.584</v>
      </c>
      <c r="P679" s="5">
        <f t="shared" si="81"/>
        <v>133.25</v>
      </c>
      <c r="Q679" t="str">
        <f t="shared" si="82"/>
        <v>technology</v>
      </c>
      <c r="R679" t="str">
        <f t="shared" si="83"/>
        <v>wearables</v>
      </c>
      <c r="S679" s="10">
        <f t="shared" si="84"/>
        <v>42504.195543981477</v>
      </c>
      <c r="T679" s="10">
        <f t="shared" si="85"/>
        <v>42549.195543981477</v>
      </c>
      <c r="U679">
        <f t="shared" si="86"/>
        <v>2016</v>
      </c>
      <c r="V679">
        <f t="shared" si="87"/>
        <v>2016</v>
      </c>
    </row>
    <row r="680" spans="1:22"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80"/>
        <v>3.8206896551724134</v>
      </c>
      <c r="P680" s="5">
        <f t="shared" si="81"/>
        <v>65.17647058823529</v>
      </c>
      <c r="Q680" t="str">
        <f t="shared" si="82"/>
        <v>technology</v>
      </c>
      <c r="R680" t="str">
        <f t="shared" si="83"/>
        <v>wearables</v>
      </c>
      <c r="S680" s="10">
        <f t="shared" si="84"/>
        <v>42481.168263888881</v>
      </c>
      <c r="T680" s="10">
        <f t="shared" si="85"/>
        <v>42511.168263888881</v>
      </c>
      <c r="U680">
        <f t="shared" si="86"/>
        <v>2016</v>
      </c>
      <c r="V680">
        <f t="shared" si="87"/>
        <v>2016</v>
      </c>
    </row>
    <row r="681" spans="1:22"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80"/>
        <v>15.485964912280703</v>
      </c>
      <c r="P681" s="5">
        <f t="shared" si="81"/>
        <v>93.90425531914893</v>
      </c>
      <c r="Q681" t="str">
        <f t="shared" si="82"/>
        <v>technology</v>
      </c>
      <c r="R681" t="str">
        <f t="shared" si="83"/>
        <v>wearables</v>
      </c>
      <c r="S681" s="10">
        <f t="shared" si="84"/>
        <v>42556.487372685187</v>
      </c>
      <c r="T681" s="10">
        <f t="shared" si="85"/>
        <v>42616.487372685187</v>
      </c>
      <c r="U681">
        <f t="shared" si="86"/>
        <v>2016</v>
      </c>
      <c r="V681">
        <f t="shared" si="87"/>
        <v>2016</v>
      </c>
    </row>
    <row r="682" spans="1:22"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80"/>
        <v>25.912000000000003</v>
      </c>
      <c r="P682" s="5">
        <f t="shared" si="81"/>
        <v>150.65116279069767</v>
      </c>
      <c r="Q682" t="str">
        <f t="shared" si="82"/>
        <v>technology</v>
      </c>
      <c r="R682" t="str">
        <f t="shared" si="83"/>
        <v>wearables</v>
      </c>
      <c r="S682" s="10">
        <f t="shared" si="84"/>
        <v>41864.293182870366</v>
      </c>
      <c r="T682" s="10">
        <f t="shared" si="85"/>
        <v>41899.293182870366</v>
      </c>
      <c r="U682">
        <f t="shared" si="86"/>
        <v>2014</v>
      </c>
      <c r="V682">
        <f t="shared" si="87"/>
        <v>2014</v>
      </c>
    </row>
    <row r="683" spans="1:22"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80"/>
        <v>0.04</v>
      </c>
      <c r="P683" s="5">
        <f t="shared" si="81"/>
        <v>1</v>
      </c>
      <c r="Q683" t="str">
        <f t="shared" si="82"/>
        <v>technology</v>
      </c>
      <c r="R683" t="str">
        <f t="shared" si="83"/>
        <v>wearables</v>
      </c>
      <c r="S683" s="10">
        <f t="shared" si="84"/>
        <v>42639.597268518519</v>
      </c>
      <c r="T683" s="10">
        <f t="shared" si="85"/>
        <v>42669.597268518519</v>
      </c>
      <c r="U683">
        <f t="shared" si="86"/>
        <v>2016</v>
      </c>
      <c r="V683">
        <f t="shared" si="87"/>
        <v>2016</v>
      </c>
    </row>
    <row r="684" spans="1:22"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80"/>
        <v>0.106</v>
      </c>
      <c r="P684" s="5">
        <f t="shared" si="81"/>
        <v>13.25</v>
      </c>
      <c r="Q684" t="str">
        <f t="shared" si="82"/>
        <v>technology</v>
      </c>
      <c r="R684" t="str">
        <f t="shared" si="83"/>
        <v>wearables</v>
      </c>
      <c r="S684" s="10">
        <f t="shared" si="84"/>
        <v>42778.556967592587</v>
      </c>
      <c r="T684" s="10">
        <f t="shared" si="85"/>
        <v>42808.515300925923</v>
      </c>
      <c r="U684">
        <f t="shared" si="86"/>
        <v>2017</v>
      </c>
      <c r="V684">
        <f t="shared" si="87"/>
        <v>2017</v>
      </c>
    </row>
    <row r="685" spans="1:22"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80"/>
        <v>0.85142857142857142</v>
      </c>
      <c r="P685" s="5">
        <f t="shared" si="81"/>
        <v>99.333333333333329</v>
      </c>
      <c r="Q685" t="str">
        <f t="shared" si="82"/>
        <v>technology</v>
      </c>
      <c r="R685" t="str">
        <f t="shared" si="83"/>
        <v>wearables</v>
      </c>
      <c r="S685" s="10">
        <f t="shared" si="84"/>
        <v>42634.691712962966</v>
      </c>
      <c r="T685" s="10">
        <f t="shared" si="85"/>
        <v>42674.691712962966</v>
      </c>
      <c r="U685">
        <f t="shared" si="86"/>
        <v>2016</v>
      </c>
      <c r="V685">
        <f t="shared" si="87"/>
        <v>2016</v>
      </c>
    </row>
    <row r="686" spans="1:22"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80"/>
        <v>7.4837500000000006</v>
      </c>
      <c r="P686" s="5">
        <f t="shared" si="81"/>
        <v>177.39259259259259</v>
      </c>
      <c r="Q686" t="str">
        <f t="shared" si="82"/>
        <v>technology</v>
      </c>
      <c r="R686" t="str">
        <f t="shared" si="83"/>
        <v>wearables</v>
      </c>
      <c r="S686" s="10">
        <f t="shared" si="84"/>
        <v>41809.26494212963</v>
      </c>
      <c r="T686" s="10">
        <f t="shared" si="85"/>
        <v>41844.916666666664</v>
      </c>
      <c r="U686">
        <f t="shared" si="86"/>
        <v>2014</v>
      </c>
      <c r="V686">
        <f t="shared" si="87"/>
        <v>2014</v>
      </c>
    </row>
    <row r="687" spans="1:22"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80"/>
        <v>27.650000000000002</v>
      </c>
      <c r="P687" s="5">
        <f t="shared" si="81"/>
        <v>55.3</v>
      </c>
      <c r="Q687" t="str">
        <f t="shared" si="82"/>
        <v>technology</v>
      </c>
      <c r="R687" t="str">
        <f t="shared" si="83"/>
        <v>wearables</v>
      </c>
      <c r="S687" s="10">
        <f t="shared" si="84"/>
        <v>41971.658240740733</v>
      </c>
      <c r="T687" s="10">
        <f t="shared" si="85"/>
        <v>42016.658240740733</v>
      </c>
      <c r="U687">
        <f t="shared" si="86"/>
        <v>2014</v>
      </c>
      <c r="V687">
        <f t="shared" si="87"/>
        <v>2015</v>
      </c>
    </row>
    <row r="688" spans="1:22"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80"/>
        <v>0</v>
      </c>
      <c r="P688" s="5">
        <f t="shared" si="81"/>
        <v>0</v>
      </c>
      <c r="Q688" t="str">
        <f t="shared" si="82"/>
        <v>technology</v>
      </c>
      <c r="R688" t="str">
        <f t="shared" si="83"/>
        <v>wearables</v>
      </c>
      <c r="S688" s="10">
        <f t="shared" si="84"/>
        <v>42189.464930555558</v>
      </c>
      <c r="T688" s="10">
        <f t="shared" si="85"/>
        <v>42219.464930555558</v>
      </c>
      <c r="U688">
        <f t="shared" si="86"/>
        <v>2015</v>
      </c>
      <c r="V688">
        <f t="shared" si="87"/>
        <v>2015</v>
      </c>
    </row>
    <row r="689" spans="1:22"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80"/>
        <v>3.55</v>
      </c>
      <c r="P689" s="5">
        <f t="shared" si="81"/>
        <v>591.66666666666663</v>
      </c>
      <c r="Q689" t="str">
        <f t="shared" si="82"/>
        <v>technology</v>
      </c>
      <c r="R689" t="str">
        <f t="shared" si="83"/>
        <v>wearables</v>
      </c>
      <c r="S689" s="10">
        <f t="shared" si="84"/>
        <v>42711.542280092595</v>
      </c>
      <c r="T689" s="10">
        <f t="shared" si="85"/>
        <v>42771.542280092595</v>
      </c>
      <c r="U689">
        <f t="shared" si="86"/>
        <v>2016</v>
      </c>
      <c r="V689">
        <f t="shared" si="87"/>
        <v>2017</v>
      </c>
    </row>
    <row r="690" spans="1:22"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80"/>
        <v>72.989999999999995</v>
      </c>
      <c r="P690" s="5">
        <f t="shared" si="81"/>
        <v>405.5</v>
      </c>
      <c r="Q690" t="str">
        <f t="shared" si="82"/>
        <v>technology</v>
      </c>
      <c r="R690" t="str">
        <f t="shared" si="83"/>
        <v>wearables</v>
      </c>
      <c r="S690" s="10">
        <f t="shared" si="84"/>
        <v>42261.896446759252</v>
      </c>
      <c r="T690" s="10">
        <f t="shared" si="85"/>
        <v>42291.896446759252</v>
      </c>
      <c r="U690">
        <f t="shared" si="86"/>
        <v>2015</v>
      </c>
      <c r="V690">
        <f t="shared" si="87"/>
        <v>2015</v>
      </c>
    </row>
    <row r="691" spans="1:22"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80"/>
        <v>57.648750000000007</v>
      </c>
      <c r="P691" s="5">
        <f t="shared" si="81"/>
        <v>343.14732142857144</v>
      </c>
      <c r="Q691" t="str">
        <f t="shared" si="82"/>
        <v>technology</v>
      </c>
      <c r="R691" t="str">
        <f t="shared" si="83"/>
        <v>wearables</v>
      </c>
      <c r="S691" s="10">
        <f t="shared" si="84"/>
        <v>42675.459456018514</v>
      </c>
      <c r="T691" s="10">
        <f t="shared" si="85"/>
        <v>42711.999305555553</v>
      </c>
      <c r="U691">
        <f t="shared" si="86"/>
        <v>2016</v>
      </c>
      <c r="V691">
        <f t="shared" si="87"/>
        <v>2016</v>
      </c>
    </row>
    <row r="692" spans="1:22"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80"/>
        <v>12.34</v>
      </c>
      <c r="P692" s="5">
        <f t="shared" si="81"/>
        <v>72.588235294117652</v>
      </c>
      <c r="Q692" t="str">
        <f t="shared" si="82"/>
        <v>technology</v>
      </c>
      <c r="R692" t="str">
        <f t="shared" si="83"/>
        <v>wearables</v>
      </c>
      <c r="S692" s="10">
        <f t="shared" si="84"/>
        <v>42579.426400462959</v>
      </c>
      <c r="T692" s="10">
        <f t="shared" si="85"/>
        <v>42622.041666666664</v>
      </c>
      <c r="U692">
        <f t="shared" si="86"/>
        <v>2016</v>
      </c>
      <c r="V692">
        <f t="shared" si="87"/>
        <v>2016</v>
      </c>
    </row>
    <row r="693" spans="1:22"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80"/>
        <v>0.52</v>
      </c>
      <c r="P693" s="5">
        <f t="shared" si="81"/>
        <v>26</v>
      </c>
      <c r="Q693" t="str">
        <f t="shared" si="82"/>
        <v>technology</v>
      </c>
      <c r="R693" t="str">
        <f t="shared" si="83"/>
        <v>wearables</v>
      </c>
      <c r="S693" s="10">
        <f t="shared" si="84"/>
        <v>42157.819976851846</v>
      </c>
      <c r="T693" s="10">
        <f t="shared" si="85"/>
        <v>42185.819976851846</v>
      </c>
      <c r="U693">
        <f t="shared" si="86"/>
        <v>2015</v>
      </c>
      <c r="V693">
        <f t="shared" si="87"/>
        <v>2015</v>
      </c>
    </row>
    <row r="694" spans="1:22"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80"/>
        <v>6.5299999999999994</v>
      </c>
      <c r="P694" s="5">
        <f t="shared" si="81"/>
        <v>6.4975124378109452</v>
      </c>
      <c r="Q694" t="str">
        <f t="shared" si="82"/>
        <v>technology</v>
      </c>
      <c r="R694" t="str">
        <f t="shared" si="83"/>
        <v>wearables</v>
      </c>
      <c r="S694" s="10">
        <f t="shared" si="84"/>
        <v>42696.167395833334</v>
      </c>
      <c r="T694" s="10">
        <f t="shared" si="85"/>
        <v>42726.167395833334</v>
      </c>
      <c r="U694">
        <f t="shared" si="86"/>
        <v>2016</v>
      </c>
      <c r="V694">
        <f t="shared" si="87"/>
        <v>2016</v>
      </c>
    </row>
    <row r="695" spans="1:22"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80"/>
        <v>35.338000000000001</v>
      </c>
      <c r="P695" s="5">
        <f t="shared" si="81"/>
        <v>119.38513513513513</v>
      </c>
      <c r="Q695" t="str">
        <f t="shared" si="82"/>
        <v>technology</v>
      </c>
      <c r="R695" t="str">
        <f t="shared" si="83"/>
        <v>wearables</v>
      </c>
      <c r="S695" s="10">
        <f t="shared" si="84"/>
        <v>42094.599849537037</v>
      </c>
      <c r="T695" s="10">
        <f t="shared" si="85"/>
        <v>42124.599849537037</v>
      </c>
      <c r="U695">
        <f t="shared" si="86"/>
        <v>2015</v>
      </c>
      <c r="V695">
        <f t="shared" si="87"/>
        <v>2015</v>
      </c>
    </row>
    <row r="696" spans="1:22"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80"/>
        <v>0.39333333333333331</v>
      </c>
      <c r="P696" s="5">
        <f t="shared" si="81"/>
        <v>84.285714285714292</v>
      </c>
      <c r="Q696" t="str">
        <f t="shared" si="82"/>
        <v>technology</v>
      </c>
      <c r="R696" t="str">
        <f t="shared" si="83"/>
        <v>wearables</v>
      </c>
      <c r="S696" s="10">
        <f t="shared" si="84"/>
        <v>42737.455543981479</v>
      </c>
      <c r="T696" s="10">
        <f t="shared" si="85"/>
        <v>42767.455543981479</v>
      </c>
      <c r="U696">
        <f t="shared" si="86"/>
        <v>2017</v>
      </c>
      <c r="V696">
        <f t="shared" si="87"/>
        <v>2017</v>
      </c>
    </row>
    <row r="697" spans="1:22"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80"/>
        <v>1.06</v>
      </c>
      <c r="P697" s="5">
        <f t="shared" si="81"/>
        <v>90.857142857142861</v>
      </c>
      <c r="Q697" t="str">
        <f t="shared" si="82"/>
        <v>technology</v>
      </c>
      <c r="R697" t="str">
        <f t="shared" si="83"/>
        <v>wearables</v>
      </c>
      <c r="S697" s="10">
        <f t="shared" si="84"/>
        <v>41913.312731481477</v>
      </c>
      <c r="T697" s="10">
        <f t="shared" si="85"/>
        <v>41943.312731481477</v>
      </c>
      <c r="U697">
        <f t="shared" si="86"/>
        <v>2014</v>
      </c>
      <c r="V697">
        <f t="shared" si="87"/>
        <v>2014</v>
      </c>
    </row>
    <row r="698" spans="1:22"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80"/>
        <v>5.7142857142857147E-4</v>
      </c>
      <c r="P698" s="5">
        <f t="shared" si="81"/>
        <v>1</v>
      </c>
      <c r="Q698" t="str">
        <f t="shared" si="82"/>
        <v>technology</v>
      </c>
      <c r="R698" t="str">
        <f t="shared" si="83"/>
        <v>wearables</v>
      </c>
      <c r="S698" s="10">
        <f t="shared" si="84"/>
        <v>41815.718773148146</v>
      </c>
      <c r="T698" s="10">
        <f t="shared" si="85"/>
        <v>41845.718773148146</v>
      </c>
      <c r="U698">
        <f t="shared" si="86"/>
        <v>2014</v>
      </c>
      <c r="V698">
        <f t="shared" si="87"/>
        <v>2014</v>
      </c>
    </row>
    <row r="699" spans="1:22"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80"/>
        <v>46.379999999999995</v>
      </c>
      <c r="P699" s="5">
        <f t="shared" si="81"/>
        <v>20.342105263157894</v>
      </c>
      <c r="Q699" t="str">
        <f t="shared" si="82"/>
        <v>technology</v>
      </c>
      <c r="R699" t="str">
        <f t="shared" si="83"/>
        <v>wearables</v>
      </c>
      <c r="S699" s="10">
        <f t="shared" si="84"/>
        <v>42388.314687500002</v>
      </c>
      <c r="T699" s="10">
        <f t="shared" si="85"/>
        <v>42403.314687500002</v>
      </c>
      <c r="U699">
        <f t="shared" si="86"/>
        <v>2016</v>
      </c>
      <c r="V699">
        <f t="shared" si="87"/>
        <v>2016</v>
      </c>
    </row>
    <row r="700" spans="1:22"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80"/>
        <v>15.39</v>
      </c>
      <c r="P700" s="5">
        <f t="shared" si="81"/>
        <v>530.68965517241384</v>
      </c>
      <c r="Q700" t="str">
        <f t="shared" si="82"/>
        <v>technology</v>
      </c>
      <c r="R700" t="str">
        <f t="shared" si="83"/>
        <v>wearables</v>
      </c>
      <c r="S700" s="10">
        <f t="shared" si="84"/>
        <v>41866.722743055558</v>
      </c>
      <c r="T700" s="10">
        <f t="shared" si="85"/>
        <v>41899.875</v>
      </c>
      <c r="U700">
        <f t="shared" si="86"/>
        <v>2014</v>
      </c>
      <c r="V700">
        <f t="shared" si="87"/>
        <v>2014</v>
      </c>
    </row>
    <row r="701" spans="1:22"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80"/>
        <v>82.422107692307705</v>
      </c>
      <c r="P701" s="5">
        <f t="shared" si="81"/>
        <v>120.39184269662923</v>
      </c>
      <c r="Q701" t="str">
        <f t="shared" si="82"/>
        <v>technology</v>
      </c>
      <c r="R701" t="str">
        <f t="shared" si="83"/>
        <v>wearables</v>
      </c>
      <c r="S701" s="10">
        <f t="shared" si="84"/>
        <v>41563.277175925927</v>
      </c>
      <c r="T701" s="10">
        <f t="shared" si="85"/>
        <v>41600.458333333328</v>
      </c>
      <c r="U701">
        <f t="shared" si="86"/>
        <v>2013</v>
      </c>
      <c r="V701">
        <f t="shared" si="87"/>
        <v>2013</v>
      </c>
    </row>
    <row r="702" spans="1:22"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80"/>
        <v>2.6866666666666665</v>
      </c>
      <c r="P702" s="5">
        <f t="shared" si="81"/>
        <v>13</v>
      </c>
      <c r="Q702" t="str">
        <f t="shared" si="82"/>
        <v>technology</v>
      </c>
      <c r="R702" t="str">
        <f t="shared" si="83"/>
        <v>wearables</v>
      </c>
      <c r="S702" s="10">
        <f t="shared" si="84"/>
        <v>42715.480104166665</v>
      </c>
      <c r="T702" s="10">
        <f t="shared" si="85"/>
        <v>42745.480104166665</v>
      </c>
      <c r="U702">
        <f t="shared" si="86"/>
        <v>2016</v>
      </c>
      <c r="V702">
        <f t="shared" si="87"/>
        <v>2017</v>
      </c>
    </row>
    <row r="703" spans="1:22"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80"/>
        <v>26.6</v>
      </c>
      <c r="P703" s="5">
        <f t="shared" si="81"/>
        <v>291.33333333333331</v>
      </c>
      <c r="Q703" t="str">
        <f t="shared" si="82"/>
        <v>technology</v>
      </c>
      <c r="R703" t="str">
        <f t="shared" si="83"/>
        <v>wearables</v>
      </c>
      <c r="S703" s="10">
        <f t="shared" si="84"/>
        <v>41813.454629629625</v>
      </c>
      <c r="T703" s="10">
        <f t="shared" si="85"/>
        <v>41843.454629629625</v>
      </c>
      <c r="U703">
        <f t="shared" si="86"/>
        <v>2014</v>
      </c>
      <c r="V703">
        <f t="shared" si="87"/>
        <v>2014</v>
      </c>
    </row>
    <row r="704" spans="1:22"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80"/>
        <v>30.813400000000001</v>
      </c>
      <c r="P704" s="5">
        <f t="shared" si="81"/>
        <v>124.9191891891892</v>
      </c>
      <c r="Q704" t="str">
        <f t="shared" si="82"/>
        <v>technology</v>
      </c>
      <c r="R704" t="str">
        <f t="shared" si="83"/>
        <v>wearables</v>
      </c>
      <c r="S704" s="10">
        <f t="shared" si="84"/>
        <v>42668.518368055556</v>
      </c>
      <c r="T704" s="10">
        <f t="shared" si="85"/>
        <v>42698.560034722221</v>
      </c>
      <c r="U704">
        <f t="shared" si="86"/>
        <v>2016</v>
      </c>
      <c r="V704">
        <f t="shared" si="87"/>
        <v>2016</v>
      </c>
    </row>
    <row r="705" spans="1:22"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80"/>
        <v>5.58</v>
      </c>
      <c r="P705" s="5">
        <f t="shared" si="81"/>
        <v>119.57142857142857</v>
      </c>
      <c r="Q705" t="str">
        <f t="shared" si="82"/>
        <v>technology</v>
      </c>
      <c r="R705" t="str">
        <f t="shared" si="83"/>
        <v>wearables</v>
      </c>
      <c r="S705" s="10">
        <f t="shared" si="84"/>
        <v>42711.742465277777</v>
      </c>
      <c r="T705" s="10">
        <f t="shared" si="85"/>
        <v>42766.772222222215</v>
      </c>
      <c r="U705">
        <f t="shared" si="86"/>
        <v>2016</v>
      </c>
      <c r="V705">
        <f t="shared" si="87"/>
        <v>2017</v>
      </c>
    </row>
    <row r="706" spans="1:22"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80"/>
        <v>0.87454545454545463</v>
      </c>
      <c r="P706" s="5">
        <f t="shared" si="81"/>
        <v>120.25</v>
      </c>
      <c r="Q706" t="str">
        <f t="shared" si="82"/>
        <v>technology</v>
      </c>
      <c r="R706" t="str">
        <f t="shared" si="83"/>
        <v>wearables</v>
      </c>
      <c r="S706" s="10">
        <f t="shared" si="84"/>
        <v>42725.984583333331</v>
      </c>
      <c r="T706" s="10">
        <f t="shared" si="85"/>
        <v>42785.984583333331</v>
      </c>
      <c r="U706">
        <f t="shared" si="86"/>
        <v>2016</v>
      </c>
      <c r="V706">
        <f t="shared" si="87"/>
        <v>2017</v>
      </c>
    </row>
    <row r="707" spans="1:22"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88">(E707/D707)*100</f>
        <v>0.97699999999999987</v>
      </c>
      <c r="P707" s="5">
        <f t="shared" ref="P707:P770" si="89">IFERROR(E707/L707, 0)</f>
        <v>195.4</v>
      </c>
      <c r="Q707" t="str">
        <f t="shared" ref="Q707:Q770" si="90">LEFT(N707,FIND("/",N707)-1)</f>
        <v>technology</v>
      </c>
      <c r="R707" t="str">
        <f t="shared" ref="R707:R770" si="91">RIGHT(N707,LEN(N707)-FIND("/",N707))</f>
        <v>wearables</v>
      </c>
      <c r="S707" s="10">
        <f t="shared" ref="S707:S770" si="92">(J707/86400)+25569+(-5/24)</f>
        <v>42726.283310185179</v>
      </c>
      <c r="T707" s="10">
        <f t="shared" ref="T707:T770" si="93">(I707/86400)+25569+(-5/24)</f>
        <v>42756.283310185179</v>
      </c>
      <c r="U707">
        <f t="shared" ref="U707:U770" si="94">YEAR(S707)</f>
        <v>2016</v>
      </c>
      <c r="V707">
        <f t="shared" ref="V707:V770" si="95">YEAR(T707)</f>
        <v>2017</v>
      </c>
    </row>
    <row r="708" spans="1:22"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88"/>
        <v>0</v>
      </c>
      <c r="P708" s="5">
        <f t="shared" si="89"/>
        <v>0</v>
      </c>
      <c r="Q708" t="str">
        <f t="shared" si="90"/>
        <v>technology</v>
      </c>
      <c r="R708" t="str">
        <f t="shared" si="91"/>
        <v>wearables</v>
      </c>
      <c r="S708" s="10">
        <f t="shared" si="92"/>
        <v>42676.786840277775</v>
      </c>
      <c r="T708" s="10">
        <f t="shared" si="93"/>
        <v>42718.568749999999</v>
      </c>
      <c r="U708">
        <f t="shared" si="94"/>
        <v>2016</v>
      </c>
      <c r="V708">
        <f t="shared" si="95"/>
        <v>2016</v>
      </c>
    </row>
    <row r="709" spans="1:22"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88"/>
        <v>78.927352941176466</v>
      </c>
      <c r="P709" s="5">
        <f t="shared" si="89"/>
        <v>117.69868421052631</v>
      </c>
      <c r="Q709" t="str">
        <f t="shared" si="90"/>
        <v>technology</v>
      </c>
      <c r="R709" t="str">
        <f t="shared" si="91"/>
        <v>wearables</v>
      </c>
      <c r="S709" s="10">
        <f t="shared" si="92"/>
        <v>42696.45517361111</v>
      </c>
      <c r="T709" s="10">
        <f t="shared" si="93"/>
        <v>42736.45517361111</v>
      </c>
      <c r="U709">
        <f t="shared" si="94"/>
        <v>2016</v>
      </c>
      <c r="V709">
        <f t="shared" si="95"/>
        <v>2017</v>
      </c>
    </row>
    <row r="710" spans="1:22"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88"/>
        <v>22.092500000000001</v>
      </c>
      <c r="P710" s="5">
        <f t="shared" si="89"/>
        <v>23.948509485094849</v>
      </c>
      <c r="Q710" t="str">
        <f t="shared" si="90"/>
        <v>technology</v>
      </c>
      <c r="R710" t="str">
        <f t="shared" si="91"/>
        <v>wearables</v>
      </c>
      <c r="S710" s="10">
        <f t="shared" si="92"/>
        <v>41835.372685185182</v>
      </c>
      <c r="T710" s="10">
        <f t="shared" si="93"/>
        <v>41895.372685185182</v>
      </c>
      <c r="U710">
        <f t="shared" si="94"/>
        <v>2014</v>
      </c>
      <c r="V710">
        <f t="shared" si="95"/>
        <v>2014</v>
      </c>
    </row>
    <row r="711" spans="1:22"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88"/>
        <v>0.40666666666666662</v>
      </c>
      <c r="P711" s="5">
        <f t="shared" si="89"/>
        <v>30.5</v>
      </c>
      <c r="Q711" t="str">
        <f t="shared" si="90"/>
        <v>technology</v>
      </c>
      <c r="R711" t="str">
        <f t="shared" si="91"/>
        <v>wearables</v>
      </c>
      <c r="S711" s="10">
        <f t="shared" si="92"/>
        <v>41947.832858796297</v>
      </c>
      <c r="T711" s="10">
        <f t="shared" si="93"/>
        <v>41977.832858796297</v>
      </c>
      <c r="U711">
        <f t="shared" si="94"/>
        <v>2014</v>
      </c>
      <c r="V711">
        <f t="shared" si="95"/>
        <v>2014</v>
      </c>
    </row>
    <row r="712" spans="1:22"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88"/>
        <v>0</v>
      </c>
      <c r="P712" s="5">
        <f t="shared" si="89"/>
        <v>0</v>
      </c>
      <c r="Q712" t="str">
        <f t="shared" si="90"/>
        <v>technology</v>
      </c>
      <c r="R712" t="str">
        <f t="shared" si="91"/>
        <v>wearables</v>
      </c>
      <c r="S712" s="10">
        <f t="shared" si="92"/>
        <v>41837.776643518519</v>
      </c>
      <c r="T712" s="10">
        <f t="shared" si="93"/>
        <v>41870.822222222218</v>
      </c>
      <c r="U712">
        <f t="shared" si="94"/>
        <v>2014</v>
      </c>
      <c r="V712">
        <f t="shared" si="95"/>
        <v>2014</v>
      </c>
    </row>
    <row r="713" spans="1:22"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88"/>
        <v>33.790999999999997</v>
      </c>
      <c r="P713" s="5">
        <f t="shared" si="89"/>
        <v>99.973372781065095</v>
      </c>
      <c r="Q713" t="str">
        <f t="shared" si="90"/>
        <v>technology</v>
      </c>
      <c r="R713" t="str">
        <f t="shared" si="91"/>
        <v>wearables</v>
      </c>
      <c r="S713" s="10">
        <f t="shared" si="92"/>
        <v>42678.250787037039</v>
      </c>
      <c r="T713" s="10">
        <f t="shared" si="93"/>
        <v>42718.292453703696</v>
      </c>
      <c r="U713">
        <f t="shared" si="94"/>
        <v>2016</v>
      </c>
      <c r="V713">
        <f t="shared" si="95"/>
        <v>2016</v>
      </c>
    </row>
    <row r="714" spans="1:22"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88"/>
        <v>0.21649484536082475</v>
      </c>
      <c r="P714" s="5">
        <f t="shared" si="89"/>
        <v>26.25</v>
      </c>
      <c r="Q714" t="str">
        <f t="shared" si="90"/>
        <v>technology</v>
      </c>
      <c r="R714" t="str">
        <f t="shared" si="91"/>
        <v>wearables</v>
      </c>
      <c r="S714" s="10">
        <f t="shared" si="92"/>
        <v>42384.472592592589</v>
      </c>
      <c r="T714" s="10">
        <f t="shared" si="93"/>
        <v>42414.472592592589</v>
      </c>
      <c r="U714">
        <f t="shared" si="94"/>
        <v>2016</v>
      </c>
      <c r="V714">
        <f t="shared" si="95"/>
        <v>2016</v>
      </c>
    </row>
    <row r="715" spans="1:22"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88"/>
        <v>0.79600000000000004</v>
      </c>
      <c r="P715" s="5">
        <f t="shared" si="89"/>
        <v>199</v>
      </c>
      <c r="Q715" t="str">
        <f t="shared" si="90"/>
        <v>technology</v>
      </c>
      <c r="R715" t="str">
        <f t="shared" si="91"/>
        <v>wearables</v>
      </c>
      <c r="S715" s="10">
        <f t="shared" si="92"/>
        <v>42496.320972222216</v>
      </c>
      <c r="T715" s="10">
        <f t="shared" si="93"/>
        <v>42526.320972222216</v>
      </c>
      <c r="U715">
        <f t="shared" si="94"/>
        <v>2016</v>
      </c>
      <c r="V715">
        <f t="shared" si="95"/>
        <v>2016</v>
      </c>
    </row>
    <row r="716" spans="1:22"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88"/>
        <v>14.993333333333334</v>
      </c>
      <c r="P716" s="5">
        <f t="shared" si="89"/>
        <v>80.321428571428569</v>
      </c>
      <c r="Q716" t="str">
        <f t="shared" si="90"/>
        <v>technology</v>
      </c>
      <c r="R716" t="str">
        <f t="shared" si="91"/>
        <v>wearables</v>
      </c>
      <c r="S716" s="10">
        <f t="shared" si="92"/>
        <v>42734.579652777778</v>
      </c>
      <c r="T716" s="10">
        <f t="shared" si="93"/>
        <v>42794.579652777778</v>
      </c>
      <c r="U716">
        <f t="shared" si="94"/>
        <v>2016</v>
      </c>
      <c r="V716">
        <f t="shared" si="95"/>
        <v>2017</v>
      </c>
    </row>
    <row r="717" spans="1:22"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88"/>
        <v>5.0509090909090908</v>
      </c>
      <c r="P717" s="5">
        <f t="shared" si="89"/>
        <v>115.75</v>
      </c>
      <c r="Q717" t="str">
        <f t="shared" si="90"/>
        <v>technology</v>
      </c>
      <c r="R717" t="str">
        <f t="shared" si="91"/>
        <v>wearables</v>
      </c>
      <c r="S717" s="10">
        <f t="shared" si="92"/>
        <v>42272.8824074074</v>
      </c>
      <c r="T717" s="10">
        <f t="shared" si="93"/>
        <v>42312.924074074072</v>
      </c>
      <c r="U717">
        <f t="shared" si="94"/>
        <v>2015</v>
      </c>
      <c r="V717">
        <f t="shared" si="95"/>
        <v>2015</v>
      </c>
    </row>
    <row r="718" spans="1:22"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88"/>
        <v>10.214285714285715</v>
      </c>
      <c r="P718" s="5">
        <f t="shared" si="89"/>
        <v>44.6875</v>
      </c>
      <c r="Q718" t="str">
        <f t="shared" si="90"/>
        <v>technology</v>
      </c>
      <c r="R718" t="str">
        <f t="shared" si="91"/>
        <v>wearables</v>
      </c>
      <c r="S718" s="10">
        <f t="shared" si="92"/>
        <v>41940.450312499997</v>
      </c>
      <c r="T718" s="10">
        <f t="shared" si="93"/>
        <v>41973.791666666664</v>
      </c>
      <c r="U718">
        <f t="shared" si="94"/>
        <v>2014</v>
      </c>
      <c r="V718">
        <f t="shared" si="95"/>
        <v>2014</v>
      </c>
    </row>
    <row r="719" spans="1:22"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88"/>
        <v>0.30499999999999999</v>
      </c>
      <c r="P719" s="5">
        <f t="shared" si="89"/>
        <v>76.25</v>
      </c>
      <c r="Q719" t="str">
        <f t="shared" si="90"/>
        <v>technology</v>
      </c>
      <c r="R719" t="str">
        <f t="shared" si="91"/>
        <v>wearables</v>
      </c>
      <c r="S719" s="10">
        <f t="shared" si="92"/>
        <v>41857.645856481475</v>
      </c>
      <c r="T719" s="10">
        <f t="shared" si="93"/>
        <v>41887.645856481475</v>
      </c>
      <c r="U719">
        <f t="shared" si="94"/>
        <v>2014</v>
      </c>
      <c r="V719">
        <f t="shared" si="95"/>
        <v>2014</v>
      </c>
    </row>
    <row r="720" spans="1:22"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88"/>
        <v>0.75</v>
      </c>
      <c r="P720" s="5">
        <f t="shared" si="89"/>
        <v>22.5</v>
      </c>
      <c r="Q720" t="str">
        <f t="shared" si="90"/>
        <v>technology</v>
      </c>
      <c r="R720" t="str">
        <f t="shared" si="91"/>
        <v>wearables</v>
      </c>
      <c r="S720" s="10">
        <f t="shared" si="92"/>
        <v>42752.637118055551</v>
      </c>
      <c r="T720" s="10">
        <f t="shared" si="93"/>
        <v>42784.040972222218</v>
      </c>
      <c r="U720">
        <f t="shared" si="94"/>
        <v>2017</v>
      </c>
      <c r="V720">
        <f t="shared" si="95"/>
        <v>2017</v>
      </c>
    </row>
    <row r="721" spans="1:22"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88"/>
        <v>1.2933333333333332</v>
      </c>
      <c r="P721" s="5">
        <f t="shared" si="89"/>
        <v>19.399999999999999</v>
      </c>
      <c r="Q721" t="str">
        <f t="shared" si="90"/>
        <v>technology</v>
      </c>
      <c r="R721" t="str">
        <f t="shared" si="91"/>
        <v>wearables</v>
      </c>
      <c r="S721" s="10">
        <f t="shared" si="92"/>
        <v>42408.83189814815</v>
      </c>
      <c r="T721" s="10">
        <f t="shared" si="93"/>
        <v>42422.83189814815</v>
      </c>
      <c r="U721">
        <f t="shared" si="94"/>
        <v>2016</v>
      </c>
      <c r="V721">
        <f t="shared" si="95"/>
        <v>2016</v>
      </c>
    </row>
    <row r="722" spans="1:22"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88"/>
        <v>143.94736842105263</v>
      </c>
      <c r="P722" s="5">
        <f t="shared" si="89"/>
        <v>66.707317073170728</v>
      </c>
      <c r="Q722" t="str">
        <f t="shared" si="90"/>
        <v>publishing</v>
      </c>
      <c r="R722" t="str">
        <f t="shared" si="91"/>
        <v>nonfiction</v>
      </c>
      <c r="S722" s="10">
        <f t="shared" si="92"/>
        <v>40909.440868055557</v>
      </c>
      <c r="T722" s="10">
        <f t="shared" si="93"/>
        <v>40937.440868055557</v>
      </c>
      <c r="U722">
        <f t="shared" si="94"/>
        <v>2012</v>
      </c>
      <c r="V722">
        <f t="shared" si="95"/>
        <v>2012</v>
      </c>
    </row>
    <row r="723" spans="1:22"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88"/>
        <v>122.10975609756099</v>
      </c>
      <c r="P723" s="5">
        <f t="shared" si="89"/>
        <v>84.142857142857139</v>
      </c>
      <c r="Q723" t="str">
        <f t="shared" si="90"/>
        <v>publishing</v>
      </c>
      <c r="R723" t="str">
        <f t="shared" si="91"/>
        <v>nonfiction</v>
      </c>
      <c r="S723" s="10">
        <f t="shared" si="92"/>
        <v>41807.363506944443</v>
      </c>
      <c r="T723" s="10">
        <f t="shared" si="93"/>
        <v>41852.363506944443</v>
      </c>
      <c r="U723">
        <f t="shared" si="94"/>
        <v>2014</v>
      </c>
      <c r="V723">
        <f t="shared" si="95"/>
        <v>2014</v>
      </c>
    </row>
    <row r="724" spans="1:22"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88"/>
        <v>132.024</v>
      </c>
      <c r="P724" s="5">
        <f t="shared" si="89"/>
        <v>215.72549019607843</v>
      </c>
      <c r="Q724" t="str">
        <f t="shared" si="90"/>
        <v>publishing</v>
      </c>
      <c r="R724" t="str">
        <f t="shared" si="91"/>
        <v>nonfiction</v>
      </c>
      <c r="S724" s="10">
        <f t="shared" si="92"/>
        <v>40977.596967592588</v>
      </c>
      <c r="T724" s="10">
        <f t="shared" si="93"/>
        <v>41007.555300925924</v>
      </c>
      <c r="U724">
        <f t="shared" si="94"/>
        <v>2012</v>
      </c>
      <c r="V724">
        <f t="shared" si="95"/>
        <v>2012</v>
      </c>
    </row>
    <row r="725" spans="1:22"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88"/>
        <v>109.38000000000001</v>
      </c>
      <c r="P725" s="5">
        <f t="shared" si="89"/>
        <v>54.69</v>
      </c>
      <c r="Q725" t="str">
        <f t="shared" si="90"/>
        <v>publishing</v>
      </c>
      <c r="R725" t="str">
        <f t="shared" si="91"/>
        <v>nonfiction</v>
      </c>
      <c r="S725" s="10">
        <f t="shared" si="92"/>
        <v>42184.608206018514</v>
      </c>
      <c r="T725" s="10">
        <f t="shared" si="93"/>
        <v>42214.957638888889</v>
      </c>
      <c r="U725">
        <f t="shared" si="94"/>
        <v>2015</v>
      </c>
      <c r="V725">
        <f t="shared" si="95"/>
        <v>2015</v>
      </c>
    </row>
    <row r="726" spans="1:22"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88"/>
        <v>105.47157142857144</v>
      </c>
      <c r="P726" s="5">
        <f t="shared" si="89"/>
        <v>51.62944055944056</v>
      </c>
      <c r="Q726" t="str">
        <f t="shared" si="90"/>
        <v>publishing</v>
      </c>
      <c r="R726" t="str">
        <f t="shared" si="91"/>
        <v>nonfiction</v>
      </c>
      <c r="S726" s="10">
        <f t="shared" si="92"/>
        <v>40694.430127314808</v>
      </c>
      <c r="T726" s="10">
        <f t="shared" si="93"/>
        <v>40724.430127314808</v>
      </c>
      <c r="U726">
        <f t="shared" si="94"/>
        <v>2011</v>
      </c>
      <c r="V726">
        <f t="shared" si="95"/>
        <v>2011</v>
      </c>
    </row>
    <row r="727" spans="1:22"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88"/>
        <v>100.35000000000001</v>
      </c>
      <c r="P727" s="5">
        <f t="shared" si="89"/>
        <v>143.35714285714286</v>
      </c>
      <c r="Q727" t="str">
        <f t="shared" si="90"/>
        <v>publishing</v>
      </c>
      <c r="R727" t="str">
        <f t="shared" si="91"/>
        <v>nonfiction</v>
      </c>
      <c r="S727" s="10">
        <f t="shared" si="92"/>
        <v>42321.417962962958</v>
      </c>
      <c r="T727" s="10">
        <f t="shared" si="93"/>
        <v>42351.417962962958</v>
      </c>
      <c r="U727">
        <f t="shared" si="94"/>
        <v>2015</v>
      </c>
      <c r="V727">
        <f t="shared" si="95"/>
        <v>2015</v>
      </c>
    </row>
    <row r="728" spans="1:22"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88"/>
        <v>101.4</v>
      </c>
      <c r="P728" s="5">
        <f t="shared" si="89"/>
        <v>72.428571428571431</v>
      </c>
      <c r="Q728" t="str">
        <f t="shared" si="90"/>
        <v>publishing</v>
      </c>
      <c r="R728" t="str">
        <f t="shared" si="91"/>
        <v>nonfiction</v>
      </c>
      <c r="S728" s="10">
        <f t="shared" si="92"/>
        <v>41345.834340277775</v>
      </c>
      <c r="T728" s="10">
        <f t="shared" si="93"/>
        <v>41375.834340277775</v>
      </c>
      <c r="U728">
        <f t="shared" si="94"/>
        <v>2013</v>
      </c>
      <c r="V728">
        <f t="shared" si="95"/>
        <v>2013</v>
      </c>
    </row>
    <row r="729" spans="1:22"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88"/>
        <v>155.51428571428571</v>
      </c>
      <c r="P729" s="5">
        <f t="shared" si="89"/>
        <v>36.530201342281877</v>
      </c>
      <c r="Q729" t="str">
        <f t="shared" si="90"/>
        <v>publishing</v>
      </c>
      <c r="R729" t="str">
        <f t="shared" si="91"/>
        <v>nonfiction</v>
      </c>
      <c r="S729" s="10">
        <f t="shared" si="92"/>
        <v>41246.811909722222</v>
      </c>
      <c r="T729" s="10">
        <f t="shared" si="93"/>
        <v>41288.680555555555</v>
      </c>
      <c r="U729">
        <f t="shared" si="94"/>
        <v>2012</v>
      </c>
      <c r="V729">
        <f t="shared" si="95"/>
        <v>2013</v>
      </c>
    </row>
    <row r="730" spans="1:22"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88"/>
        <v>105.566</v>
      </c>
      <c r="P730" s="5">
        <f t="shared" si="89"/>
        <v>60.903461538461535</v>
      </c>
      <c r="Q730" t="str">
        <f t="shared" si="90"/>
        <v>publishing</v>
      </c>
      <c r="R730" t="str">
        <f t="shared" si="91"/>
        <v>nonfiction</v>
      </c>
      <c r="S730" s="10">
        <f t="shared" si="92"/>
        <v>40731.629131944443</v>
      </c>
      <c r="T730" s="10">
        <f t="shared" si="93"/>
        <v>40776.629131944443</v>
      </c>
      <c r="U730">
        <f t="shared" si="94"/>
        <v>2011</v>
      </c>
      <c r="V730">
        <f t="shared" si="95"/>
        <v>2011</v>
      </c>
    </row>
    <row r="731" spans="1:22"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88"/>
        <v>130.65</v>
      </c>
      <c r="P731" s="5">
        <f t="shared" si="89"/>
        <v>43.55</v>
      </c>
      <c r="Q731" t="str">
        <f t="shared" si="90"/>
        <v>publishing</v>
      </c>
      <c r="R731" t="str">
        <f t="shared" si="91"/>
        <v>nonfiction</v>
      </c>
      <c r="S731" s="10">
        <f t="shared" si="92"/>
        <v>41110.97755787037</v>
      </c>
      <c r="T731" s="10">
        <f t="shared" si="93"/>
        <v>41170.97755787037</v>
      </c>
      <c r="U731">
        <f t="shared" si="94"/>
        <v>2012</v>
      </c>
      <c r="V731">
        <f t="shared" si="95"/>
        <v>2012</v>
      </c>
    </row>
    <row r="732" spans="1:22"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88"/>
        <v>132.19</v>
      </c>
      <c r="P732" s="5">
        <f t="shared" si="89"/>
        <v>99.766037735849054</v>
      </c>
      <c r="Q732" t="str">
        <f t="shared" si="90"/>
        <v>publishing</v>
      </c>
      <c r="R732" t="str">
        <f t="shared" si="91"/>
        <v>nonfiction</v>
      </c>
      <c r="S732" s="10">
        <f t="shared" si="92"/>
        <v>40854.536932870367</v>
      </c>
      <c r="T732" s="10">
        <f t="shared" si="93"/>
        <v>40884.536932870367</v>
      </c>
      <c r="U732">
        <f t="shared" si="94"/>
        <v>2011</v>
      </c>
      <c r="V732">
        <f t="shared" si="95"/>
        <v>2011</v>
      </c>
    </row>
    <row r="733" spans="1:22"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88"/>
        <v>126</v>
      </c>
      <c r="P733" s="5">
        <f t="shared" si="89"/>
        <v>88.732394366197184</v>
      </c>
      <c r="Q733" t="str">
        <f t="shared" si="90"/>
        <v>publishing</v>
      </c>
      <c r="R733" t="str">
        <f t="shared" si="91"/>
        <v>nonfiction</v>
      </c>
      <c r="S733" s="10">
        <f t="shared" si="92"/>
        <v>40879.587349537032</v>
      </c>
      <c r="T733" s="10">
        <f t="shared" si="93"/>
        <v>40930.041666666664</v>
      </c>
      <c r="U733">
        <f t="shared" si="94"/>
        <v>2011</v>
      </c>
      <c r="V733">
        <f t="shared" si="95"/>
        <v>2012</v>
      </c>
    </row>
    <row r="734" spans="1:22"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88"/>
        <v>160</v>
      </c>
      <c r="P734" s="5">
        <f t="shared" si="89"/>
        <v>4.9230769230769234</v>
      </c>
      <c r="Q734" t="str">
        <f t="shared" si="90"/>
        <v>publishing</v>
      </c>
      <c r="R734" t="str">
        <f t="shared" si="91"/>
        <v>nonfiction</v>
      </c>
      <c r="S734" s="10">
        <f t="shared" si="92"/>
        <v>41486.21598379629</v>
      </c>
      <c r="T734" s="10">
        <f t="shared" si="93"/>
        <v>41546.21598379629</v>
      </c>
      <c r="U734">
        <f t="shared" si="94"/>
        <v>2013</v>
      </c>
      <c r="V734">
        <f t="shared" si="95"/>
        <v>2013</v>
      </c>
    </row>
    <row r="735" spans="1:22"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88"/>
        <v>120.48</v>
      </c>
      <c r="P735" s="5">
        <f t="shared" si="89"/>
        <v>17.822485207100591</v>
      </c>
      <c r="Q735" t="str">
        <f t="shared" si="90"/>
        <v>publishing</v>
      </c>
      <c r="R735" t="str">
        <f t="shared" si="91"/>
        <v>nonfiction</v>
      </c>
      <c r="S735" s="10">
        <f t="shared" si="92"/>
        <v>41598.211712962962</v>
      </c>
      <c r="T735" s="10">
        <f t="shared" si="93"/>
        <v>41628.211712962962</v>
      </c>
      <c r="U735">
        <f t="shared" si="94"/>
        <v>2013</v>
      </c>
      <c r="V735">
        <f t="shared" si="95"/>
        <v>2013</v>
      </c>
    </row>
    <row r="736" spans="1:22"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88"/>
        <v>125.52941176470588</v>
      </c>
      <c r="P736" s="5">
        <f t="shared" si="89"/>
        <v>187.19298245614036</v>
      </c>
      <c r="Q736" t="str">
        <f t="shared" si="90"/>
        <v>publishing</v>
      </c>
      <c r="R736" t="str">
        <f t="shared" si="91"/>
        <v>nonfiction</v>
      </c>
      <c r="S736" s="10">
        <f t="shared" si="92"/>
        <v>42101.956249999996</v>
      </c>
      <c r="T736" s="10">
        <f t="shared" si="93"/>
        <v>42132.999999999993</v>
      </c>
      <c r="U736">
        <f t="shared" si="94"/>
        <v>2015</v>
      </c>
      <c r="V736">
        <f t="shared" si="95"/>
        <v>2015</v>
      </c>
    </row>
    <row r="737" spans="1:22"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88"/>
        <v>114.40638297872341</v>
      </c>
      <c r="P737" s="5">
        <f t="shared" si="89"/>
        <v>234.80786026200875</v>
      </c>
      <c r="Q737" t="str">
        <f t="shared" si="90"/>
        <v>publishing</v>
      </c>
      <c r="R737" t="str">
        <f t="shared" si="91"/>
        <v>nonfiction</v>
      </c>
      <c r="S737" s="10">
        <f t="shared" si="92"/>
        <v>41945.821134259255</v>
      </c>
      <c r="T737" s="10">
        <f t="shared" si="93"/>
        <v>41976.818749999999</v>
      </c>
      <c r="U737">
        <f t="shared" si="94"/>
        <v>2014</v>
      </c>
      <c r="V737">
        <f t="shared" si="95"/>
        <v>2014</v>
      </c>
    </row>
    <row r="738" spans="1:22"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88"/>
        <v>315.13888888888891</v>
      </c>
      <c r="P738" s="5">
        <f t="shared" si="89"/>
        <v>105.04629629629629</v>
      </c>
      <c r="Q738" t="str">
        <f t="shared" si="90"/>
        <v>publishing</v>
      </c>
      <c r="R738" t="str">
        <f t="shared" si="91"/>
        <v>nonfiction</v>
      </c>
      <c r="S738" s="10">
        <f t="shared" si="92"/>
        <v>41579.525925925926</v>
      </c>
      <c r="T738" s="10">
        <f t="shared" si="93"/>
        <v>41598.999305555553</v>
      </c>
      <c r="U738">
        <f t="shared" si="94"/>
        <v>2013</v>
      </c>
      <c r="V738">
        <f t="shared" si="95"/>
        <v>2013</v>
      </c>
    </row>
    <row r="739" spans="1:22"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88"/>
        <v>122.39999999999999</v>
      </c>
      <c r="P739" s="5">
        <f t="shared" si="89"/>
        <v>56.666666666666664</v>
      </c>
      <c r="Q739" t="str">
        <f t="shared" si="90"/>
        <v>publishing</v>
      </c>
      <c r="R739" t="str">
        <f t="shared" si="91"/>
        <v>nonfiction</v>
      </c>
      <c r="S739" s="10">
        <f t="shared" si="92"/>
        <v>41667.066979166666</v>
      </c>
      <c r="T739" s="10">
        <f t="shared" si="93"/>
        <v>41684.625</v>
      </c>
      <c r="U739">
        <f t="shared" si="94"/>
        <v>2014</v>
      </c>
      <c r="V739">
        <f t="shared" si="95"/>
        <v>2014</v>
      </c>
    </row>
    <row r="740" spans="1:22"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88"/>
        <v>106.73333333333332</v>
      </c>
      <c r="P740" s="5">
        <f t="shared" si="89"/>
        <v>39.048780487804876</v>
      </c>
      <c r="Q740" t="str">
        <f t="shared" si="90"/>
        <v>publishing</v>
      </c>
      <c r="R740" t="str">
        <f t="shared" si="91"/>
        <v>nonfiction</v>
      </c>
      <c r="S740" s="10">
        <f t="shared" si="92"/>
        <v>41943.39576388889</v>
      </c>
      <c r="T740" s="10">
        <f t="shared" si="93"/>
        <v>41973.999305555553</v>
      </c>
      <c r="U740">
        <f t="shared" si="94"/>
        <v>2014</v>
      </c>
      <c r="V740">
        <f t="shared" si="95"/>
        <v>2014</v>
      </c>
    </row>
    <row r="741" spans="1:22"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88"/>
        <v>158.33333333333331</v>
      </c>
      <c r="P741" s="5">
        <f t="shared" si="89"/>
        <v>68.345323741007192</v>
      </c>
      <c r="Q741" t="str">
        <f t="shared" si="90"/>
        <v>publishing</v>
      </c>
      <c r="R741" t="str">
        <f t="shared" si="91"/>
        <v>nonfiction</v>
      </c>
      <c r="S741" s="10">
        <f t="shared" si="92"/>
        <v>41829.294317129628</v>
      </c>
      <c r="T741" s="10">
        <f t="shared" si="93"/>
        <v>41862.294317129628</v>
      </c>
      <c r="U741">
        <f t="shared" si="94"/>
        <v>2014</v>
      </c>
      <c r="V741">
        <f t="shared" si="95"/>
        <v>2014</v>
      </c>
    </row>
    <row r="742" spans="1:22"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88"/>
        <v>107.4</v>
      </c>
      <c r="P742" s="5">
        <f t="shared" si="89"/>
        <v>169.57894736842104</v>
      </c>
      <c r="Q742" t="str">
        <f t="shared" si="90"/>
        <v>publishing</v>
      </c>
      <c r="R742" t="str">
        <f t="shared" si="91"/>
        <v>nonfiction</v>
      </c>
      <c r="S742" s="10">
        <f t="shared" si="92"/>
        <v>42161.93844907407</v>
      </c>
      <c r="T742" s="10">
        <f t="shared" si="93"/>
        <v>42175.93844907407</v>
      </c>
      <c r="U742">
        <f t="shared" si="94"/>
        <v>2015</v>
      </c>
      <c r="V742">
        <f t="shared" si="95"/>
        <v>2015</v>
      </c>
    </row>
    <row r="743" spans="1:22"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88"/>
        <v>102.25999999999999</v>
      </c>
      <c r="P743" s="5">
        <f t="shared" si="89"/>
        <v>141.42340425531913</v>
      </c>
      <c r="Q743" t="str">
        <f t="shared" si="90"/>
        <v>publishing</v>
      </c>
      <c r="R743" t="str">
        <f t="shared" si="91"/>
        <v>nonfiction</v>
      </c>
      <c r="S743" s="10">
        <f t="shared" si="92"/>
        <v>41401.439884259256</v>
      </c>
      <c r="T743" s="10">
        <f t="shared" si="93"/>
        <v>41436.439884259256</v>
      </c>
      <c r="U743">
        <f t="shared" si="94"/>
        <v>2013</v>
      </c>
      <c r="V743">
        <f t="shared" si="95"/>
        <v>2013</v>
      </c>
    </row>
    <row r="744" spans="1:22"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88"/>
        <v>110.71428571428572</v>
      </c>
      <c r="P744" s="5">
        <f t="shared" si="89"/>
        <v>67.391304347826093</v>
      </c>
      <c r="Q744" t="str">
        <f t="shared" si="90"/>
        <v>publishing</v>
      </c>
      <c r="R744" t="str">
        <f t="shared" si="91"/>
        <v>nonfiction</v>
      </c>
      <c r="S744" s="10">
        <f t="shared" si="92"/>
        <v>41689.709629629629</v>
      </c>
      <c r="T744" s="10">
        <f t="shared" si="93"/>
        <v>41719.667962962958</v>
      </c>
      <c r="U744">
        <f t="shared" si="94"/>
        <v>2014</v>
      </c>
      <c r="V744">
        <f t="shared" si="95"/>
        <v>2014</v>
      </c>
    </row>
    <row r="745" spans="1:22"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88"/>
        <v>148</v>
      </c>
      <c r="P745" s="5">
        <f t="shared" si="89"/>
        <v>54.266666666666666</v>
      </c>
      <c r="Q745" t="str">
        <f t="shared" si="90"/>
        <v>publishing</v>
      </c>
      <c r="R745" t="str">
        <f t="shared" si="91"/>
        <v>nonfiction</v>
      </c>
      <c r="S745" s="10">
        <f t="shared" si="92"/>
        <v>40990.500983796293</v>
      </c>
      <c r="T745" s="10">
        <f t="shared" si="93"/>
        <v>41015.666666666664</v>
      </c>
      <c r="U745">
        <f t="shared" si="94"/>
        <v>2012</v>
      </c>
      <c r="V745">
        <f t="shared" si="95"/>
        <v>2012</v>
      </c>
    </row>
    <row r="746" spans="1:22"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88"/>
        <v>102.32000000000001</v>
      </c>
      <c r="P746" s="5">
        <f t="shared" si="89"/>
        <v>82.516129032258064</v>
      </c>
      <c r="Q746" t="str">
        <f t="shared" si="90"/>
        <v>publishing</v>
      </c>
      <c r="R746" t="str">
        <f t="shared" si="91"/>
        <v>nonfiction</v>
      </c>
      <c r="S746" s="10">
        <f t="shared" si="92"/>
        <v>41226.748877314814</v>
      </c>
      <c r="T746" s="10">
        <f t="shared" si="93"/>
        <v>41256.748877314814</v>
      </c>
      <c r="U746">
        <f t="shared" si="94"/>
        <v>2012</v>
      </c>
      <c r="V746">
        <f t="shared" si="95"/>
        <v>2012</v>
      </c>
    </row>
    <row r="747" spans="1:22"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88"/>
        <v>179.09909909909908</v>
      </c>
      <c r="P747" s="5">
        <f t="shared" si="89"/>
        <v>53.729729729729726</v>
      </c>
      <c r="Q747" t="str">
        <f t="shared" si="90"/>
        <v>publishing</v>
      </c>
      <c r="R747" t="str">
        <f t="shared" si="91"/>
        <v>nonfiction</v>
      </c>
      <c r="S747" s="10">
        <f t="shared" si="92"/>
        <v>41367.363946759258</v>
      </c>
      <c r="T747" s="10">
        <f t="shared" si="93"/>
        <v>41397.363946759258</v>
      </c>
      <c r="U747">
        <f t="shared" si="94"/>
        <v>2013</v>
      </c>
      <c r="V747">
        <f t="shared" si="95"/>
        <v>2013</v>
      </c>
    </row>
    <row r="748" spans="1:22"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88"/>
        <v>111.08135252761969</v>
      </c>
      <c r="P748" s="5">
        <f t="shared" si="89"/>
        <v>34.206185567010309</v>
      </c>
      <c r="Q748" t="str">
        <f t="shared" si="90"/>
        <v>publishing</v>
      </c>
      <c r="R748" t="str">
        <f t="shared" si="91"/>
        <v>nonfiction</v>
      </c>
      <c r="S748" s="10">
        <f t="shared" si="92"/>
        <v>41156.834594907406</v>
      </c>
      <c r="T748" s="10">
        <f t="shared" si="93"/>
        <v>41174.957638888889</v>
      </c>
      <c r="U748">
        <f t="shared" si="94"/>
        <v>2012</v>
      </c>
      <c r="V748">
        <f t="shared" si="95"/>
        <v>2012</v>
      </c>
    </row>
    <row r="749" spans="1:22"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88"/>
        <v>100.04285714285714</v>
      </c>
      <c r="P749" s="5">
        <f t="shared" si="89"/>
        <v>127.32727272727273</v>
      </c>
      <c r="Q749" t="str">
        <f t="shared" si="90"/>
        <v>publishing</v>
      </c>
      <c r="R749" t="str">
        <f t="shared" si="91"/>
        <v>nonfiction</v>
      </c>
      <c r="S749" s="10">
        <f t="shared" si="92"/>
        <v>41988.340497685182</v>
      </c>
      <c r="T749" s="10">
        <f t="shared" si="93"/>
        <v>42019.245833333327</v>
      </c>
      <c r="U749">
        <f t="shared" si="94"/>
        <v>2014</v>
      </c>
      <c r="V749">
        <f t="shared" si="95"/>
        <v>2015</v>
      </c>
    </row>
    <row r="750" spans="1:22"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88"/>
        <v>100.25</v>
      </c>
      <c r="P750" s="5">
        <f t="shared" si="89"/>
        <v>45.56818181818182</v>
      </c>
      <c r="Q750" t="str">
        <f t="shared" si="90"/>
        <v>publishing</v>
      </c>
      <c r="R750" t="str">
        <f t="shared" si="91"/>
        <v>nonfiction</v>
      </c>
      <c r="S750" s="10">
        <f t="shared" si="92"/>
        <v>41831.638495370367</v>
      </c>
      <c r="T750" s="10">
        <f t="shared" si="93"/>
        <v>41861.638495370367</v>
      </c>
      <c r="U750">
        <f t="shared" si="94"/>
        <v>2014</v>
      </c>
      <c r="V750">
        <f t="shared" si="95"/>
        <v>2014</v>
      </c>
    </row>
    <row r="751" spans="1:22"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88"/>
        <v>105.56</v>
      </c>
      <c r="P751" s="5">
        <f t="shared" si="89"/>
        <v>95.963636363636368</v>
      </c>
      <c r="Q751" t="str">
        <f t="shared" si="90"/>
        <v>publishing</v>
      </c>
      <c r="R751" t="str">
        <f t="shared" si="91"/>
        <v>nonfiction</v>
      </c>
      <c r="S751" s="10">
        <f t="shared" si="92"/>
        <v>42733.732986111114</v>
      </c>
      <c r="T751" s="10">
        <f t="shared" si="93"/>
        <v>42763.732986111114</v>
      </c>
      <c r="U751">
        <f t="shared" si="94"/>
        <v>2016</v>
      </c>
      <c r="V751">
        <f t="shared" si="95"/>
        <v>2017</v>
      </c>
    </row>
    <row r="752" spans="1:22"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88"/>
        <v>102.58775877587757</v>
      </c>
      <c r="P752" s="5">
        <f t="shared" si="89"/>
        <v>77.271186440677965</v>
      </c>
      <c r="Q752" t="str">
        <f t="shared" si="90"/>
        <v>publishing</v>
      </c>
      <c r="R752" t="str">
        <f t="shared" si="91"/>
        <v>nonfiction</v>
      </c>
      <c r="S752" s="10">
        <f t="shared" si="92"/>
        <v>41299.669814814813</v>
      </c>
      <c r="T752" s="10">
        <f t="shared" si="93"/>
        <v>41329.669814814813</v>
      </c>
      <c r="U752">
        <f t="shared" si="94"/>
        <v>2013</v>
      </c>
      <c r="V752">
        <f t="shared" si="95"/>
        <v>2013</v>
      </c>
    </row>
    <row r="753" spans="1:22"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88"/>
        <v>118.5</v>
      </c>
      <c r="P753" s="5">
        <f t="shared" si="89"/>
        <v>57.338709677419352</v>
      </c>
      <c r="Q753" t="str">
        <f t="shared" si="90"/>
        <v>publishing</v>
      </c>
      <c r="R753" t="str">
        <f t="shared" si="91"/>
        <v>nonfiction</v>
      </c>
      <c r="S753" s="10">
        <f t="shared" si="92"/>
        <v>40713.422164351847</v>
      </c>
      <c r="T753" s="10">
        <f t="shared" si="93"/>
        <v>40759.422164351847</v>
      </c>
      <c r="U753">
        <f t="shared" si="94"/>
        <v>2011</v>
      </c>
      <c r="V753">
        <f t="shared" si="95"/>
        <v>2011</v>
      </c>
    </row>
    <row r="754" spans="1:22"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88"/>
        <v>111.7</v>
      </c>
      <c r="P754" s="5">
        <f t="shared" si="89"/>
        <v>53.19047619047619</v>
      </c>
      <c r="Q754" t="str">
        <f t="shared" si="90"/>
        <v>publishing</v>
      </c>
      <c r="R754" t="str">
        <f t="shared" si="91"/>
        <v>nonfiction</v>
      </c>
      <c r="S754" s="10">
        <f t="shared" si="92"/>
        <v>42639.213159722225</v>
      </c>
      <c r="T754" s="10">
        <f t="shared" si="93"/>
        <v>42659.249999999993</v>
      </c>
      <c r="U754">
        <f t="shared" si="94"/>
        <v>2016</v>
      </c>
      <c r="V754">
        <f t="shared" si="95"/>
        <v>2016</v>
      </c>
    </row>
    <row r="755" spans="1:22"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88"/>
        <v>128</v>
      </c>
      <c r="P755" s="5">
        <f t="shared" si="89"/>
        <v>492.30769230769232</v>
      </c>
      <c r="Q755" t="str">
        <f t="shared" si="90"/>
        <v>publishing</v>
      </c>
      <c r="R755" t="str">
        <f t="shared" si="91"/>
        <v>nonfiction</v>
      </c>
      <c r="S755" s="10">
        <f t="shared" si="92"/>
        <v>42019.381840277776</v>
      </c>
      <c r="T755" s="10">
        <f t="shared" si="93"/>
        <v>42049.381840277776</v>
      </c>
      <c r="U755">
        <f t="shared" si="94"/>
        <v>2015</v>
      </c>
      <c r="V755">
        <f t="shared" si="95"/>
        <v>2015</v>
      </c>
    </row>
    <row r="756" spans="1:22"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88"/>
        <v>103.75000000000001</v>
      </c>
      <c r="P756" s="5">
        <f t="shared" si="89"/>
        <v>42.346938775510203</v>
      </c>
      <c r="Q756" t="str">
        <f t="shared" si="90"/>
        <v>publishing</v>
      </c>
      <c r="R756" t="str">
        <f t="shared" si="91"/>
        <v>nonfiction</v>
      </c>
      <c r="S756" s="10">
        <f t="shared" si="92"/>
        <v>41249.54075231481</v>
      </c>
      <c r="T756" s="10">
        <f t="shared" si="93"/>
        <v>41279.54075231481</v>
      </c>
      <c r="U756">
        <f t="shared" si="94"/>
        <v>2012</v>
      </c>
      <c r="V756">
        <f t="shared" si="95"/>
        <v>2013</v>
      </c>
    </row>
    <row r="757" spans="1:22"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88"/>
        <v>101.9076</v>
      </c>
      <c r="P757" s="5">
        <f t="shared" si="89"/>
        <v>37.466029411764708</v>
      </c>
      <c r="Q757" t="str">
        <f t="shared" si="90"/>
        <v>publishing</v>
      </c>
      <c r="R757" t="str">
        <f t="shared" si="91"/>
        <v>nonfiction</v>
      </c>
      <c r="S757" s="10">
        <f t="shared" si="92"/>
        <v>41383.396724537037</v>
      </c>
      <c r="T757" s="10">
        <f t="shared" si="93"/>
        <v>41413.820138888885</v>
      </c>
      <c r="U757">
        <f t="shared" si="94"/>
        <v>2013</v>
      </c>
      <c r="V757">
        <f t="shared" si="95"/>
        <v>2013</v>
      </c>
    </row>
    <row r="758" spans="1:22"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88"/>
        <v>117.71428571428571</v>
      </c>
      <c r="P758" s="5">
        <f t="shared" si="89"/>
        <v>37.454545454545453</v>
      </c>
      <c r="Q758" t="str">
        <f t="shared" si="90"/>
        <v>publishing</v>
      </c>
      <c r="R758" t="str">
        <f t="shared" si="91"/>
        <v>nonfiction</v>
      </c>
      <c r="S758" s="10">
        <f t="shared" si="92"/>
        <v>40590.558553240735</v>
      </c>
      <c r="T758" s="10">
        <f t="shared" si="93"/>
        <v>40651.516886574071</v>
      </c>
      <c r="U758">
        <f t="shared" si="94"/>
        <v>2011</v>
      </c>
      <c r="V758">
        <f t="shared" si="95"/>
        <v>2011</v>
      </c>
    </row>
    <row r="759" spans="1:22"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88"/>
        <v>238</v>
      </c>
      <c r="P759" s="5">
        <f t="shared" si="89"/>
        <v>33.055555555555557</v>
      </c>
      <c r="Q759" t="str">
        <f t="shared" si="90"/>
        <v>publishing</v>
      </c>
      <c r="R759" t="str">
        <f t="shared" si="91"/>
        <v>nonfiction</v>
      </c>
      <c r="S759" s="10">
        <f t="shared" si="92"/>
        <v>41234.846226851849</v>
      </c>
      <c r="T759" s="10">
        <f t="shared" si="93"/>
        <v>41248.846226851849</v>
      </c>
      <c r="U759">
        <f t="shared" si="94"/>
        <v>2012</v>
      </c>
      <c r="V759">
        <f t="shared" si="95"/>
        <v>2012</v>
      </c>
    </row>
    <row r="760" spans="1:22"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88"/>
        <v>102</v>
      </c>
      <c r="P760" s="5">
        <f t="shared" si="89"/>
        <v>134.21052631578948</v>
      </c>
      <c r="Q760" t="str">
        <f t="shared" si="90"/>
        <v>publishing</v>
      </c>
      <c r="R760" t="str">
        <f t="shared" si="91"/>
        <v>nonfiction</v>
      </c>
      <c r="S760" s="10">
        <f t="shared" si="92"/>
        <v>40429.628101851849</v>
      </c>
      <c r="T760" s="10">
        <f t="shared" si="93"/>
        <v>40459.628101851849</v>
      </c>
      <c r="U760">
        <f t="shared" si="94"/>
        <v>2010</v>
      </c>
      <c r="V760">
        <f t="shared" si="95"/>
        <v>2010</v>
      </c>
    </row>
    <row r="761" spans="1:22"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88"/>
        <v>101.92000000000002</v>
      </c>
      <c r="P761" s="5">
        <f t="shared" si="89"/>
        <v>51.474747474747474</v>
      </c>
      <c r="Q761" t="str">
        <f t="shared" si="90"/>
        <v>publishing</v>
      </c>
      <c r="R761" t="str">
        <f t="shared" si="91"/>
        <v>nonfiction</v>
      </c>
      <c r="S761" s="10">
        <f t="shared" si="92"/>
        <v>41789.121979166666</v>
      </c>
      <c r="T761" s="10">
        <f t="shared" si="93"/>
        <v>41829.121979166666</v>
      </c>
      <c r="U761">
        <f t="shared" si="94"/>
        <v>2014</v>
      </c>
      <c r="V761">
        <f t="shared" si="95"/>
        <v>2014</v>
      </c>
    </row>
    <row r="762" spans="1:22"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88"/>
        <v>0</v>
      </c>
      <c r="P762" s="5">
        <f t="shared" si="89"/>
        <v>0</v>
      </c>
      <c r="Q762" t="str">
        <f t="shared" si="90"/>
        <v>publishing</v>
      </c>
      <c r="R762" t="str">
        <f t="shared" si="91"/>
        <v>fiction</v>
      </c>
      <c r="S762" s="10">
        <f t="shared" si="92"/>
        <v>42670.555706018517</v>
      </c>
      <c r="T762" s="10">
        <f t="shared" si="93"/>
        <v>42700.597372685188</v>
      </c>
      <c r="U762">
        <f t="shared" si="94"/>
        <v>2016</v>
      </c>
      <c r="V762">
        <f t="shared" si="95"/>
        <v>2016</v>
      </c>
    </row>
    <row r="763" spans="1:22"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88"/>
        <v>4.7</v>
      </c>
      <c r="P763" s="5">
        <f t="shared" si="89"/>
        <v>39.166666666666664</v>
      </c>
      <c r="Q763" t="str">
        <f t="shared" si="90"/>
        <v>publishing</v>
      </c>
      <c r="R763" t="str">
        <f t="shared" si="91"/>
        <v>fiction</v>
      </c>
      <c r="S763" s="10">
        <f t="shared" si="92"/>
        <v>41642.543124999997</v>
      </c>
      <c r="T763" s="10">
        <f t="shared" si="93"/>
        <v>41672.543124999997</v>
      </c>
      <c r="U763">
        <f t="shared" si="94"/>
        <v>2014</v>
      </c>
      <c r="V763">
        <f t="shared" si="95"/>
        <v>2014</v>
      </c>
    </row>
    <row r="764" spans="1:22"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88"/>
        <v>0</v>
      </c>
      <c r="P764" s="5">
        <f t="shared" si="89"/>
        <v>0</v>
      </c>
      <c r="Q764" t="str">
        <f t="shared" si="90"/>
        <v>publishing</v>
      </c>
      <c r="R764" t="str">
        <f t="shared" si="91"/>
        <v>fiction</v>
      </c>
      <c r="S764" s="10">
        <f t="shared" si="92"/>
        <v>42690.65011574074</v>
      </c>
      <c r="T764" s="10">
        <f t="shared" si="93"/>
        <v>42708.041666666664</v>
      </c>
      <c r="U764">
        <f t="shared" si="94"/>
        <v>2016</v>
      </c>
      <c r="V764">
        <f t="shared" si="95"/>
        <v>2016</v>
      </c>
    </row>
    <row r="765" spans="1:22"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88"/>
        <v>0.11655011655011654</v>
      </c>
      <c r="P765" s="5">
        <f t="shared" si="89"/>
        <v>5</v>
      </c>
      <c r="Q765" t="str">
        <f t="shared" si="90"/>
        <v>publishing</v>
      </c>
      <c r="R765" t="str">
        <f t="shared" si="91"/>
        <v>fiction</v>
      </c>
      <c r="S765" s="10">
        <f t="shared" si="92"/>
        <v>41471.238518518519</v>
      </c>
      <c r="T765" s="10">
        <f t="shared" si="93"/>
        <v>41501.238518518519</v>
      </c>
      <c r="U765">
        <f t="shared" si="94"/>
        <v>2013</v>
      </c>
      <c r="V765">
        <f t="shared" si="95"/>
        <v>2013</v>
      </c>
    </row>
    <row r="766" spans="1:22"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88"/>
        <v>0</v>
      </c>
      <c r="P766" s="5">
        <f t="shared" si="89"/>
        <v>0</v>
      </c>
      <c r="Q766" t="str">
        <f t="shared" si="90"/>
        <v>publishing</v>
      </c>
      <c r="R766" t="str">
        <f t="shared" si="91"/>
        <v>fiction</v>
      </c>
      <c r="S766" s="10">
        <f t="shared" si="92"/>
        <v>42226.964826388888</v>
      </c>
      <c r="T766" s="10">
        <f t="shared" si="93"/>
        <v>42256.964826388888</v>
      </c>
      <c r="U766">
        <f t="shared" si="94"/>
        <v>2015</v>
      </c>
      <c r="V766">
        <f t="shared" si="95"/>
        <v>2015</v>
      </c>
    </row>
    <row r="767" spans="1:22"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88"/>
        <v>36.014285714285712</v>
      </c>
      <c r="P767" s="5">
        <f t="shared" si="89"/>
        <v>57.295454545454547</v>
      </c>
      <c r="Q767" t="str">
        <f t="shared" si="90"/>
        <v>publishing</v>
      </c>
      <c r="R767" t="str">
        <f t="shared" si="91"/>
        <v>fiction</v>
      </c>
      <c r="S767" s="10">
        <f t="shared" si="92"/>
        <v>41901.334305555552</v>
      </c>
      <c r="T767" s="10">
        <f t="shared" si="93"/>
        <v>41931.334305555552</v>
      </c>
      <c r="U767">
        <f t="shared" si="94"/>
        <v>2014</v>
      </c>
      <c r="V767">
        <f t="shared" si="95"/>
        <v>2014</v>
      </c>
    </row>
    <row r="768" spans="1:22"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88"/>
        <v>0</v>
      </c>
      <c r="P768" s="5">
        <f t="shared" si="89"/>
        <v>0</v>
      </c>
      <c r="Q768" t="str">
        <f t="shared" si="90"/>
        <v>publishing</v>
      </c>
      <c r="R768" t="str">
        <f t="shared" si="91"/>
        <v>fiction</v>
      </c>
      <c r="S768" s="10">
        <f t="shared" si="92"/>
        <v>42021.57503472222</v>
      </c>
      <c r="T768" s="10">
        <f t="shared" si="93"/>
        <v>42051.57503472222</v>
      </c>
      <c r="U768">
        <f t="shared" si="94"/>
        <v>2015</v>
      </c>
      <c r="V768">
        <f t="shared" si="95"/>
        <v>2015</v>
      </c>
    </row>
    <row r="769" spans="1:22"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88"/>
        <v>3.54</v>
      </c>
      <c r="P769" s="5">
        <f t="shared" si="89"/>
        <v>59</v>
      </c>
      <c r="Q769" t="str">
        <f t="shared" si="90"/>
        <v>publishing</v>
      </c>
      <c r="R769" t="str">
        <f t="shared" si="91"/>
        <v>fiction</v>
      </c>
      <c r="S769" s="10">
        <f t="shared" si="92"/>
        <v>42114.935300925928</v>
      </c>
      <c r="T769" s="10">
        <f t="shared" si="93"/>
        <v>42144.935300925928</v>
      </c>
      <c r="U769">
        <f t="shared" si="94"/>
        <v>2015</v>
      </c>
      <c r="V769">
        <f t="shared" si="95"/>
        <v>2015</v>
      </c>
    </row>
    <row r="770" spans="1:22"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88"/>
        <v>0</v>
      </c>
      <c r="P770" s="5">
        <f t="shared" si="89"/>
        <v>0</v>
      </c>
      <c r="Q770" t="str">
        <f t="shared" si="90"/>
        <v>publishing</v>
      </c>
      <c r="R770" t="str">
        <f t="shared" si="91"/>
        <v>fiction</v>
      </c>
      <c r="S770" s="10">
        <f t="shared" si="92"/>
        <v>41593.998726851853</v>
      </c>
      <c r="T770" s="10">
        <f t="shared" si="93"/>
        <v>41623.998726851853</v>
      </c>
      <c r="U770">
        <f t="shared" si="94"/>
        <v>2013</v>
      </c>
      <c r="V770">
        <f t="shared" si="95"/>
        <v>2013</v>
      </c>
    </row>
    <row r="771" spans="1:22"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96">(E771/D771)*100</f>
        <v>41.4</v>
      </c>
      <c r="P771" s="5">
        <f t="shared" ref="P771:P834" si="97">IFERROR(E771/L771, 0)</f>
        <v>31.846153846153847</v>
      </c>
      <c r="Q771" t="str">
        <f t="shared" ref="Q771:Q834" si="98">LEFT(N771,FIND("/",N771)-1)</f>
        <v>publishing</v>
      </c>
      <c r="R771" t="str">
        <f t="shared" ref="R771:R834" si="99">RIGHT(N771,LEN(N771)-FIND("/",N771))</f>
        <v>fiction</v>
      </c>
      <c r="S771" s="10">
        <f t="shared" ref="S771:S834" si="100">(J771/86400)+25569+(-5/24)</f>
        <v>41604.788124999999</v>
      </c>
      <c r="T771" s="10">
        <f t="shared" ref="T771:T834" si="101">(I771/86400)+25569+(-5/24)</f>
        <v>41634.788124999999</v>
      </c>
      <c r="U771">
        <f t="shared" ref="U771:U834" si="102">YEAR(S771)</f>
        <v>2013</v>
      </c>
      <c r="V771">
        <f t="shared" ref="V771:V834" si="103">YEAR(T771)</f>
        <v>2013</v>
      </c>
    </row>
    <row r="772" spans="1:22"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96"/>
        <v>0</v>
      </c>
      <c r="P772" s="5">
        <f t="shared" si="97"/>
        <v>0</v>
      </c>
      <c r="Q772" t="str">
        <f t="shared" si="98"/>
        <v>publishing</v>
      </c>
      <c r="R772" t="str">
        <f t="shared" si="99"/>
        <v>fiction</v>
      </c>
      <c r="S772" s="10">
        <f t="shared" si="100"/>
        <v>41289.791307870364</v>
      </c>
      <c r="T772" s="10">
        <f t="shared" si="101"/>
        <v>41329.791307870364</v>
      </c>
      <c r="U772">
        <f t="shared" si="102"/>
        <v>2013</v>
      </c>
      <c r="V772">
        <f t="shared" si="103"/>
        <v>2013</v>
      </c>
    </row>
    <row r="773" spans="1:22"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96"/>
        <v>2.6315789473684209E-2</v>
      </c>
      <c r="P773" s="5">
        <f t="shared" si="97"/>
        <v>10</v>
      </c>
      <c r="Q773" t="str">
        <f t="shared" si="98"/>
        <v>publishing</v>
      </c>
      <c r="R773" t="str">
        <f t="shared" si="99"/>
        <v>fiction</v>
      </c>
      <c r="S773" s="10">
        <f t="shared" si="100"/>
        <v>42349.615763888891</v>
      </c>
      <c r="T773" s="10">
        <f t="shared" si="101"/>
        <v>42399.615763888891</v>
      </c>
      <c r="U773">
        <f t="shared" si="102"/>
        <v>2015</v>
      </c>
      <c r="V773">
        <f t="shared" si="103"/>
        <v>2016</v>
      </c>
    </row>
    <row r="774" spans="1:22"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96"/>
        <v>3.3333333333333335</v>
      </c>
      <c r="P774" s="5">
        <f t="shared" si="97"/>
        <v>50</v>
      </c>
      <c r="Q774" t="str">
        <f t="shared" si="98"/>
        <v>publishing</v>
      </c>
      <c r="R774" t="str">
        <f t="shared" si="99"/>
        <v>fiction</v>
      </c>
      <c r="S774" s="10">
        <f t="shared" si="100"/>
        <v>40067.848599537036</v>
      </c>
      <c r="T774" s="10">
        <f t="shared" si="101"/>
        <v>40117.957638888889</v>
      </c>
      <c r="U774">
        <f t="shared" si="102"/>
        <v>2009</v>
      </c>
      <c r="V774">
        <f t="shared" si="103"/>
        <v>2009</v>
      </c>
    </row>
    <row r="775" spans="1:22"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96"/>
        <v>0.85129023676509719</v>
      </c>
      <c r="P775" s="5">
        <f t="shared" si="97"/>
        <v>16</v>
      </c>
      <c r="Q775" t="str">
        <f t="shared" si="98"/>
        <v>publishing</v>
      </c>
      <c r="R775" t="str">
        <f t="shared" si="99"/>
        <v>fiction</v>
      </c>
      <c r="S775" s="10">
        <f t="shared" si="100"/>
        <v>42100.527604166666</v>
      </c>
      <c r="T775" s="10">
        <f t="shared" si="101"/>
        <v>42134.750694444439</v>
      </c>
      <c r="U775">
        <f t="shared" si="102"/>
        <v>2015</v>
      </c>
      <c r="V775">
        <f t="shared" si="103"/>
        <v>2015</v>
      </c>
    </row>
    <row r="776" spans="1:22"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96"/>
        <v>70.199999999999989</v>
      </c>
      <c r="P776" s="5">
        <f t="shared" si="97"/>
        <v>39</v>
      </c>
      <c r="Q776" t="str">
        <f t="shared" si="98"/>
        <v>publishing</v>
      </c>
      <c r="R776" t="str">
        <f t="shared" si="99"/>
        <v>fiction</v>
      </c>
      <c r="S776" s="10">
        <f t="shared" si="100"/>
        <v>41663.571967592587</v>
      </c>
      <c r="T776" s="10">
        <f t="shared" si="101"/>
        <v>41693.571967592587</v>
      </c>
      <c r="U776">
        <f t="shared" si="102"/>
        <v>2014</v>
      </c>
      <c r="V776">
        <f t="shared" si="103"/>
        <v>2014</v>
      </c>
    </row>
    <row r="777" spans="1:22"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96"/>
        <v>1.7000000000000002</v>
      </c>
      <c r="P777" s="5">
        <f t="shared" si="97"/>
        <v>34</v>
      </c>
      <c r="Q777" t="str">
        <f t="shared" si="98"/>
        <v>publishing</v>
      </c>
      <c r="R777" t="str">
        <f t="shared" si="99"/>
        <v>fiction</v>
      </c>
      <c r="S777" s="10">
        <f t="shared" si="100"/>
        <v>40862.851793981477</v>
      </c>
      <c r="T777" s="10">
        <f t="shared" si="101"/>
        <v>40892.851793981477</v>
      </c>
      <c r="U777">
        <f t="shared" si="102"/>
        <v>2011</v>
      </c>
      <c r="V777">
        <f t="shared" si="103"/>
        <v>2011</v>
      </c>
    </row>
    <row r="778" spans="1:22"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96"/>
        <v>51.4</v>
      </c>
      <c r="P778" s="5">
        <f t="shared" si="97"/>
        <v>63.122807017543863</v>
      </c>
      <c r="Q778" t="str">
        <f t="shared" si="98"/>
        <v>publishing</v>
      </c>
      <c r="R778" t="str">
        <f t="shared" si="99"/>
        <v>fiction</v>
      </c>
      <c r="S778" s="10">
        <f t="shared" si="100"/>
        <v>42250.477372685178</v>
      </c>
      <c r="T778" s="10">
        <f t="shared" si="101"/>
        <v>42287.999999999993</v>
      </c>
      <c r="U778">
        <f t="shared" si="102"/>
        <v>2015</v>
      </c>
      <c r="V778">
        <f t="shared" si="103"/>
        <v>2015</v>
      </c>
    </row>
    <row r="779" spans="1:22"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96"/>
        <v>0.70000000000000007</v>
      </c>
      <c r="P779" s="5">
        <f t="shared" si="97"/>
        <v>7</v>
      </c>
      <c r="Q779" t="str">
        <f t="shared" si="98"/>
        <v>publishing</v>
      </c>
      <c r="R779" t="str">
        <f t="shared" si="99"/>
        <v>fiction</v>
      </c>
      <c r="S779" s="10">
        <f t="shared" si="100"/>
        <v>41456.772881944438</v>
      </c>
      <c r="T779" s="10">
        <f t="shared" si="101"/>
        <v>41486.772881944438</v>
      </c>
      <c r="U779">
        <f t="shared" si="102"/>
        <v>2013</v>
      </c>
      <c r="V779">
        <f t="shared" si="103"/>
        <v>2013</v>
      </c>
    </row>
    <row r="780" spans="1:22"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96"/>
        <v>0.4</v>
      </c>
      <c r="P780" s="5">
        <f t="shared" si="97"/>
        <v>2</v>
      </c>
      <c r="Q780" t="str">
        <f t="shared" si="98"/>
        <v>publishing</v>
      </c>
      <c r="R780" t="str">
        <f t="shared" si="99"/>
        <v>fiction</v>
      </c>
      <c r="S780" s="10">
        <f t="shared" si="100"/>
        <v>41729.493981481479</v>
      </c>
      <c r="T780" s="10">
        <f t="shared" si="101"/>
        <v>41759.493981481479</v>
      </c>
      <c r="U780">
        <f t="shared" si="102"/>
        <v>2014</v>
      </c>
      <c r="V780">
        <f t="shared" si="103"/>
        <v>2014</v>
      </c>
    </row>
    <row r="781" spans="1:22"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96"/>
        <v>2.666666666666667</v>
      </c>
      <c r="P781" s="5">
        <f t="shared" si="97"/>
        <v>66.666666666666671</v>
      </c>
      <c r="Q781" t="str">
        <f t="shared" si="98"/>
        <v>publishing</v>
      </c>
      <c r="R781" t="str">
        <f t="shared" si="99"/>
        <v>fiction</v>
      </c>
      <c r="S781" s="10">
        <f t="shared" si="100"/>
        <v>40436.475752314815</v>
      </c>
      <c r="T781" s="10">
        <f t="shared" si="101"/>
        <v>40465.958333333328</v>
      </c>
      <c r="U781">
        <f t="shared" si="102"/>
        <v>2010</v>
      </c>
      <c r="V781">
        <f t="shared" si="103"/>
        <v>2010</v>
      </c>
    </row>
    <row r="782" spans="1:22"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96"/>
        <v>104</v>
      </c>
      <c r="P782" s="5">
        <f t="shared" si="97"/>
        <v>38.518518518518519</v>
      </c>
      <c r="Q782" t="str">
        <f t="shared" si="98"/>
        <v>music</v>
      </c>
      <c r="R782" t="str">
        <f t="shared" si="99"/>
        <v>rock</v>
      </c>
      <c r="S782" s="10">
        <f t="shared" si="100"/>
        <v>40636.465567129628</v>
      </c>
      <c r="T782" s="10">
        <f t="shared" si="101"/>
        <v>40666.465567129628</v>
      </c>
      <c r="U782">
        <f t="shared" si="102"/>
        <v>2011</v>
      </c>
      <c r="V782">
        <f t="shared" si="103"/>
        <v>2011</v>
      </c>
    </row>
    <row r="783" spans="1:22"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96"/>
        <v>133.15375</v>
      </c>
      <c r="P783" s="5">
        <f t="shared" si="97"/>
        <v>42.609200000000001</v>
      </c>
      <c r="Q783" t="str">
        <f t="shared" si="98"/>
        <v>music</v>
      </c>
      <c r="R783" t="str">
        <f t="shared" si="99"/>
        <v>rock</v>
      </c>
      <c r="S783" s="10">
        <f t="shared" si="100"/>
        <v>41402.792523148142</v>
      </c>
      <c r="T783" s="10">
        <f t="shared" si="101"/>
        <v>41432.792523148142</v>
      </c>
      <c r="U783">
        <f t="shared" si="102"/>
        <v>2013</v>
      </c>
      <c r="V783">
        <f t="shared" si="103"/>
        <v>2013</v>
      </c>
    </row>
    <row r="784" spans="1:22"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96"/>
        <v>100</v>
      </c>
      <c r="P784" s="5">
        <f t="shared" si="97"/>
        <v>50</v>
      </c>
      <c r="Q784" t="str">
        <f t="shared" si="98"/>
        <v>music</v>
      </c>
      <c r="R784" t="str">
        <f t="shared" si="99"/>
        <v>rock</v>
      </c>
      <c r="S784" s="10">
        <f t="shared" si="100"/>
        <v>41116.549791666665</v>
      </c>
      <c r="T784" s="10">
        <f t="shared" si="101"/>
        <v>41146.549791666665</v>
      </c>
      <c r="U784">
        <f t="shared" si="102"/>
        <v>2012</v>
      </c>
      <c r="V784">
        <f t="shared" si="103"/>
        <v>2012</v>
      </c>
    </row>
    <row r="785" spans="1:22"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96"/>
        <v>148.13333333333333</v>
      </c>
      <c r="P785" s="5">
        <f t="shared" si="97"/>
        <v>63.485714285714288</v>
      </c>
      <c r="Q785" t="str">
        <f t="shared" si="98"/>
        <v>music</v>
      </c>
      <c r="R785" t="str">
        <f t="shared" si="99"/>
        <v>rock</v>
      </c>
      <c r="S785" s="10">
        <f t="shared" si="100"/>
        <v>40987.565381944441</v>
      </c>
      <c r="T785" s="10">
        <f t="shared" si="101"/>
        <v>41026.708333333328</v>
      </c>
      <c r="U785">
        <f t="shared" si="102"/>
        <v>2012</v>
      </c>
      <c r="V785">
        <f t="shared" si="103"/>
        <v>2012</v>
      </c>
    </row>
    <row r="786" spans="1:22"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96"/>
        <v>102.49999999999999</v>
      </c>
      <c r="P786" s="5">
        <f t="shared" si="97"/>
        <v>102.5</v>
      </c>
      <c r="Q786" t="str">
        <f t="shared" si="98"/>
        <v>music</v>
      </c>
      <c r="R786" t="str">
        <f t="shared" si="99"/>
        <v>rock</v>
      </c>
      <c r="S786" s="10">
        <f t="shared" si="100"/>
        <v>41674.941192129627</v>
      </c>
      <c r="T786" s="10">
        <f t="shared" si="101"/>
        <v>41714.899525462963</v>
      </c>
      <c r="U786">
        <f t="shared" si="102"/>
        <v>2014</v>
      </c>
      <c r="V786">
        <f t="shared" si="103"/>
        <v>2014</v>
      </c>
    </row>
    <row r="787" spans="1:22"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96"/>
        <v>180.62799999999999</v>
      </c>
      <c r="P787" s="5">
        <f t="shared" si="97"/>
        <v>31.142758620689655</v>
      </c>
      <c r="Q787" t="str">
        <f t="shared" si="98"/>
        <v>music</v>
      </c>
      <c r="R787" t="str">
        <f t="shared" si="99"/>
        <v>rock</v>
      </c>
      <c r="S787" s="10">
        <f t="shared" si="100"/>
        <v>41303.38559027778</v>
      </c>
      <c r="T787" s="10">
        <f t="shared" si="101"/>
        <v>41333.38559027778</v>
      </c>
      <c r="U787">
        <f t="shared" si="102"/>
        <v>2013</v>
      </c>
      <c r="V787">
        <f t="shared" si="103"/>
        <v>2013</v>
      </c>
    </row>
    <row r="788" spans="1:22"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96"/>
        <v>142.79999999999998</v>
      </c>
      <c r="P788" s="5">
        <f t="shared" si="97"/>
        <v>162.27272727272728</v>
      </c>
      <c r="Q788" t="str">
        <f t="shared" si="98"/>
        <v>music</v>
      </c>
      <c r="R788" t="str">
        <f t="shared" si="99"/>
        <v>rock</v>
      </c>
      <c r="S788" s="10">
        <f t="shared" si="100"/>
        <v>40982.847615740735</v>
      </c>
      <c r="T788" s="10">
        <f t="shared" si="101"/>
        <v>41040.449305555558</v>
      </c>
      <c r="U788">
        <f t="shared" si="102"/>
        <v>2012</v>
      </c>
      <c r="V788">
        <f t="shared" si="103"/>
        <v>2012</v>
      </c>
    </row>
    <row r="789" spans="1:22"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96"/>
        <v>114.16666666666666</v>
      </c>
      <c r="P789" s="5">
        <f t="shared" si="97"/>
        <v>80.588235294117652</v>
      </c>
      <c r="Q789" t="str">
        <f t="shared" si="98"/>
        <v>music</v>
      </c>
      <c r="R789" t="str">
        <f t="shared" si="99"/>
        <v>rock</v>
      </c>
      <c r="S789" s="10">
        <f t="shared" si="100"/>
        <v>41549.419282407405</v>
      </c>
      <c r="T789" s="10">
        <f t="shared" si="101"/>
        <v>41579.419282407405</v>
      </c>
      <c r="U789">
        <f t="shared" si="102"/>
        <v>2013</v>
      </c>
      <c r="V789">
        <f t="shared" si="103"/>
        <v>2013</v>
      </c>
    </row>
    <row r="790" spans="1:22"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96"/>
        <v>203.505</v>
      </c>
      <c r="P790" s="5">
        <f t="shared" si="97"/>
        <v>59.85441176470588</v>
      </c>
      <c r="Q790" t="str">
        <f t="shared" si="98"/>
        <v>music</v>
      </c>
      <c r="R790" t="str">
        <f t="shared" si="99"/>
        <v>rock</v>
      </c>
      <c r="S790" s="10">
        <f t="shared" si="100"/>
        <v>41058.798472222217</v>
      </c>
      <c r="T790" s="10">
        <f t="shared" si="101"/>
        <v>41096.957638888889</v>
      </c>
      <c r="U790">
        <f t="shared" si="102"/>
        <v>2012</v>
      </c>
      <c r="V790">
        <f t="shared" si="103"/>
        <v>2012</v>
      </c>
    </row>
    <row r="791" spans="1:22"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96"/>
        <v>109.41176470588236</v>
      </c>
      <c r="P791" s="5">
        <f t="shared" si="97"/>
        <v>132.85714285714286</v>
      </c>
      <c r="Q791" t="str">
        <f t="shared" si="98"/>
        <v>music</v>
      </c>
      <c r="R791" t="str">
        <f t="shared" si="99"/>
        <v>rock</v>
      </c>
      <c r="S791" s="10">
        <f t="shared" si="100"/>
        <v>41276.977777777771</v>
      </c>
      <c r="T791" s="10">
        <f t="shared" si="101"/>
        <v>41295.124305555553</v>
      </c>
      <c r="U791">
        <f t="shared" si="102"/>
        <v>2013</v>
      </c>
      <c r="V791">
        <f t="shared" si="103"/>
        <v>2013</v>
      </c>
    </row>
    <row r="792" spans="1:22"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96"/>
        <v>144.37459999999999</v>
      </c>
      <c r="P792" s="5">
        <f t="shared" si="97"/>
        <v>92.547820512820508</v>
      </c>
      <c r="Q792" t="str">
        <f t="shared" si="98"/>
        <v>music</v>
      </c>
      <c r="R792" t="str">
        <f t="shared" si="99"/>
        <v>rock</v>
      </c>
      <c r="S792" s="10">
        <f t="shared" si="100"/>
        <v>41275.839571759258</v>
      </c>
      <c r="T792" s="10">
        <f t="shared" si="101"/>
        <v>41305.839571759258</v>
      </c>
      <c r="U792">
        <f t="shared" si="102"/>
        <v>2013</v>
      </c>
      <c r="V792">
        <f t="shared" si="103"/>
        <v>2013</v>
      </c>
    </row>
    <row r="793" spans="1:22"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96"/>
        <v>103.86666666666666</v>
      </c>
      <c r="P793" s="5">
        <f t="shared" si="97"/>
        <v>60.859375</v>
      </c>
      <c r="Q793" t="str">
        <f t="shared" si="98"/>
        <v>music</v>
      </c>
      <c r="R793" t="str">
        <f t="shared" si="99"/>
        <v>rock</v>
      </c>
      <c r="S793" s="10">
        <f t="shared" si="100"/>
        <v>41557.572291666664</v>
      </c>
      <c r="T793" s="10">
        <f t="shared" si="101"/>
        <v>41591.040972222218</v>
      </c>
      <c r="U793">
        <f t="shared" si="102"/>
        <v>2013</v>
      </c>
      <c r="V793">
        <f t="shared" si="103"/>
        <v>2013</v>
      </c>
    </row>
    <row r="794" spans="1:22"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96"/>
        <v>100.44440000000002</v>
      </c>
      <c r="P794" s="5">
        <f t="shared" si="97"/>
        <v>41.851833333333339</v>
      </c>
      <c r="Q794" t="str">
        <f t="shared" si="98"/>
        <v>music</v>
      </c>
      <c r="R794" t="str">
        <f t="shared" si="99"/>
        <v>rock</v>
      </c>
      <c r="S794" s="10">
        <f t="shared" si="100"/>
        <v>41555.665312499994</v>
      </c>
      <c r="T794" s="10">
        <f t="shared" si="101"/>
        <v>41585.706979166665</v>
      </c>
      <c r="U794">
        <f t="shared" si="102"/>
        <v>2013</v>
      </c>
      <c r="V794">
        <f t="shared" si="103"/>
        <v>2013</v>
      </c>
    </row>
    <row r="795" spans="1:22"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96"/>
        <v>102.77927272727271</v>
      </c>
      <c r="P795" s="5">
        <f t="shared" si="97"/>
        <v>88.325937499999995</v>
      </c>
      <c r="Q795" t="str">
        <f t="shared" si="98"/>
        <v>music</v>
      </c>
      <c r="R795" t="str">
        <f t="shared" si="99"/>
        <v>rock</v>
      </c>
      <c r="S795" s="10">
        <f t="shared" si="100"/>
        <v>41442.532916666663</v>
      </c>
      <c r="T795" s="10">
        <f t="shared" si="101"/>
        <v>41457.999305555553</v>
      </c>
      <c r="U795">
        <f t="shared" si="102"/>
        <v>2013</v>
      </c>
      <c r="V795">
        <f t="shared" si="103"/>
        <v>2013</v>
      </c>
    </row>
    <row r="796" spans="1:22"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96"/>
        <v>105.31250000000001</v>
      </c>
      <c r="P796" s="5">
        <f t="shared" si="97"/>
        <v>158.96226415094338</v>
      </c>
      <c r="Q796" t="str">
        <f t="shared" si="98"/>
        <v>music</v>
      </c>
      <c r="R796" t="str">
        <f t="shared" si="99"/>
        <v>rock</v>
      </c>
      <c r="S796" s="10">
        <f t="shared" si="100"/>
        <v>40735.906678240739</v>
      </c>
      <c r="T796" s="10">
        <f t="shared" si="101"/>
        <v>40791.504166666666</v>
      </c>
      <c r="U796">
        <f t="shared" si="102"/>
        <v>2011</v>
      </c>
      <c r="V796">
        <f t="shared" si="103"/>
        <v>2011</v>
      </c>
    </row>
    <row r="797" spans="1:22"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96"/>
        <v>111.78571428571429</v>
      </c>
      <c r="P797" s="5">
        <f t="shared" si="97"/>
        <v>85.054347826086953</v>
      </c>
      <c r="Q797" t="str">
        <f t="shared" si="98"/>
        <v>music</v>
      </c>
      <c r="R797" t="str">
        <f t="shared" si="99"/>
        <v>rock</v>
      </c>
      <c r="S797" s="10">
        <f t="shared" si="100"/>
        <v>40963.404699074068</v>
      </c>
      <c r="T797" s="10">
        <f t="shared" si="101"/>
        <v>41005.999305555553</v>
      </c>
      <c r="U797">
        <f t="shared" si="102"/>
        <v>2012</v>
      </c>
      <c r="V797">
        <f t="shared" si="103"/>
        <v>2012</v>
      </c>
    </row>
    <row r="798" spans="1:22"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96"/>
        <v>101.35000000000001</v>
      </c>
      <c r="P798" s="5">
        <f t="shared" si="97"/>
        <v>112.61111111111111</v>
      </c>
      <c r="Q798" t="str">
        <f t="shared" si="98"/>
        <v>music</v>
      </c>
      <c r="R798" t="str">
        <f t="shared" si="99"/>
        <v>rock</v>
      </c>
      <c r="S798" s="10">
        <f t="shared" si="100"/>
        <v>41502.674594907403</v>
      </c>
      <c r="T798" s="10">
        <f t="shared" si="101"/>
        <v>41532.673611111109</v>
      </c>
      <c r="U798">
        <f t="shared" si="102"/>
        <v>2013</v>
      </c>
      <c r="V798">
        <f t="shared" si="103"/>
        <v>2013</v>
      </c>
    </row>
    <row r="799" spans="1:22"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96"/>
        <v>107.53333333333333</v>
      </c>
      <c r="P799" s="5">
        <f t="shared" si="97"/>
        <v>45.436619718309856</v>
      </c>
      <c r="Q799" t="str">
        <f t="shared" si="98"/>
        <v>music</v>
      </c>
      <c r="R799" t="str">
        <f t="shared" si="99"/>
        <v>rock</v>
      </c>
      <c r="S799" s="10">
        <f t="shared" si="100"/>
        <v>40996.785740740735</v>
      </c>
      <c r="T799" s="10">
        <f t="shared" si="101"/>
        <v>41027.958333333328</v>
      </c>
      <c r="U799">
        <f t="shared" si="102"/>
        <v>2012</v>
      </c>
      <c r="V799">
        <f t="shared" si="103"/>
        <v>2012</v>
      </c>
    </row>
    <row r="800" spans="1:22"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96"/>
        <v>114.88571428571429</v>
      </c>
      <c r="P800" s="5">
        <f t="shared" si="97"/>
        <v>46.218390804597703</v>
      </c>
      <c r="Q800" t="str">
        <f t="shared" si="98"/>
        <v>music</v>
      </c>
      <c r="R800" t="str">
        <f t="shared" si="99"/>
        <v>rock</v>
      </c>
      <c r="S800" s="10">
        <f t="shared" si="100"/>
        <v>41882.381793981483</v>
      </c>
      <c r="T800" s="10">
        <f t="shared" si="101"/>
        <v>41912.381793981483</v>
      </c>
      <c r="U800">
        <f t="shared" si="102"/>
        <v>2014</v>
      </c>
      <c r="V800">
        <f t="shared" si="103"/>
        <v>2014</v>
      </c>
    </row>
    <row r="801" spans="1:22"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96"/>
        <v>100.02</v>
      </c>
      <c r="P801" s="5">
        <f t="shared" si="97"/>
        <v>178.60714285714286</v>
      </c>
      <c r="Q801" t="str">
        <f t="shared" si="98"/>
        <v>music</v>
      </c>
      <c r="R801" t="str">
        <f t="shared" si="99"/>
        <v>rock</v>
      </c>
      <c r="S801" s="10">
        <f t="shared" si="100"/>
        <v>40996.458865740737</v>
      </c>
      <c r="T801" s="10">
        <f t="shared" si="101"/>
        <v>41026.458865740737</v>
      </c>
      <c r="U801">
        <f t="shared" si="102"/>
        <v>2012</v>
      </c>
      <c r="V801">
        <f t="shared" si="103"/>
        <v>2012</v>
      </c>
    </row>
    <row r="802" spans="1:22"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96"/>
        <v>152.13333333333335</v>
      </c>
      <c r="P802" s="5">
        <f t="shared" si="97"/>
        <v>40.75</v>
      </c>
      <c r="Q802" t="str">
        <f t="shared" si="98"/>
        <v>music</v>
      </c>
      <c r="R802" t="str">
        <f t="shared" si="99"/>
        <v>rock</v>
      </c>
      <c r="S802" s="10">
        <f t="shared" si="100"/>
        <v>41863.225162037037</v>
      </c>
      <c r="T802" s="10">
        <f t="shared" si="101"/>
        <v>41893.225162037037</v>
      </c>
      <c r="U802">
        <f t="shared" si="102"/>
        <v>2014</v>
      </c>
      <c r="V802">
        <f t="shared" si="103"/>
        <v>2014</v>
      </c>
    </row>
    <row r="803" spans="1:22"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96"/>
        <v>111.52149999999999</v>
      </c>
      <c r="P803" s="5">
        <f t="shared" si="97"/>
        <v>43.733921568627444</v>
      </c>
      <c r="Q803" t="str">
        <f t="shared" si="98"/>
        <v>music</v>
      </c>
      <c r="R803" t="str">
        <f t="shared" si="99"/>
        <v>rock</v>
      </c>
      <c r="S803" s="10">
        <f t="shared" si="100"/>
        <v>40695.587037037032</v>
      </c>
      <c r="T803" s="10">
        <f t="shared" si="101"/>
        <v>40725.587037037032</v>
      </c>
      <c r="U803">
        <f t="shared" si="102"/>
        <v>2011</v>
      </c>
      <c r="V803">
        <f t="shared" si="103"/>
        <v>2011</v>
      </c>
    </row>
    <row r="804" spans="1:22"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96"/>
        <v>101.33333333333334</v>
      </c>
      <c r="P804" s="5">
        <f t="shared" si="97"/>
        <v>81.066666666666663</v>
      </c>
      <c r="Q804" t="str">
        <f t="shared" si="98"/>
        <v>music</v>
      </c>
      <c r="R804" t="str">
        <f t="shared" si="99"/>
        <v>rock</v>
      </c>
      <c r="S804" s="10">
        <f t="shared" si="100"/>
        <v>41122.813935185179</v>
      </c>
      <c r="T804" s="10">
        <f t="shared" si="101"/>
        <v>41168.961805555555</v>
      </c>
      <c r="U804">
        <f t="shared" si="102"/>
        <v>2012</v>
      </c>
      <c r="V804">
        <f t="shared" si="103"/>
        <v>2012</v>
      </c>
    </row>
    <row r="805" spans="1:22"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96"/>
        <v>123.2608695652174</v>
      </c>
      <c r="P805" s="5">
        <f t="shared" si="97"/>
        <v>74.60526315789474</v>
      </c>
      <c r="Q805" t="str">
        <f t="shared" si="98"/>
        <v>music</v>
      </c>
      <c r="R805" t="str">
        <f t="shared" si="99"/>
        <v>rock</v>
      </c>
      <c r="S805" s="10">
        <f t="shared" si="100"/>
        <v>40665.741643518515</v>
      </c>
      <c r="T805" s="10">
        <f t="shared" si="101"/>
        <v>40691.833333333328</v>
      </c>
      <c r="U805">
        <f t="shared" si="102"/>
        <v>2011</v>
      </c>
      <c r="V805">
        <f t="shared" si="103"/>
        <v>2011</v>
      </c>
    </row>
    <row r="806" spans="1:22"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96"/>
        <v>100</v>
      </c>
      <c r="P806" s="5">
        <f t="shared" si="97"/>
        <v>305.55555555555554</v>
      </c>
      <c r="Q806" t="str">
        <f t="shared" si="98"/>
        <v>music</v>
      </c>
      <c r="R806" t="str">
        <f t="shared" si="99"/>
        <v>rock</v>
      </c>
      <c r="S806" s="10">
        <f t="shared" si="100"/>
        <v>40729.897291666661</v>
      </c>
      <c r="T806" s="10">
        <f t="shared" si="101"/>
        <v>40746.957638888889</v>
      </c>
      <c r="U806">
        <f t="shared" si="102"/>
        <v>2011</v>
      </c>
      <c r="V806">
        <f t="shared" si="103"/>
        <v>2011</v>
      </c>
    </row>
    <row r="807" spans="1:22"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96"/>
        <v>105</v>
      </c>
      <c r="P807" s="5">
        <f t="shared" si="97"/>
        <v>58.333333333333336</v>
      </c>
      <c r="Q807" t="str">
        <f t="shared" si="98"/>
        <v>music</v>
      </c>
      <c r="R807" t="str">
        <f t="shared" si="99"/>
        <v>rock</v>
      </c>
      <c r="S807" s="10">
        <f t="shared" si="100"/>
        <v>40690.614722222221</v>
      </c>
      <c r="T807" s="10">
        <f t="shared" si="101"/>
        <v>40740.75</v>
      </c>
      <c r="U807">
        <f t="shared" si="102"/>
        <v>2011</v>
      </c>
      <c r="V807">
        <f t="shared" si="103"/>
        <v>2011</v>
      </c>
    </row>
    <row r="808" spans="1:22"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96"/>
        <v>104.4375</v>
      </c>
      <c r="P808" s="5">
        <f t="shared" si="97"/>
        <v>117.67605633802818</v>
      </c>
      <c r="Q808" t="str">
        <f t="shared" si="98"/>
        <v>music</v>
      </c>
      <c r="R808" t="str">
        <f t="shared" si="99"/>
        <v>rock</v>
      </c>
      <c r="S808" s="10">
        <f t="shared" si="100"/>
        <v>40763.483090277776</v>
      </c>
      <c r="T808" s="10">
        <f t="shared" si="101"/>
        <v>40793.483090277776</v>
      </c>
      <c r="U808">
        <f t="shared" si="102"/>
        <v>2011</v>
      </c>
      <c r="V808">
        <f t="shared" si="103"/>
        <v>2011</v>
      </c>
    </row>
    <row r="809" spans="1:22"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96"/>
        <v>105.125</v>
      </c>
      <c r="P809" s="5">
        <f t="shared" si="97"/>
        <v>73.771929824561397</v>
      </c>
      <c r="Q809" t="str">
        <f t="shared" si="98"/>
        <v>music</v>
      </c>
      <c r="R809" t="str">
        <f t="shared" si="99"/>
        <v>rock</v>
      </c>
      <c r="S809" s="10">
        <f t="shared" si="100"/>
        <v>42759.420266203706</v>
      </c>
      <c r="T809" s="10">
        <f t="shared" si="101"/>
        <v>42794.874999999993</v>
      </c>
      <c r="U809">
        <f t="shared" si="102"/>
        <v>2017</v>
      </c>
      <c r="V809">
        <f t="shared" si="103"/>
        <v>2017</v>
      </c>
    </row>
    <row r="810" spans="1:22"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96"/>
        <v>100</v>
      </c>
      <c r="P810" s="5">
        <f t="shared" si="97"/>
        <v>104.65116279069767</v>
      </c>
      <c r="Q810" t="str">
        <f t="shared" si="98"/>
        <v>music</v>
      </c>
      <c r="R810" t="str">
        <f t="shared" si="99"/>
        <v>rock</v>
      </c>
      <c r="S810" s="10">
        <f t="shared" si="100"/>
        <v>41961.892199074071</v>
      </c>
      <c r="T810" s="10">
        <f t="shared" si="101"/>
        <v>41994.999305555553</v>
      </c>
      <c r="U810">
        <f t="shared" si="102"/>
        <v>2014</v>
      </c>
      <c r="V810">
        <f t="shared" si="103"/>
        <v>2014</v>
      </c>
    </row>
    <row r="811" spans="1:22"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96"/>
        <v>103.77499999999999</v>
      </c>
      <c r="P811" s="5">
        <f t="shared" si="97"/>
        <v>79.82692307692308</v>
      </c>
      <c r="Q811" t="str">
        <f t="shared" si="98"/>
        <v>music</v>
      </c>
      <c r="R811" t="str">
        <f t="shared" si="99"/>
        <v>rock</v>
      </c>
      <c r="S811" s="10">
        <f t="shared" si="100"/>
        <v>41628.625347222223</v>
      </c>
      <c r="T811" s="10">
        <f t="shared" si="101"/>
        <v>41658.625347222223</v>
      </c>
      <c r="U811">
        <f t="shared" si="102"/>
        <v>2013</v>
      </c>
      <c r="V811">
        <f t="shared" si="103"/>
        <v>2014</v>
      </c>
    </row>
    <row r="812" spans="1:22"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96"/>
        <v>105</v>
      </c>
      <c r="P812" s="5">
        <f t="shared" si="97"/>
        <v>58.333333333333336</v>
      </c>
      <c r="Q812" t="str">
        <f t="shared" si="98"/>
        <v>music</v>
      </c>
      <c r="R812" t="str">
        <f t="shared" si="99"/>
        <v>rock</v>
      </c>
      <c r="S812" s="10">
        <f t="shared" si="100"/>
        <v>41122.847939814812</v>
      </c>
      <c r="T812" s="10">
        <f t="shared" si="101"/>
        <v>41152.847939814812</v>
      </c>
      <c r="U812">
        <f t="shared" si="102"/>
        <v>2012</v>
      </c>
      <c r="V812">
        <f t="shared" si="103"/>
        <v>2012</v>
      </c>
    </row>
    <row r="813" spans="1:22"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96"/>
        <v>104</v>
      </c>
      <c r="P813" s="5">
        <f t="shared" si="97"/>
        <v>86.666666666666671</v>
      </c>
      <c r="Q813" t="str">
        <f t="shared" si="98"/>
        <v>music</v>
      </c>
      <c r="R813" t="str">
        <f t="shared" si="99"/>
        <v>rock</v>
      </c>
      <c r="S813" s="10">
        <f t="shared" si="100"/>
        <v>41443.435208333329</v>
      </c>
      <c r="T813" s="10">
        <f t="shared" si="101"/>
        <v>41465.494444444441</v>
      </c>
      <c r="U813">
        <f t="shared" si="102"/>
        <v>2013</v>
      </c>
      <c r="V813">
        <f t="shared" si="103"/>
        <v>2013</v>
      </c>
    </row>
    <row r="814" spans="1:22"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96"/>
        <v>151.83333333333334</v>
      </c>
      <c r="P814" s="5">
        <f t="shared" si="97"/>
        <v>27.606060606060606</v>
      </c>
      <c r="Q814" t="str">
        <f t="shared" si="98"/>
        <v>music</v>
      </c>
      <c r="R814" t="str">
        <f t="shared" si="99"/>
        <v>rock</v>
      </c>
      <c r="S814" s="10">
        <f t="shared" si="100"/>
        <v>41281.809629629628</v>
      </c>
      <c r="T814" s="10">
        <f t="shared" si="101"/>
        <v>41334.373611111107</v>
      </c>
      <c r="U814">
        <f t="shared" si="102"/>
        <v>2013</v>
      </c>
      <c r="V814">
        <f t="shared" si="103"/>
        <v>2013</v>
      </c>
    </row>
    <row r="815" spans="1:22"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96"/>
        <v>159.99600000000001</v>
      </c>
      <c r="P815" s="5">
        <f t="shared" si="97"/>
        <v>24.999375000000001</v>
      </c>
      <c r="Q815" t="str">
        <f t="shared" si="98"/>
        <v>music</v>
      </c>
      <c r="R815" t="str">
        <f t="shared" si="99"/>
        <v>rock</v>
      </c>
      <c r="S815" s="10">
        <f t="shared" si="100"/>
        <v>41080.751909722218</v>
      </c>
      <c r="T815" s="10">
        <f t="shared" si="101"/>
        <v>41110.751909722218</v>
      </c>
      <c r="U815">
        <f t="shared" si="102"/>
        <v>2012</v>
      </c>
      <c r="V815">
        <f t="shared" si="103"/>
        <v>2012</v>
      </c>
    </row>
    <row r="816" spans="1:22"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96"/>
        <v>127.3</v>
      </c>
      <c r="P816" s="5">
        <f t="shared" si="97"/>
        <v>45.464285714285715</v>
      </c>
      <c r="Q816" t="str">
        <f t="shared" si="98"/>
        <v>music</v>
      </c>
      <c r="R816" t="str">
        <f t="shared" si="99"/>
        <v>rock</v>
      </c>
      <c r="S816" s="10">
        <f t="shared" si="100"/>
        <v>40679.534733796296</v>
      </c>
      <c r="T816" s="10">
        <f t="shared" si="101"/>
        <v>40694.544444444444</v>
      </c>
      <c r="U816">
        <f t="shared" si="102"/>
        <v>2011</v>
      </c>
      <c r="V816">
        <f t="shared" si="103"/>
        <v>2011</v>
      </c>
    </row>
    <row r="817" spans="1:22"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96"/>
        <v>107</v>
      </c>
      <c r="P817" s="5">
        <f t="shared" si="97"/>
        <v>99.534883720930239</v>
      </c>
      <c r="Q817" t="str">
        <f t="shared" si="98"/>
        <v>music</v>
      </c>
      <c r="R817" t="str">
        <f t="shared" si="99"/>
        <v>rock</v>
      </c>
      <c r="S817" s="10">
        <f t="shared" si="100"/>
        <v>41914.70952546296</v>
      </c>
      <c r="T817" s="10">
        <f t="shared" si="101"/>
        <v>41944.70952546296</v>
      </c>
      <c r="U817">
        <f t="shared" si="102"/>
        <v>2014</v>
      </c>
      <c r="V817">
        <f t="shared" si="103"/>
        <v>2014</v>
      </c>
    </row>
    <row r="818" spans="1:22"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96"/>
        <v>115.12214285714286</v>
      </c>
      <c r="P818" s="5">
        <f t="shared" si="97"/>
        <v>39.31</v>
      </c>
      <c r="Q818" t="str">
        <f t="shared" si="98"/>
        <v>music</v>
      </c>
      <c r="R818" t="str">
        <f t="shared" si="99"/>
        <v>rock</v>
      </c>
      <c r="S818" s="10">
        <f t="shared" si="100"/>
        <v>41341.662534722222</v>
      </c>
      <c r="T818" s="10">
        <f t="shared" si="101"/>
        <v>41373.0625</v>
      </c>
      <c r="U818">
        <f t="shared" si="102"/>
        <v>2013</v>
      </c>
      <c r="V818">
        <f t="shared" si="103"/>
        <v>2013</v>
      </c>
    </row>
    <row r="819" spans="1:22"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96"/>
        <v>137.11066666666665</v>
      </c>
      <c r="P819" s="5">
        <f t="shared" si="97"/>
        <v>89.419999999999987</v>
      </c>
      <c r="Q819" t="str">
        <f t="shared" si="98"/>
        <v>music</v>
      </c>
      <c r="R819" t="str">
        <f t="shared" si="99"/>
        <v>rock</v>
      </c>
      <c r="S819" s="10">
        <f t="shared" si="100"/>
        <v>40925.391331018516</v>
      </c>
      <c r="T819" s="10">
        <f t="shared" si="101"/>
        <v>40978.999305555553</v>
      </c>
      <c r="U819">
        <f t="shared" si="102"/>
        <v>2012</v>
      </c>
      <c r="V819">
        <f t="shared" si="103"/>
        <v>2012</v>
      </c>
    </row>
    <row r="820" spans="1:22"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96"/>
        <v>155.71428571428572</v>
      </c>
      <c r="P820" s="5">
        <f t="shared" si="97"/>
        <v>28.684210526315791</v>
      </c>
      <c r="Q820" t="str">
        <f t="shared" si="98"/>
        <v>music</v>
      </c>
      <c r="R820" t="str">
        <f t="shared" si="99"/>
        <v>rock</v>
      </c>
      <c r="S820" s="10">
        <f t="shared" si="100"/>
        <v>41120.67454861111</v>
      </c>
      <c r="T820" s="10">
        <f t="shared" si="101"/>
        <v>41128.500694444439</v>
      </c>
      <c r="U820">
        <f t="shared" si="102"/>
        <v>2012</v>
      </c>
      <c r="V820">
        <f t="shared" si="103"/>
        <v>2012</v>
      </c>
    </row>
    <row r="821" spans="1:22"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96"/>
        <v>108.74999999999999</v>
      </c>
      <c r="P821" s="5">
        <f t="shared" si="97"/>
        <v>31.071428571428573</v>
      </c>
      <c r="Q821" t="str">
        <f t="shared" si="98"/>
        <v>music</v>
      </c>
      <c r="R821" t="str">
        <f t="shared" si="99"/>
        <v>rock</v>
      </c>
      <c r="S821" s="10">
        <f t="shared" si="100"/>
        <v>41619.789976851847</v>
      </c>
      <c r="T821" s="10">
        <f t="shared" si="101"/>
        <v>41628.988888888889</v>
      </c>
      <c r="U821">
        <f t="shared" si="102"/>
        <v>2013</v>
      </c>
      <c r="V821">
        <f t="shared" si="103"/>
        <v>2013</v>
      </c>
    </row>
    <row r="822" spans="1:22"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96"/>
        <v>134.05000000000001</v>
      </c>
      <c r="P822" s="5">
        <f t="shared" si="97"/>
        <v>70.55263157894737</v>
      </c>
      <c r="Q822" t="str">
        <f t="shared" si="98"/>
        <v>music</v>
      </c>
      <c r="R822" t="str">
        <f t="shared" si="99"/>
        <v>rock</v>
      </c>
      <c r="S822" s="10">
        <f t="shared" si="100"/>
        <v>41768.633587962962</v>
      </c>
      <c r="T822" s="10">
        <f t="shared" si="101"/>
        <v>41799</v>
      </c>
      <c r="U822">
        <f t="shared" si="102"/>
        <v>2014</v>
      </c>
      <c r="V822">
        <f t="shared" si="103"/>
        <v>2014</v>
      </c>
    </row>
    <row r="823" spans="1:22"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96"/>
        <v>100</v>
      </c>
      <c r="P823" s="5">
        <f t="shared" si="97"/>
        <v>224.12820512820514</v>
      </c>
      <c r="Q823" t="str">
        <f t="shared" si="98"/>
        <v>music</v>
      </c>
      <c r="R823" t="str">
        <f t="shared" si="99"/>
        <v>rock</v>
      </c>
      <c r="S823" s="10">
        <f t="shared" si="100"/>
        <v>42093.71371527778</v>
      </c>
      <c r="T823" s="10">
        <f t="shared" si="101"/>
        <v>42127.959027777775</v>
      </c>
      <c r="U823">
        <f t="shared" si="102"/>
        <v>2015</v>
      </c>
      <c r="V823">
        <f t="shared" si="103"/>
        <v>2015</v>
      </c>
    </row>
    <row r="824" spans="1:22"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96"/>
        <v>119.16666666666667</v>
      </c>
      <c r="P824" s="5">
        <f t="shared" si="97"/>
        <v>51.811594202898547</v>
      </c>
      <c r="Q824" t="str">
        <f t="shared" si="98"/>
        <v>music</v>
      </c>
      <c r="R824" t="str">
        <f t="shared" si="99"/>
        <v>rock</v>
      </c>
      <c r="S824" s="10">
        <f t="shared" si="100"/>
        <v>41157.739004629628</v>
      </c>
      <c r="T824" s="10">
        <f t="shared" si="101"/>
        <v>41187.739004629628</v>
      </c>
      <c r="U824">
        <f t="shared" si="102"/>
        <v>2012</v>
      </c>
      <c r="V824">
        <f t="shared" si="103"/>
        <v>2012</v>
      </c>
    </row>
    <row r="825" spans="1:22"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96"/>
        <v>179.5</v>
      </c>
      <c r="P825" s="5">
        <f t="shared" si="97"/>
        <v>43.515151515151516</v>
      </c>
      <c r="Q825" t="str">
        <f t="shared" si="98"/>
        <v>music</v>
      </c>
      <c r="R825" t="str">
        <f t="shared" si="99"/>
        <v>rock</v>
      </c>
      <c r="S825" s="10">
        <f t="shared" si="100"/>
        <v>42055.764490740738</v>
      </c>
      <c r="T825" s="10">
        <f t="shared" si="101"/>
        <v>42085.722824074073</v>
      </c>
      <c r="U825">
        <f t="shared" si="102"/>
        <v>2015</v>
      </c>
      <c r="V825">
        <f t="shared" si="103"/>
        <v>2015</v>
      </c>
    </row>
    <row r="826" spans="1:22"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96"/>
        <v>134.38124999999999</v>
      </c>
      <c r="P826" s="5">
        <f t="shared" si="97"/>
        <v>39.816666666666663</v>
      </c>
      <c r="Q826" t="str">
        <f t="shared" si="98"/>
        <v>music</v>
      </c>
      <c r="R826" t="str">
        <f t="shared" si="99"/>
        <v>rock</v>
      </c>
      <c r="S826" s="10">
        <f t="shared" si="100"/>
        <v>40250.033773148149</v>
      </c>
      <c r="T826" s="10">
        <f t="shared" si="101"/>
        <v>40286.082638888889</v>
      </c>
      <c r="U826">
        <f t="shared" si="102"/>
        <v>2010</v>
      </c>
      <c r="V826">
        <f t="shared" si="103"/>
        <v>2010</v>
      </c>
    </row>
    <row r="827" spans="1:22"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96"/>
        <v>100.43200000000002</v>
      </c>
      <c r="P827" s="5">
        <f t="shared" si="97"/>
        <v>126.8080808080808</v>
      </c>
      <c r="Q827" t="str">
        <f t="shared" si="98"/>
        <v>music</v>
      </c>
      <c r="R827" t="str">
        <f t="shared" si="99"/>
        <v>rock</v>
      </c>
      <c r="S827" s="10">
        <f t="shared" si="100"/>
        <v>41186.098194444443</v>
      </c>
      <c r="T827" s="10">
        <f t="shared" si="101"/>
        <v>41211.098194444443</v>
      </c>
      <c r="U827">
        <f t="shared" si="102"/>
        <v>2012</v>
      </c>
      <c r="V827">
        <f t="shared" si="103"/>
        <v>2012</v>
      </c>
    </row>
    <row r="828" spans="1:22"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96"/>
        <v>101.45454545454547</v>
      </c>
      <c r="P828" s="5">
        <f t="shared" si="97"/>
        <v>113.87755102040816</v>
      </c>
      <c r="Q828" t="str">
        <f t="shared" si="98"/>
        <v>music</v>
      </c>
      <c r="R828" t="str">
        <f t="shared" si="99"/>
        <v>rock</v>
      </c>
      <c r="S828" s="10">
        <f t="shared" si="100"/>
        <v>40972.830208333333</v>
      </c>
      <c r="T828" s="10">
        <f t="shared" si="101"/>
        <v>40993.788541666661</v>
      </c>
      <c r="U828">
        <f t="shared" si="102"/>
        <v>2012</v>
      </c>
      <c r="V828">
        <f t="shared" si="103"/>
        <v>2012</v>
      </c>
    </row>
    <row r="829" spans="1:22"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96"/>
        <v>103.33333333333334</v>
      </c>
      <c r="P829" s="5">
        <f t="shared" si="97"/>
        <v>28.181818181818183</v>
      </c>
      <c r="Q829" t="str">
        <f t="shared" si="98"/>
        <v>music</v>
      </c>
      <c r="R829" t="str">
        <f t="shared" si="99"/>
        <v>rock</v>
      </c>
      <c r="S829" s="10">
        <f t="shared" si="100"/>
        <v>40927.265127314815</v>
      </c>
      <c r="T829" s="10">
        <f t="shared" si="101"/>
        <v>40953.617361111108</v>
      </c>
      <c r="U829">
        <f t="shared" si="102"/>
        <v>2012</v>
      </c>
      <c r="V829">
        <f t="shared" si="103"/>
        <v>2012</v>
      </c>
    </row>
    <row r="830" spans="1:22"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96"/>
        <v>107</v>
      </c>
      <c r="P830" s="5">
        <f t="shared" si="97"/>
        <v>36.60526315789474</v>
      </c>
      <c r="Q830" t="str">
        <f t="shared" si="98"/>
        <v>music</v>
      </c>
      <c r="R830" t="str">
        <f t="shared" si="99"/>
        <v>rock</v>
      </c>
      <c r="S830" s="10">
        <f t="shared" si="100"/>
        <v>41072.842384259253</v>
      </c>
      <c r="T830" s="10">
        <f t="shared" si="101"/>
        <v>41085.474999999999</v>
      </c>
      <c r="U830">
        <f t="shared" si="102"/>
        <v>2012</v>
      </c>
      <c r="V830">
        <f t="shared" si="103"/>
        <v>2012</v>
      </c>
    </row>
    <row r="831" spans="1:22"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96"/>
        <v>104</v>
      </c>
      <c r="P831" s="5">
        <f t="shared" si="97"/>
        <v>32.5</v>
      </c>
      <c r="Q831" t="str">
        <f t="shared" si="98"/>
        <v>music</v>
      </c>
      <c r="R831" t="str">
        <f t="shared" si="99"/>
        <v>rock</v>
      </c>
      <c r="S831" s="10">
        <f t="shared" si="100"/>
        <v>42504.593055555553</v>
      </c>
      <c r="T831" s="10">
        <f t="shared" si="101"/>
        <v>42564.593055555553</v>
      </c>
      <c r="U831">
        <f t="shared" si="102"/>
        <v>2016</v>
      </c>
      <c r="V831">
        <f t="shared" si="103"/>
        <v>2016</v>
      </c>
    </row>
    <row r="832" spans="1:22"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96"/>
        <v>107.83333333333334</v>
      </c>
      <c r="P832" s="5">
        <f t="shared" si="97"/>
        <v>60.65625</v>
      </c>
      <c r="Q832" t="str">
        <f t="shared" si="98"/>
        <v>music</v>
      </c>
      <c r="R832" t="str">
        <f t="shared" si="99"/>
        <v>rock</v>
      </c>
      <c r="S832" s="10">
        <f t="shared" si="100"/>
        <v>41325.317418981482</v>
      </c>
      <c r="T832" s="10">
        <f t="shared" si="101"/>
        <v>41355.27575231481</v>
      </c>
      <c r="U832">
        <f t="shared" si="102"/>
        <v>2013</v>
      </c>
      <c r="V832">
        <f t="shared" si="103"/>
        <v>2013</v>
      </c>
    </row>
    <row r="833" spans="1:22"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96"/>
        <v>233.33333333333334</v>
      </c>
      <c r="P833" s="5">
        <f t="shared" si="97"/>
        <v>175</v>
      </c>
      <c r="Q833" t="str">
        <f t="shared" si="98"/>
        <v>music</v>
      </c>
      <c r="R833" t="str">
        <f t="shared" si="99"/>
        <v>rock</v>
      </c>
      <c r="S833" s="10">
        <f t="shared" si="100"/>
        <v>40996.438587962963</v>
      </c>
      <c r="T833" s="10">
        <f t="shared" si="101"/>
        <v>41026.438587962963</v>
      </c>
      <c r="U833">
        <f t="shared" si="102"/>
        <v>2012</v>
      </c>
      <c r="V833">
        <f t="shared" si="103"/>
        <v>2012</v>
      </c>
    </row>
    <row r="834" spans="1:22"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96"/>
        <v>100.60706666666665</v>
      </c>
      <c r="P834" s="5">
        <f t="shared" si="97"/>
        <v>97.993896103896105</v>
      </c>
      <c r="Q834" t="str">
        <f t="shared" si="98"/>
        <v>music</v>
      </c>
      <c r="R834" t="str">
        <f t="shared" si="99"/>
        <v>rock</v>
      </c>
      <c r="S834" s="10">
        <f t="shared" si="100"/>
        <v>40869.466840277775</v>
      </c>
      <c r="T834" s="10">
        <f t="shared" si="101"/>
        <v>40929.134027777771</v>
      </c>
      <c r="U834">
        <f t="shared" si="102"/>
        <v>2011</v>
      </c>
      <c r="V834">
        <f t="shared" si="103"/>
        <v>2012</v>
      </c>
    </row>
    <row r="835" spans="1:22"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104">(E835/D835)*100</f>
        <v>101.66666666666666</v>
      </c>
      <c r="P835" s="5">
        <f t="shared" ref="P835:P898" si="105">IFERROR(E835/L835, 0)</f>
        <v>148.78048780487805</v>
      </c>
      <c r="Q835" t="str">
        <f t="shared" ref="Q835:Q898" si="106">LEFT(N835,FIND("/",N835)-1)</f>
        <v>music</v>
      </c>
      <c r="R835" t="str">
        <f t="shared" ref="R835:R898" si="107">RIGHT(N835,LEN(N835)-FIND("/",N835))</f>
        <v>rock</v>
      </c>
      <c r="S835" s="10">
        <f t="shared" ref="S835:S898" si="108">(J835/86400)+25569+(-5/24)</f>
        <v>41718.669849537036</v>
      </c>
      <c r="T835" s="10">
        <f t="shared" ref="T835:T898" si="109">(I835/86400)+25569+(-5/24)</f>
        <v>41748.669849537036</v>
      </c>
      <c r="U835">
        <f t="shared" ref="U835:U898" si="110">YEAR(S835)</f>
        <v>2014</v>
      </c>
      <c r="V835">
        <f t="shared" ref="V835:V898" si="111">YEAR(T835)</f>
        <v>2014</v>
      </c>
    </row>
    <row r="836" spans="1:22"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104"/>
        <v>131.0181818181818</v>
      </c>
      <c r="P836" s="5">
        <f t="shared" si="105"/>
        <v>96.08</v>
      </c>
      <c r="Q836" t="str">
        <f t="shared" si="106"/>
        <v>music</v>
      </c>
      <c r="R836" t="str">
        <f t="shared" si="107"/>
        <v>rock</v>
      </c>
      <c r="S836" s="10">
        <f t="shared" si="108"/>
        <v>41422.614490740736</v>
      </c>
      <c r="T836" s="10">
        <f t="shared" si="109"/>
        <v>41455.957638888889</v>
      </c>
      <c r="U836">
        <f t="shared" si="110"/>
        <v>2013</v>
      </c>
      <c r="V836">
        <f t="shared" si="111"/>
        <v>2013</v>
      </c>
    </row>
    <row r="837" spans="1:22"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104"/>
        <v>117.25000000000001</v>
      </c>
      <c r="P837" s="5">
        <f t="shared" si="105"/>
        <v>58.625</v>
      </c>
      <c r="Q837" t="str">
        <f t="shared" si="106"/>
        <v>music</v>
      </c>
      <c r="R837" t="str">
        <f t="shared" si="107"/>
        <v>rock</v>
      </c>
      <c r="S837" s="10">
        <f t="shared" si="108"/>
        <v>41005.249513888884</v>
      </c>
      <c r="T837" s="10">
        <f t="shared" si="109"/>
        <v>41047.916666666664</v>
      </c>
      <c r="U837">
        <f t="shared" si="110"/>
        <v>2012</v>
      </c>
      <c r="V837">
        <f t="shared" si="111"/>
        <v>2012</v>
      </c>
    </row>
    <row r="838" spans="1:22"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104"/>
        <v>100.93039999999999</v>
      </c>
      <c r="P838" s="5">
        <f t="shared" si="105"/>
        <v>109.70695652173914</v>
      </c>
      <c r="Q838" t="str">
        <f t="shared" si="106"/>
        <v>music</v>
      </c>
      <c r="R838" t="str">
        <f t="shared" si="107"/>
        <v>rock</v>
      </c>
      <c r="S838" s="10">
        <f t="shared" si="108"/>
        <v>41523.848587962959</v>
      </c>
      <c r="T838" s="10">
        <f t="shared" si="109"/>
        <v>41553.848587962959</v>
      </c>
      <c r="U838">
        <f t="shared" si="110"/>
        <v>2013</v>
      </c>
      <c r="V838">
        <f t="shared" si="111"/>
        <v>2013</v>
      </c>
    </row>
    <row r="839" spans="1:22"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104"/>
        <v>121.8</v>
      </c>
      <c r="P839" s="5">
        <f t="shared" si="105"/>
        <v>49.112903225806448</v>
      </c>
      <c r="Q839" t="str">
        <f t="shared" si="106"/>
        <v>music</v>
      </c>
      <c r="R839" t="str">
        <f t="shared" si="107"/>
        <v>rock</v>
      </c>
      <c r="S839" s="10">
        <f t="shared" si="108"/>
        <v>41730.79006944444</v>
      </c>
      <c r="T839" s="10">
        <f t="shared" si="109"/>
        <v>41760.79006944444</v>
      </c>
      <c r="U839">
        <f t="shared" si="110"/>
        <v>2014</v>
      </c>
      <c r="V839">
        <f t="shared" si="111"/>
        <v>2014</v>
      </c>
    </row>
    <row r="840" spans="1:22"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104"/>
        <v>145.4</v>
      </c>
      <c r="P840" s="5">
        <f t="shared" si="105"/>
        <v>47.672131147540981</v>
      </c>
      <c r="Q840" t="str">
        <f t="shared" si="106"/>
        <v>music</v>
      </c>
      <c r="R840" t="str">
        <f t="shared" si="107"/>
        <v>rock</v>
      </c>
      <c r="S840" s="10">
        <f t="shared" si="108"/>
        <v>40895.689641203702</v>
      </c>
      <c r="T840" s="10">
        <f t="shared" si="109"/>
        <v>40925.689641203702</v>
      </c>
      <c r="U840">
        <f t="shared" si="110"/>
        <v>2011</v>
      </c>
      <c r="V840">
        <f t="shared" si="111"/>
        <v>2012</v>
      </c>
    </row>
    <row r="841" spans="1:22"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104"/>
        <v>116.61660000000001</v>
      </c>
      <c r="P841" s="5">
        <f t="shared" si="105"/>
        <v>60.737812499999997</v>
      </c>
      <c r="Q841" t="str">
        <f t="shared" si="106"/>
        <v>music</v>
      </c>
      <c r="R841" t="str">
        <f t="shared" si="107"/>
        <v>rock</v>
      </c>
      <c r="S841" s="10">
        <f t="shared" si="108"/>
        <v>41144.555046296293</v>
      </c>
      <c r="T841" s="10">
        <f t="shared" si="109"/>
        <v>41174.555046296293</v>
      </c>
      <c r="U841">
        <f t="shared" si="110"/>
        <v>2012</v>
      </c>
      <c r="V841">
        <f t="shared" si="111"/>
        <v>2012</v>
      </c>
    </row>
    <row r="842" spans="1:22"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104"/>
        <v>120.4166</v>
      </c>
      <c r="P842" s="5">
        <f t="shared" si="105"/>
        <v>63.37715789473684</v>
      </c>
      <c r="Q842" t="str">
        <f t="shared" si="106"/>
        <v>music</v>
      </c>
      <c r="R842" t="str">
        <f t="shared" si="107"/>
        <v>metal</v>
      </c>
      <c r="S842" s="10">
        <f t="shared" si="108"/>
        <v>42607.018368055556</v>
      </c>
      <c r="T842" s="10">
        <f t="shared" si="109"/>
        <v>42637.018368055556</v>
      </c>
      <c r="U842">
        <f t="shared" si="110"/>
        <v>2016</v>
      </c>
      <c r="V842">
        <f t="shared" si="111"/>
        <v>2016</v>
      </c>
    </row>
    <row r="843" spans="1:22"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104"/>
        <v>101.32000000000001</v>
      </c>
      <c r="P843" s="5">
        <f t="shared" si="105"/>
        <v>53.893617021276597</v>
      </c>
      <c r="Q843" t="str">
        <f t="shared" si="106"/>
        <v>music</v>
      </c>
      <c r="R843" t="str">
        <f t="shared" si="107"/>
        <v>metal</v>
      </c>
      <c r="S843" s="10">
        <f t="shared" si="108"/>
        <v>41923.630358796298</v>
      </c>
      <c r="T843" s="10">
        <f t="shared" si="109"/>
        <v>41953.672025462962</v>
      </c>
      <c r="U843">
        <f t="shared" si="110"/>
        <v>2014</v>
      </c>
      <c r="V843">
        <f t="shared" si="111"/>
        <v>2014</v>
      </c>
    </row>
    <row r="844" spans="1:22"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104"/>
        <v>104.32</v>
      </c>
      <c r="P844" s="5">
        <f t="shared" si="105"/>
        <v>66.871794871794876</v>
      </c>
      <c r="Q844" t="str">
        <f t="shared" si="106"/>
        <v>music</v>
      </c>
      <c r="R844" t="str">
        <f t="shared" si="107"/>
        <v>metal</v>
      </c>
      <c r="S844" s="10">
        <f t="shared" si="108"/>
        <v>41526.384062499994</v>
      </c>
      <c r="T844" s="10">
        <f t="shared" si="109"/>
        <v>41560.957638888889</v>
      </c>
      <c r="U844">
        <f t="shared" si="110"/>
        <v>2013</v>
      </c>
      <c r="V844">
        <f t="shared" si="111"/>
        <v>2013</v>
      </c>
    </row>
    <row r="845" spans="1:22"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104"/>
        <v>267.13333333333333</v>
      </c>
      <c r="P845" s="5">
        <f t="shared" si="105"/>
        <v>63.102362204724407</v>
      </c>
      <c r="Q845" t="str">
        <f t="shared" si="106"/>
        <v>music</v>
      </c>
      <c r="R845" t="str">
        <f t="shared" si="107"/>
        <v>metal</v>
      </c>
      <c r="S845" s="10">
        <f t="shared" si="108"/>
        <v>42695.049537037034</v>
      </c>
      <c r="T845" s="10">
        <f t="shared" si="109"/>
        <v>42712.124999999993</v>
      </c>
      <c r="U845">
        <f t="shared" si="110"/>
        <v>2016</v>
      </c>
      <c r="V845">
        <f t="shared" si="111"/>
        <v>2016</v>
      </c>
    </row>
    <row r="846" spans="1:22"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104"/>
        <v>194.13333333333333</v>
      </c>
      <c r="P846" s="5">
        <f t="shared" si="105"/>
        <v>36.628930817610062</v>
      </c>
      <c r="Q846" t="str">
        <f t="shared" si="106"/>
        <v>music</v>
      </c>
      <c r="R846" t="str">
        <f t="shared" si="107"/>
        <v>metal</v>
      </c>
      <c r="S846" s="10">
        <f t="shared" si="108"/>
        <v>41905.476296296292</v>
      </c>
      <c r="T846" s="10">
        <f t="shared" si="109"/>
        <v>41943.999305555553</v>
      </c>
      <c r="U846">
        <f t="shared" si="110"/>
        <v>2014</v>
      </c>
      <c r="V846">
        <f t="shared" si="111"/>
        <v>2014</v>
      </c>
    </row>
    <row r="847" spans="1:22"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104"/>
        <v>120.3802</v>
      </c>
      <c r="P847" s="5">
        <f t="shared" si="105"/>
        <v>34.005706214689269</v>
      </c>
      <c r="Q847" t="str">
        <f t="shared" si="106"/>
        <v>music</v>
      </c>
      <c r="R847" t="str">
        <f t="shared" si="107"/>
        <v>metal</v>
      </c>
      <c r="S847" s="10">
        <f t="shared" si="108"/>
        <v>42577.997638888883</v>
      </c>
      <c r="T847" s="10">
        <f t="shared" si="109"/>
        <v>42617.957638888889</v>
      </c>
      <c r="U847">
        <f t="shared" si="110"/>
        <v>2016</v>
      </c>
      <c r="V847">
        <f t="shared" si="111"/>
        <v>2016</v>
      </c>
    </row>
    <row r="848" spans="1:22"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104"/>
        <v>122.00090909090908</v>
      </c>
      <c r="P848" s="5">
        <f t="shared" si="105"/>
        <v>28.553404255319148</v>
      </c>
      <c r="Q848" t="str">
        <f t="shared" si="106"/>
        <v>music</v>
      </c>
      <c r="R848" t="str">
        <f t="shared" si="107"/>
        <v>metal</v>
      </c>
      <c r="S848" s="10">
        <f t="shared" si="108"/>
        <v>41694.183506944442</v>
      </c>
      <c r="T848" s="10">
        <f t="shared" si="109"/>
        <v>41708.375</v>
      </c>
      <c r="U848">
        <f t="shared" si="110"/>
        <v>2014</v>
      </c>
      <c r="V848">
        <f t="shared" si="111"/>
        <v>2014</v>
      </c>
    </row>
    <row r="849" spans="1:22"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104"/>
        <v>100</v>
      </c>
      <c r="P849" s="5">
        <f t="shared" si="105"/>
        <v>10</v>
      </c>
      <c r="Q849" t="str">
        <f t="shared" si="106"/>
        <v>music</v>
      </c>
      <c r="R849" t="str">
        <f t="shared" si="107"/>
        <v>metal</v>
      </c>
      <c r="S849" s="10">
        <f t="shared" si="108"/>
        <v>42165.59</v>
      </c>
      <c r="T849" s="10">
        <f t="shared" si="109"/>
        <v>42195.59</v>
      </c>
      <c r="U849">
        <f t="shared" si="110"/>
        <v>2015</v>
      </c>
      <c r="V849">
        <f t="shared" si="111"/>
        <v>2015</v>
      </c>
    </row>
    <row r="850" spans="1:22"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104"/>
        <v>100</v>
      </c>
      <c r="P850" s="5">
        <f t="shared" si="105"/>
        <v>18.75</v>
      </c>
      <c r="Q850" t="str">
        <f t="shared" si="106"/>
        <v>music</v>
      </c>
      <c r="R850" t="str">
        <f t="shared" si="107"/>
        <v>metal</v>
      </c>
      <c r="S850" s="10">
        <f t="shared" si="108"/>
        <v>42078.583715277775</v>
      </c>
      <c r="T850" s="10">
        <f t="shared" si="109"/>
        <v>42108.583715277775</v>
      </c>
      <c r="U850">
        <f t="shared" si="110"/>
        <v>2015</v>
      </c>
      <c r="V850">
        <f t="shared" si="111"/>
        <v>2015</v>
      </c>
    </row>
    <row r="851" spans="1:22"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104"/>
        <v>119.9</v>
      </c>
      <c r="P851" s="5">
        <f t="shared" si="105"/>
        <v>41.704347826086959</v>
      </c>
      <c r="Q851" t="str">
        <f t="shared" si="106"/>
        <v>music</v>
      </c>
      <c r="R851" t="str">
        <f t="shared" si="107"/>
        <v>metal</v>
      </c>
      <c r="S851" s="10">
        <f t="shared" si="108"/>
        <v>42050.94055555555</v>
      </c>
      <c r="T851" s="10">
        <f t="shared" si="109"/>
        <v>42078.898888888885</v>
      </c>
      <c r="U851">
        <f t="shared" si="110"/>
        <v>2015</v>
      </c>
      <c r="V851">
        <f t="shared" si="111"/>
        <v>2015</v>
      </c>
    </row>
    <row r="852" spans="1:22"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104"/>
        <v>155.17499999999998</v>
      </c>
      <c r="P852" s="5">
        <f t="shared" si="105"/>
        <v>46.669172932330824</v>
      </c>
      <c r="Q852" t="str">
        <f t="shared" si="106"/>
        <v>music</v>
      </c>
      <c r="R852" t="str">
        <f t="shared" si="107"/>
        <v>metal</v>
      </c>
      <c r="S852" s="10">
        <f t="shared" si="108"/>
        <v>42452.619409722225</v>
      </c>
      <c r="T852" s="10">
        <f t="shared" si="109"/>
        <v>42484.999305555553</v>
      </c>
      <c r="U852">
        <f t="shared" si="110"/>
        <v>2016</v>
      </c>
      <c r="V852">
        <f t="shared" si="111"/>
        <v>2016</v>
      </c>
    </row>
    <row r="853" spans="1:22"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104"/>
        <v>130.44999999999999</v>
      </c>
      <c r="P853" s="5">
        <f t="shared" si="105"/>
        <v>37.271428571428572</v>
      </c>
      <c r="Q853" t="str">
        <f t="shared" si="106"/>
        <v>music</v>
      </c>
      <c r="R853" t="str">
        <f t="shared" si="107"/>
        <v>metal</v>
      </c>
      <c r="S853" s="10">
        <f t="shared" si="108"/>
        <v>42522.671909722216</v>
      </c>
      <c r="T853" s="10">
        <f t="shared" si="109"/>
        <v>42582.614583333336</v>
      </c>
      <c r="U853">
        <f t="shared" si="110"/>
        <v>2016</v>
      </c>
      <c r="V853">
        <f t="shared" si="111"/>
        <v>2016</v>
      </c>
    </row>
    <row r="854" spans="1:22"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104"/>
        <v>104.97142857142859</v>
      </c>
      <c r="P854" s="5">
        <f t="shared" si="105"/>
        <v>59.258064516129032</v>
      </c>
      <c r="Q854" t="str">
        <f t="shared" si="106"/>
        <v>music</v>
      </c>
      <c r="R854" t="str">
        <f t="shared" si="107"/>
        <v>metal</v>
      </c>
      <c r="S854" s="10">
        <f t="shared" si="108"/>
        <v>42656.59716435185</v>
      </c>
      <c r="T854" s="10">
        <f t="shared" si="109"/>
        <v>42667.666666666664</v>
      </c>
      <c r="U854">
        <f t="shared" si="110"/>
        <v>2016</v>
      </c>
      <c r="V854">
        <f t="shared" si="111"/>
        <v>2016</v>
      </c>
    </row>
    <row r="855" spans="1:22"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104"/>
        <v>100</v>
      </c>
      <c r="P855" s="5">
        <f t="shared" si="105"/>
        <v>30</v>
      </c>
      <c r="Q855" t="str">
        <f t="shared" si="106"/>
        <v>music</v>
      </c>
      <c r="R855" t="str">
        <f t="shared" si="107"/>
        <v>metal</v>
      </c>
      <c r="S855" s="10">
        <f t="shared" si="108"/>
        <v>42021.62394675926</v>
      </c>
      <c r="T855" s="10">
        <f t="shared" si="109"/>
        <v>42051.62394675926</v>
      </c>
      <c r="U855">
        <f t="shared" si="110"/>
        <v>2015</v>
      </c>
      <c r="V855">
        <f t="shared" si="111"/>
        <v>2015</v>
      </c>
    </row>
    <row r="856" spans="1:22"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104"/>
        <v>118.2205035971223</v>
      </c>
      <c r="P856" s="5">
        <f t="shared" si="105"/>
        <v>65.8623246492986</v>
      </c>
      <c r="Q856" t="str">
        <f t="shared" si="106"/>
        <v>music</v>
      </c>
      <c r="R856" t="str">
        <f t="shared" si="107"/>
        <v>metal</v>
      </c>
      <c r="S856" s="10">
        <f t="shared" si="108"/>
        <v>42702.004004629627</v>
      </c>
      <c r="T856" s="10">
        <f t="shared" si="109"/>
        <v>42732.004004629627</v>
      </c>
      <c r="U856">
        <f t="shared" si="110"/>
        <v>2016</v>
      </c>
      <c r="V856">
        <f t="shared" si="111"/>
        <v>2016</v>
      </c>
    </row>
    <row r="857" spans="1:22"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104"/>
        <v>103.44827586206897</v>
      </c>
      <c r="P857" s="5">
        <f t="shared" si="105"/>
        <v>31.914893617021278</v>
      </c>
      <c r="Q857" t="str">
        <f t="shared" si="106"/>
        <v>music</v>
      </c>
      <c r="R857" t="str">
        <f t="shared" si="107"/>
        <v>metal</v>
      </c>
      <c r="S857" s="10">
        <f t="shared" si="108"/>
        <v>42544.916863425919</v>
      </c>
      <c r="T857" s="10">
        <f t="shared" si="109"/>
        <v>42574.916863425919</v>
      </c>
      <c r="U857">
        <f t="shared" si="110"/>
        <v>2016</v>
      </c>
      <c r="V857">
        <f t="shared" si="111"/>
        <v>2016</v>
      </c>
    </row>
    <row r="858" spans="1:22"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104"/>
        <v>218.00000000000003</v>
      </c>
      <c r="P858" s="5">
        <f t="shared" si="105"/>
        <v>19.464285714285715</v>
      </c>
      <c r="Q858" t="str">
        <f t="shared" si="106"/>
        <v>music</v>
      </c>
      <c r="R858" t="str">
        <f t="shared" si="107"/>
        <v>metal</v>
      </c>
      <c r="S858" s="10">
        <f t="shared" si="108"/>
        <v>42609.103657407402</v>
      </c>
      <c r="T858" s="10">
        <f t="shared" si="109"/>
        <v>42668.583333333336</v>
      </c>
      <c r="U858">
        <f t="shared" si="110"/>
        <v>2016</v>
      </c>
      <c r="V858">
        <f t="shared" si="111"/>
        <v>2016</v>
      </c>
    </row>
    <row r="859" spans="1:22"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104"/>
        <v>100</v>
      </c>
      <c r="P859" s="5">
        <f t="shared" si="105"/>
        <v>50</v>
      </c>
      <c r="Q859" t="str">
        <f t="shared" si="106"/>
        <v>music</v>
      </c>
      <c r="R859" t="str">
        <f t="shared" si="107"/>
        <v>metal</v>
      </c>
      <c r="S859" s="10">
        <f t="shared" si="108"/>
        <v>42291.373043981475</v>
      </c>
      <c r="T859" s="10">
        <f t="shared" si="109"/>
        <v>42333.414710648147</v>
      </c>
      <c r="U859">
        <f t="shared" si="110"/>
        <v>2015</v>
      </c>
      <c r="V859">
        <f t="shared" si="111"/>
        <v>2015</v>
      </c>
    </row>
    <row r="860" spans="1:22"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104"/>
        <v>144.00583333333333</v>
      </c>
      <c r="P860" s="5">
        <f t="shared" si="105"/>
        <v>22.737763157894737</v>
      </c>
      <c r="Q860" t="str">
        <f t="shared" si="106"/>
        <v>music</v>
      </c>
      <c r="R860" t="str">
        <f t="shared" si="107"/>
        <v>metal</v>
      </c>
      <c r="S860" s="10">
        <f t="shared" si="108"/>
        <v>42079.537245370368</v>
      </c>
      <c r="T860" s="10">
        <f t="shared" si="109"/>
        <v>42109.749305555553</v>
      </c>
      <c r="U860">
        <f t="shared" si="110"/>
        <v>2015</v>
      </c>
      <c r="V860">
        <f t="shared" si="111"/>
        <v>2015</v>
      </c>
    </row>
    <row r="861" spans="1:22"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104"/>
        <v>104.67500000000001</v>
      </c>
      <c r="P861" s="5">
        <f t="shared" si="105"/>
        <v>42.724489795918366</v>
      </c>
      <c r="Q861" t="str">
        <f t="shared" si="106"/>
        <v>music</v>
      </c>
      <c r="R861" t="str">
        <f t="shared" si="107"/>
        <v>metal</v>
      </c>
      <c r="S861" s="10">
        <f t="shared" si="108"/>
        <v>42128.611898148149</v>
      </c>
      <c r="T861" s="10">
        <f t="shared" si="109"/>
        <v>42158.791666666664</v>
      </c>
      <c r="U861">
        <f t="shared" si="110"/>
        <v>2015</v>
      </c>
      <c r="V861">
        <f t="shared" si="111"/>
        <v>2015</v>
      </c>
    </row>
    <row r="862" spans="1:22"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104"/>
        <v>18.142857142857142</v>
      </c>
      <c r="P862" s="5">
        <f t="shared" si="105"/>
        <v>52.916666666666664</v>
      </c>
      <c r="Q862" t="str">
        <f t="shared" si="106"/>
        <v>music</v>
      </c>
      <c r="R862" t="str">
        <f t="shared" si="107"/>
        <v>jazz</v>
      </c>
      <c r="S862" s="10">
        <f t="shared" si="108"/>
        <v>41570.274456018517</v>
      </c>
      <c r="T862" s="10">
        <f t="shared" si="109"/>
        <v>41600.316122685181</v>
      </c>
      <c r="U862">
        <f t="shared" si="110"/>
        <v>2013</v>
      </c>
      <c r="V862">
        <f t="shared" si="111"/>
        <v>2013</v>
      </c>
    </row>
    <row r="863" spans="1:22"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104"/>
        <v>2.2444444444444445</v>
      </c>
      <c r="P863" s="5">
        <f t="shared" si="105"/>
        <v>50.5</v>
      </c>
      <c r="Q863" t="str">
        <f t="shared" si="106"/>
        <v>music</v>
      </c>
      <c r="R863" t="str">
        <f t="shared" si="107"/>
        <v>jazz</v>
      </c>
      <c r="S863" s="10">
        <f t="shared" si="108"/>
        <v>42599.756990740738</v>
      </c>
      <c r="T863" s="10">
        <f t="shared" si="109"/>
        <v>42629.756990740738</v>
      </c>
      <c r="U863">
        <f t="shared" si="110"/>
        <v>2016</v>
      </c>
      <c r="V863">
        <f t="shared" si="111"/>
        <v>2016</v>
      </c>
    </row>
    <row r="864" spans="1:22"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104"/>
        <v>0.33999999999999997</v>
      </c>
      <c r="P864" s="5">
        <f t="shared" si="105"/>
        <v>42.5</v>
      </c>
      <c r="Q864" t="str">
        <f t="shared" si="106"/>
        <v>music</v>
      </c>
      <c r="R864" t="str">
        <f t="shared" si="107"/>
        <v>jazz</v>
      </c>
      <c r="S864" s="10">
        <f t="shared" si="108"/>
        <v>41559.346620370365</v>
      </c>
      <c r="T864" s="10">
        <f t="shared" si="109"/>
        <v>41589.388287037036</v>
      </c>
      <c r="U864">
        <f t="shared" si="110"/>
        <v>2013</v>
      </c>
      <c r="V864">
        <f t="shared" si="111"/>
        <v>2013</v>
      </c>
    </row>
    <row r="865" spans="1:22"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104"/>
        <v>4.5</v>
      </c>
      <c r="P865" s="5">
        <f t="shared" si="105"/>
        <v>18</v>
      </c>
      <c r="Q865" t="str">
        <f t="shared" si="106"/>
        <v>music</v>
      </c>
      <c r="R865" t="str">
        <f t="shared" si="107"/>
        <v>jazz</v>
      </c>
      <c r="S865" s="10">
        <f t="shared" si="108"/>
        <v>40920.909328703703</v>
      </c>
      <c r="T865" s="10">
        <f t="shared" si="109"/>
        <v>40950.909328703703</v>
      </c>
      <c r="U865">
        <f t="shared" si="110"/>
        <v>2012</v>
      </c>
      <c r="V865">
        <f t="shared" si="111"/>
        <v>2012</v>
      </c>
    </row>
    <row r="866" spans="1:22"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104"/>
        <v>41.53846153846154</v>
      </c>
      <c r="P866" s="5">
        <f t="shared" si="105"/>
        <v>34.177215189873415</v>
      </c>
      <c r="Q866" t="str">
        <f t="shared" si="106"/>
        <v>music</v>
      </c>
      <c r="R866" t="str">
        <f t="shared" si="107"/>
        <v>jazz</v>
      </c>
      <c r="S866" s="10">
        <f t="shared" si="108"/>
        <v>41540.898587962962</v>
      </c>
      <c r="T866" s="10">
        <f t="shared" si="109"/>
        <v>41563.207638888889</v>
      </c>
      <c r="U866">
        <f t="shared" si="110"/>
        <v>2013</v>
      </c>
      <c r="V866">
        <f t="shared" si="111"/>
        <v>2013</v>
      </c>
    </row>
    <row r="867" spans="1:22"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104"/>
        <v>2.0454545454545454</v>
      </c>
      <c r="P867" s="5">
        <f t="shared" si="105"/>
        <v>22.5</v>
      </c>
      <c r="Q867" t="str">
        <f t="shared" si="106"/>
        <v>music</v>
      </c>
      <c r="R867" t="str">
        <f t="shared" si="107"/>
        <v>jazz</v>
      </c>
      <c r="S867" s="10">
        <f t="shared" si="108"/>
        <v>41230.564780092587</v>
      </c>
      <c r="T867" s="10">
        <f t="shared" si="109"/>
        <v>41290.564780092587</v>
      </c>
      <c r="U867">
        <f t="shared" si="110"/>
        <v>2012</v>
      </c>
      <c r="V867">
        <f t="shared" si="111"/>
        <v>2013</v>
      </c>
    </row>
    <row r="868" spans="1:22"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104"/>
        <v>18.285714285714285</v>
      </c>
      <c r="P868" s="5">
        <f t="shared" si="105"/>
        <v>58.18181818181818</v>
      </c>
      <c r="Q868" t="str">
        <f t="shared" si="106"/>
        <v>music</v>
      </c>
      <c r="R868" t="str">
        <f t="shared" si="107"/>
        <v>jazz</v>
      </c>
      <c r="S868" s="10">
        <f t="shared" si="108"/>
        <v>42025.429606481477</v>
      </c>
      <c r="T868" s="10">
        <f t="shared" si="109"/>
        <v>42063.423611111109</v>
      </c>
      <c r="U868">
        <f t="shared" si="110"/>
        <v>2015</v>
      </c>
      <c r="V868">
        <f t="shared" si="111"/>
        <v>2015</v>
      </c>
    </row>
    <row r="869" spans="1:22"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104"/>
        <v>24.02</v>
      </c>
      <c r="P869" s="5">
        <f t="shared" si="105"/>
        <v>109.18181818181819</v>
      </c>
      <c r="Q869" t="str">
        <f t="shared" si="106"/>
        <v>music</v>
      </c>
      <c r="R869" t="str">
        <f t="shared" si="107"/>
        <v>jazz</v>
      </c>
      <c r="S869" s="10">
        <f t="shared" si="108"/>
        <v>40087.897060185183</v>
      </c>
      <c r="T869" s="10">
        <f t="shared" si="109"/>
        <v>40147.999305555553</v>
      </c>
      <c r="U869">
        <f t="shared" si="110"/>
        <v>2009</v>
      </c>
      <c r="V869">
        <f t="shared" si="111"/>
        <v>2009</v>
      </c>
    </row>
    <row r="870" spans="1:22"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104"/>
        <v>0.1111111111111111</v>
      </c>
      <c r="P870" s="5">
        <f t="shared" si="105"/>
        <v>50</v>
      </c>
      <c r="Q870" t="str">
        <f t="shared" si="106"/>
        <v>music</v>
      </c>
      <c r="R870" t="str">
        <f t="shared" si="107"/>
        <v>jazz</v>
      </c>
      <c r="S870" s="10">
        <f t="shared" si="108"/>
        <v>41615.819421296292</v>
      </c>
      <c r="T870" s="10">
        <f t="shared" si="109"/>
        <v>41645.819421296292</v>
      </c>
      <c r="U870">
        <f t="shared" si="110"/>
        <v>2013</v>
      </c>
      <c r="V870">
        <f t="shared" si="111"/>
        <v>2014</v>
      </c>
    </row>
    <row r="871" spans="1:22"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104"/>
        <v>11.818181818181818</v>
      </c>
      <c r="P871" s="5">
        <f t="shared" si="105"/>
        <v>346.66666666666669</v>
      </c>
      <c r="Q871" t="str">
        <f t="shared" si="106"/>
        <v>music</v>
      </c>
      <c r="R871" t="str">
        <f t="shared" si="107"/>
        <v>jazz</v>
      </c>
      <c r="S871" s="10">
        <f t="shared" si="108"/>
        <v>41342.637233796289</v>
      </c>
      <c r="T871" s="10">
        <f t="shared" si="109"/>
        <v>41372.595567129625</v>
      </c>
      <c r="U871">
        <f t="shared" si="110"/>
        <v>2013</v>
      </c>
      <c r="V871">
        <f t="shared" si="111"/>
        <v>2013</v>
      </c>
    </row>
    <row r="872" spans="1:22"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104"/>
        <v>0.31</v>
      </c>
      <c r="P872" s="5">
        <f t="shared" si="105"/>
        <v>12.4</v>
      </c>
      <c r="Q872" t="str">
        <f t="shared" si="106"/>
        <v>music</v>
      </c>
      <c r="R872" t="str">
        <f t="shared" si="107"/>
        <v>jazz</v>
      </c>
      <c r="S872" s="10">
        <f t="shared" si="108"/>
        <v>41487.813923611109</v>
      </c>
      <c r="T872" s="10">
        <f t="shared" si="109"/>
        <v>41517.813923611109</v>
      </c>
      <c r="U872">
        <f t="shared" si="110"/>
        <v>2013</v>
      </c>
      <c r="V872">
        <f t="shared" si="111"/>
        <v>2013</v>
      </c>
    </row>
    <row r="873" spans="1:22"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104"/>
        <v>5.416666666666667</v>
      </c>
      <c r="P873" s="5">
        <f t="shared" si="105"/>
        <v>27.083333333333332</v>
      </c>
      <c r="Q873" t="str">
        <f t="shared" si="106"/>
        <v>music</v>
      </c>
      <c r="R873" t="str">
        <f t="shared" si="107"/>
        <v>jazz</v>
      </c>
      <c r="S873" s="10">
        <f t="shared" si="108"/>
        <v>41577.352951388886</v>
      </c>
      <c r="T873" s="10">
        <f t="shared" si="109"/>
        <v>41607.394618055558</v>
      </c>
      <c r="U873">
        <f t="shared" si="110"/>
        <v>2013</v>
      </c>
      <c r="V873">
        <f t="shared" si="111"/>
        <v>2013</v>
      </c>
    </row>
    <row r="874" spans="1:22"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104"/>
        <v>0.8125</v>
      </c>
      <c r="P874" s="5">
        <f t="shared" si="105"/>
        <v>32.5</v>
      </c>
      <c r="Q874" t="str">
        <f t="shared" si="106"/>
        <v>music</v>
      </c>
      <c r="R874" t="str">
        <f t="shared" si="107"/>
        <v>jazz</v>
      </c>
      <c r="S874" s="10">
        <f t="shared" si="108"/>
        <v>40567.617210648146</v>
      </c>
      <c r="T874" s="10">
        <f t="shared" si="109"/>
        <v>40612.617210648146</v>
      </c>
      <c r="U874">
        <f t="shared" si="110"/>
        <v>2011</v>
      </c>
      <c r="V874">
        <f t="shared" si="111"/>
        <v>2011</v>
      </c>
    </row>
    <row r="875" spans="1:22"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104"/>
        <v>1.2857142857142856</v>
      </c>
      <c r="P875" s="5">
        <f t="shared" si="105"/>
        <v>9</v>
      </c>
      <c r="Q875" t="str">
        <f t="shared" si="106"/>
        <v>music</v>
      </c>
      <c r="R875" t="str">
        <f t="shared" si="107"/>
        <v>jazz</v>
      </c>
      <c r="S875" s="10">
        <f t="shared" si="108"/>
        <v>41183.958796296291</v>
      </c>
      <c r="T875" s="10">
        <f t="shared" si="109"/>
        <v>41224.000462962962</v>
      </c>
      <c r="U875">
        <f t="shared" si="110"/>
        <v>2012</v>
      </c>
      <c r="V875">
        <f t="shared" si="111"/>
        <v>2012</v>
      </c>
    </row>
    <row r="876" spans="1:22"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104"/>
        <v>24.333333333333336</v>
      </c>
      <c r="P876" s="5">
        <f t="shared" si="105"/>
        <v>34.761904761904759</v>
      </c>
      <c r="Q876" t="str">
        <f t="shared" si="106"/>
        <v>music</v>
      </c>
      <c r="R876" t="str">
        <f t="shared" si="107"/>
        <v>jazz</v>
      </c>
      <c r="S876" s="10">
        <f t="shared" si="108"/>
        <v>41368.375393518516</v>
      </c>
      <c r="T876" s="10">
        <f t="shared" si="109"/>
        <v>41398.375393518516</v>
      </c>
      <c r="U876">
        <f t="shared" si="110"/>
        <v>2013</v>
      </c>
      <c r="V876">
        <f t="shared" si="111"/>
        <v>2013</v>
      </c>
    </row>
    <row r="877" spans="1:22"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104"/>
        <v>0</v>
      </c>
      <c r="P877" s="5">
        <f t="shared" si="105"/>
        <v>0</v>
      </c>
      <c r="Q877" t="str">
        <f t="shared" si="106"/>
        <v>music</v>
      </c>
      <c r="R877" t="str">
        <f t="shared" si="107"/>
        <v>jazz</v>
      </c>
      <c r="S877" s="10">
        <f t="shared" si="108"/>
        <v>42248.515405092585</v>
      </c>
      <c r="T877" s="10">
        <f t="shared" si="109"/>
        <v>42268.515405092585</v>
      </c>
      <c r="U877">
        <f t="shared" si="110"/>
        <v>2015</v>
      </c>
      <c r="V877">
        <f t="shared" si="111"/>
        <v>2015</v>
      </c>
    </row>
    <row r="878" spans="1:22"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104"/>
        <v>40.799492385786799</v>
      </c>
      <c r="P878" s="5">
        <f t="shared" si="105"/>
        <v>28.577777777777779</v>
      </c>
      <c r="Q878" t="str">
        <f t="shared" si="106"/>
        <v>music</v>
      </c>
      <c r="R878" t="str">
        <f t="shared" si="107"/>
        <v>jazz</v>
      </c>
      <c r="S878" s="10">
        <f t="shared" si="108"/>
        <v>41276.288506944438</v>
      </c>
      <c r="T878" s="10">
        <f t="shared" si="109"/>
        <v>41309.288506944438</v>
      </c>
      <c r="U878">
        <f t="shared" si="110"/>
        <v>2013</v>
      </c>
      <c r="V878">
        <f t="shared" si="111"/>
        <v>2013</v>
      </c>
    </row>
    <row r="879" spans="1:22"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104"/>
        <v>67.55</v>
      </c>
      <c r="P879" s="5">
        <f t="shared" si="105"/>
        <v>46.586206896551722</v>
      </c>
      <c r="Q879" t="str">
        <f t="shared" si="106"/>
        <v>music</v>
      </c>
      <c r="R879" t="str">
        <f t="shared" si="107"/>
        <v>jazz</v>
      </c>
      <c r="S879" s="10">
        <f t="shared" si="108"/>
        <v>41597.580555555549</v>
      </c>
      <c r="T879" s="10">
        <f t="shared" si="109"/>
        <v>41627.580555555549</v>
      </c>
      <c r="U879">
        <f t="shared" si="110"/>
        <v>2013</v>
      </c>
      <c r="V879">
        <f t="shared" si="111"/>
        <v>2013</v>
      </c>
    </row>
    <row r="880" spans="1:22"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104"/>
        <v>1.3</v>
      </c>
      <c r="P880" s="5">
        <f t="shared" si="105"/>
        <v>32.5</v>
      </c>
      <c r="Q880" t="str">
        <f t="shared" si="106"/>
        <v>music</v>
      </c>
      <c r="R880" t="str">
        <f t="shared" si="107"/>
        <v>jazz</v>
      </c>
      <c r="S880" s="10">
        <f t="shared" si="108"/>
        <v>40505.024583333332</v>
      </c>
      <c r="T880" s="10">
        <f t="shared" si="109"/>
        <v>40535.024583333332</v>
      </c>
      <c r="U880">
        <f t="shared" si="110"/>
        <v>2010</v>
      </c>
      <c r="V880">
        <f t="shared" si="111"/>
        <v>2010</v>
      </c>
    </row>
    <row r="881" spans="1:22"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104"/>
        <v>30.666666666666664</v>
      </c>
      <c r="P881" s="5">
        <f t="shared" si="105"/>
        <v>21.466666666666665</v>
      </c>
      <c r="Q881" t="str">
        <f t="shared" si="106"/>
        <v>music</v>
      </c>
      <c r="R881" t="str">
        <f t="shared" si="107"/>
        <v>jazz</v>
      </c>
      <c r="S881" s="10">
        <f t="shared" si="108"/>
        <v>41037.621585648143</v>
      </c>
      <c r="T881" s="10">
        <f t="shared" si="109"/>
        <v>41058.621585648143</v>
      </c>
      <c r="U881">
        <f t="shared" si="110"/>
        <v>2012</v>
      </c>
      <c r="V881">
        <f t="shared" si="111"/>
        <v>2012</v>
      </c>
    </row>
    <row r="882" spans="1:22"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104"/>
        <v>2.9894179894179893</v>
      </c>
      <c r="P882" s="5">
        <f t="shared" si="105"/>
        <v>14.125</v>
      </c>
      <c r="Q882" t="str">
        <f t="shared" si="106"/>
        <v>music</v>
      </c>
      <c r="R882" t="str">
        <f t="shared" si="107"/>
        <v>indie rock</v>
      </c>
      <c r="S882" s="10">
        <f t="shared" si="108"/>
        <v>41179.112708333334</v>
      </c>
      <c r="T882" s="10">
        <f t="shared" si="109"/>
        <v>41212.112708333334</v>
      </c>
      <c r="U882">
        <f t="shared" si="110"/>
        <v>2012</v>
      </c>
      <c r="V882">
        <f t="shared" si="111"/>
        <v>2012</v>
      </c>
    </row>
    <row r="883" spans="1:22"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104"/>
        <v>0.8</v>
      </c>
      <c r="P883" s="5">
        <f t="shared" si="105"/>
        <v>30</v>
      </c>
      <c r="Q883" t="str">
        <f t="shared" si="106"/>
        <v>music</v>
      </c>
      <c r="R883" t="str">
        <f t="shared" si="107"/>
        <v>indie rock</v>
      </c>
      <c r="S883" s="10">
        <f t="shared" si="108"/>
        <v>40877.042662037034</v>
      </c>
      <c r="T883" s="10">
        <f t="shared" si="109"/>
        <v>40922.042662037034</v>
      </c>
      <c r="U883">
        <f t="shared" si="110"/>
        <v>2011</v>
      </c>
      <c r="V883">
        <f t="shared" si="111"/>
        <v>2012</v>
      </c>
    </row>
    <row r="884" spans="1:22"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104"/>
        <v>20.133333333333333</v>
      </c>
      <c r="P884" s="5">
        <f t="shared" si="105"/>
        <v>21.571428571428573</v>
      </c>
      <c r="Q884" t="str">
        <f t="shared" si="106"/>
        <v>music</v>
      </c>
      <c r="R884" t="str">
        <f t="shared" si="107"/>
        <v>indie rock</v>
      </c>
      <c r="S884" s="10">
        <f t="shared" si="108"/>
        <v>40759.652199074073</v>
      </c>
      <c r="T884" s="10">
        <f t="shared" si="109"/>
        <v>40792.652199074073</v>
      </c>
      <c r="U884">
        <f t="shared" si="110"/>
        <v>2011</v>
      </c>
      <c r="V884">
        <f t="shared" si="111"/>
        <v>2011</v>
      </c>
    </row>
    <row r="885" spans="1:22"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104"/>
        <v>40.020000000000003</v>
      </c>
      <c r="P885" s="5">
        <f t="shared" si="105"/>
        <v>83.375</v>
      </c>
      <c r="Q885" t="str">
        <f t="shared" si="106"/>
        <v>music</v>
      </c>
      <c r="R885" t="str">
        <f t="shared" si="107"/>
        <v>indie rock</v>
      </c>
      <c r="S885" s="10">
        <f t="shared" si="108"/>
        <v>42371.727256944439</v>
      </c>
      <c r="T885" s="10">
        <f t="shared" si="109"/>
        <v>42431.727256944439</v>
      </c>
      <c r="U885">
        <f t="shared" si="110"/>
        <v>2016</v>
      </c>
      <c r="V885">
        <f t="shared" si="111"/>
        <v>2016</v>
      </c>
    </row>
    <row r="886" spans="1:22"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104"/>
        <v>1</v>
      </c>
      <c r="P886" s="5">
        <f t="shared" si="105"/>
        <v>10</v>
      </c>
      <c r="Q886" t="str">
        <f t="shared" si="106"/>
        <v>music</v>
      </c>
      <c r="R886" t="str">
        <f t="shared" si="107"/>
        <v>indie rock</v>
      </c>
      <c r="S886" s="10">
        <f t="shared" si="108"/>
        <v>40981.594282407408</v>
      </c>
      <c r="T886" s="10">
        <f t="shared" si="109"/>
        <v>41040.896527777775</v>
      </c>
      <c r="U886">
        <f t="shared" si="110"/>
        <v>2012</v>
      </c>
      <c r="V886">
        <f t="shared" si="111"/>
        <v>2012</v>
      </c>
    </row>
    <row r="887" spans="1:22"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104"/>
        <v>75</v>
      </c>
      <c r="P887" s="5">
        <f t="shared" si="105"/>
        <v>35.714285714285715</v>
      </c>
      <c r="Q887" t="str">
        <f t="shared" si="106"/>
        <v>music</v>
      </c>
      <c r="R887" t="str">
        <f t="shared" si="107"/>
        <v>indie rock</v>
      </c>
      <c r="S887" s="10">
        <f t="shared" si="108"/>
        <v>42713.732766203706</v>
      </c>
      <c r="T887" s="10">
        <f t="shared" si="109"/>
        <v>42734.732766203706</v>
      </c>
      <c r="U887">
        <f t="shared" si="110"/>
        <v>2016</v>
      </c>
      <c r="V887">
        <f t="shared" si="111"/>
        <v>2016</v>
      </c>
    </row>
    <row r="888" spans="1:22"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104"/>
        <v>41</v>
      </c>
      <c r="P888" s="5">
        <f t="shared" si="105"/>
        <v>29.285714285714285</v>
      </c>
      <c r="Q888" t="str">
        <f t="shared" si="106"/>
        <v>music</v>
      </c>
      <c r="R888" t="str">
        <f t="shared" si="107"/>
        <v>indie rock</v>
      </c>
      <c r="S888" s="10">
        <f t="shared" si="108"/>
        <v>42603.662187499998</v>
      </c>
      <c r="T888" s="10">
        <f t="shared" si="109"/>
        <v>42628.662187499998</v>
      </c>
      <c r="U888">
        <f t="shared" si="110"/>
        <v>2016</v>
      </c>
      <c r="V888">
        <f t="shared" si="111"/>
        <v>2016</v>
      </c>
    </row>
    <row r="889" spans="1:22"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104"/>
        <v>0</v>
      </c>
      <c r="P889" s="5">
        <f t="shared" si="105"/>
        <v>0</v>
      </c>
      <c r="Q889" t="str">
        <f t="shared" si="106"/>
        <v>music</v>
      </c>
      <c r="R889" t="str">
        <f t="shared" si="107"/>
        <v>indie rock</v>
      </c>
      <c r="S889" s="10">
        <f t="shared" si="108"/>
        <v>41026.75063657407</v>
      </c>
      <c r="T889" s="10">
        <f t="shared" si="109"/>
        <v>41056.75063657407</v>
      </c>
      <c r="U889">
        <f t="shared" si="110"/>
        <v>2012</v>
      </c>
      <c r="V889">
        <f t="shared" si="111"/>
        <v>2012</v>
      </c>
    </row>
    <row r="890" spans="1:22"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104"/>
        <v>7.1999999999999993</v>
      </c>
      <c r="P890" s="5">
        <f t="shared" si="105"/>
        <v>18</v>
      </c>
      <c r="Q890" t="str">
        <f t="shared" si="106"/>
        <v>music</v>
      </c>
      <c r="R890" t="str">
        <f t="shared" si="107"/>
        <v>indie rock</v>
      </c>
      <c r="S890" s="10">
        <f t="shared" si="108"/>
        <v>40751.544965277775</v>
      </c>
      <c r="T890" s="10">
        <f t="shared" si="109"/>
        <v>40787.041666666664</v>
      </c>
      <c r="U890">
        <f t="shared" si="110"/>
        <v>2011</v>
      </c>
      <c r="V890">
        <f t="shared" si="111"/>
        <v>2011</v>
      </c>
    </row>
    <row r="891" spans="1:22"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104"/>
        <v>9.4412800000000008</v>
      </c>
      <c r="P891" s="5">
        <f t="shared" si="105"/>
        <v>73.760000000000005</v>
      </c>
      <c r="Q891" t="str">
        <f t="shared" si="106"/>
        <v>music</v>
      </c>
      <c r="R891" t="str">
        <f t="shared" si="107"/>
        <v>indie rock</v>
      </c>
      <c r="S891" s="10">
        <f t="shared" si="108"/>
        <v>41887.575729166667</v>
      </c>
      <c r="T891" s="10">
        <f t="shared" si="109"/>
        <v>41917.575729166667</v>
      </c>
      <c r="U891">
        <f t="shared" si="110"/>
        <v>2014</v>
      </c>
      <c r="V891">
        <f t="shared" si="111"/>
        <v>2014</v>
      </c>
    </row>
    <row r="892" spans="1:22"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104"/>
        <v>4.1666666666666661</v>
      </c>
      <c r="P892" s="5">
        <f t="shared" si="105"/>
        <v>31.25</v>
      </c>
      <c r="Q892" t="str">
        <f t="shared" si="106"/>
        <v>music</v>
      </c>
      <c r="R892" t="str">
        <f t="shared" si="107"/>
        <v>indie rock</v>
      </c>
      <c r="S892" s="10">
        <f t="shared" si="108"/>
        <v>41569.490497685183</v>
      </c>
      <c r="T892" s="10">
        <f t="shared" si="109"/>
        <v>41599.532164351847</v>
      </c>
      <c r="U892">
        <f t="shared" si="110"/>
        <v>2013</v>
      </c>
      <c r="V892">
        <f t="shared" si="111"/>
        <v>2013</v>
      </c>
    </row>
    <row r="893" spans="1:22"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104"/>
        <v>3.25</v>
      </c>
      <c r="P893" s="5">
        <f t="shared" si="105"/>
        <v>28.888888888888889</v>
      </c>
      <c r="Q893" t="str">
        <f t="shared" si="106"/>
        <v>music</v>
      </c>
      <c r="R893" t="str">
        <f t="shared" si="107"/>
        <v>indie rock</v>
      </c>
      <c r="S893" s="10">
        <f t="shared" si="108"/>
        <v>41841.823263888888</v>
      </c>
      <c r="T893" s="10">
        <f t="shared" si="109"/>
        <v>41871.823263888888</v>
      </c>
      <c r="U893">
        <f t="shared" si="110"/>
        <v>2014</v>
      </c>
      <c r="V893">
        <f t="shared" si="111"/>
        <v>2014</v>
      </c>
    </row>
    <row r="894" spans="1:22"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104"/>
        <v>40.75</v>
      </c>
      <c r="P894" s="5">
        <f t="shared" si="105"/>
        <v>143.8235294117647</v>
      </c>
      <c r="Q894" t="str">
        <f t="shared" si="106"/>
        <v>music</v>
      </c>
      <c r="R894" t="str">
        <f t="shared" si="107"/>
        <v>indie rock</v>
      </c>
      <c r="S894" s="10">
        <f t="shared" si="108"/>
        <v>40303.991701388884</v>
      </c>
      <c r="T894" s="10">
        <f t="shared" si="109"/>
        <v>40390.958333333328</v>
      </c>
      <c r="U894">
        <f t="shared" si="110"/>
        <v>2010</v>
      </c>
      <c r="V894">
        <f t="shared" si="111"/>
        <v>2010</v>
      </c>
    </row>
    <row r="895" spans="1:22"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104"/>
        <v>10</v>
      </c>
      <c r="P895" s="5">
        <f t="shared" si="105"/>
        <v>40</v>
      </c>
      <c r="Q895" t="str">
        <f t="shared" si="106"/>
        <v>music</v>
      </c>
      <c r="R895" t="str">
        <f t="shared" si="107"/>
        <v>indie rock</v>
      </c>
      <c r="S895" s="10">
        <f t="shared" si="108"/>
        <v>42065.689386574071</v>
      </c>
      <c r="T895" s="10">
        <f t="shared" si="109"/>
        <v>42095.647719907407</v>
      </c>
      <c r="U895">
        <f t="shared" si="110"/>
        <v>2015</v>
      </c>
      <c r="V895">
        <f t="shared" si="111"/>
        <v>2015</v>
      </c>
    </row>
    <row r="896" spans="1:22"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104"/>
        <v>39.17</v>
      </c>
      <c r="P896" s="5">
        <f t="shared" si="105"/>
        <v>147.81132075471697</v>
      </c>
      <c r="Q896" t="str">
        <f t="shared" si="106"/>
        <v>music</v>
      </c>
      <c r="R896" t="str">
        <f t="shared" si="107"/>
        <v>indie rock</v>
      </c>
      <c r="S896" s="10">
        <f t="shared" si="108"/>
        <v>42496.773263888885</v>
      </c>
      <c r="T896" s="10">
        <f t="shared" si="109"/>
        <v>42526.773263888885</v>
      </c>
      <c r="U896">
        <f t="shared" si="110"/>
        <v>2016</v>
      </c>
      <c r="V896">
        <f t="shared" si="111"/>
        <v>2016</v>
      </c>
    </row>
    <row r="897" spans="1:22"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104"/>
        <v>2.4375</v>
      </c>
      <c r="P897" s="5">
        <f t="shared" si="105"/>
        <v>27.857142857142858</v>
      </c>
      <c r="Q897" t="str">
        <f t="shared" si="106"/>
        <v>music</v>
      </c>
      <c r="R897" t="str">
        <f t="shared" si="107"/>
        <v>indie rock</v>
      </c>
      <c r="S897" s="10">
        <f t="shared" si="108"/>
        <v>40430.919317129628</v>
      </c>
      <c r="T897" s="10">
        <f t="shared" si="109"/>
        <v>40475.919317129628</v>
      </c>
      <c r="U897">
        <f t="shared" si="110"/>
        <v>2010</v>
      </c>
      <c r="V897">
        <f t="shared" si="111"/>
        <v>2010</v>
      </c>
    </row>
    <row r="898" spans="1:22"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104"/>
        <v>40</v>
      </c>
      <c r="P898" s="5">
        <f t="shared" si="105"/>
        <v>44.444444444444443</v>
      </c>
      <c r="Q898" t="str">
        <f t="shared" si="106"/>
        <v>music</v>
      </c>
      <c r="R898" t="str">
        <f t="shared" si="107"/>
        <v>indie rock</v>
      </c>
      <c r="S898" s="10">
        <f t="shared" si="108"/>
        <v>42218.66465277777</v>
      </c>
      <c r="T898" s="10">
        <f t="shared" si="109"/>
        <v>42243.958333333336</v>
      </c>
      <c r="U898">
        <f t="shared" si="110"/>
        <v>2015</v>
      </c>
      <c r="V898">
        <f t="shared" si="111"/>
        <v>2015</v>
      </c>
    </row>
    <row r="899" spans="1:22"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112">(E899/D899)*100</f>
        <v>0</v>
      </c>
      <c r="P899" s="5">
        <f t="shared" ref="P899:P962" si="113">IFERROR(E899/L899, 0)</f>
        <v>0</v>
      </c>
      <c r="Q899" t="str">
        <f t="shared" ref="Q899:Q962" si="114">LEFT(N899,FIND("/",N899)-1)</f>
        <v>music</v>
      </c>
      <c r="R899" t="str">
        <f t="shared" ref="R899:R962" si="115">RIGHT(N899,LEN(N899)-FIND("/",N899))</f>
        <v>indie rock</v>
      </c>
      <c r="S899" s="10">
        <f t="shared" ref="S899:S962" si="116">(J899/86400)+25569+(-5/24)</f>
        <v>41211.480416666665</v>
      </c>
      <c r="T899" s="10">
        <f t="shared" ref="T899:T962" si="117">(I899/86400)+25569+(-5/24)</f>
        <v>41241.52208333333</v>
      </c>
      <c r="U899">
        <f t="shared" ref="U899:U962" si="118">YEAR(S899)</f>
        <v>2012</v>
      </c>
      <c r="V899">
        <f t="shared" ref="V899:V962" si="119">YEAR(T899)</f>
        <v>2012</v>
      </c>
    </row>
    <row r="900" spans="1:22"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112"/>
        <v>2.8000000000000003</v>
      </c>
      <c r="P900" s="5">
        <f t="shared" si="113"/>
        <v>35</v>
      </c>
      <c r="Q900" t="str">
        <f t="shared" si="114"/>
        <v>music</v>
      </c>
      <c r="R900" t="str">
        <f t="shared" si="115"/>
        <v>indie rock</v>
      </c>
      <c r="S900" s="10">
        <f t="shared" si="116"/>
        <v>40878.549884259257</v>
      </c>
      <c r="T900" s="10">
        <f t="shared" si="117"/>
        <v>40923.549884259257</v>
      </c>
      <c r="U900">
        <f t="shared" si="118"/>
        <v>2011</v>
      </c>
      <c r="V900">
        <f t="shared" si="119"/>
        <v>2012</v>
      </c>
    </row>
    <row r="901" spans="1:22"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112"/>
        <v>37.333333333333336</v>
      </c>
      <c r="P901" s="5">
        <f t="shared" si="113"/>
        <v>35</v>
      </c>
      <c r="Q901" t="str">
        <f t="shared" si="114"/>
        <v>music</v>
      </c>
      <c r="R901" t="str">
        <f t="shared" si="115"/>
        <v>indie rock</v>
      </c>
      <c r="S901" s="10">
        <f t="shared" si="116"/>
        <v>40645.890763888885</v>
      </c>
      <c r="T901" s="10">
        <f t="shared" si="117"/>
        <v>40690.890763888885</v>
      </c>
      <c r="U901">
        <f t="shared" si="118"/>
        <v>2011</v>
      </c>
      <c r="V901">
        <f t="shared" si="119"/>
        <v>2011</v>
      </c>
    </row>
    <row r="902" spans="1:22"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112"/>
        <v>0.42</v>
      </c>
      <c r="P902" s="5">
        <f t="shared" si="113"/>
        <v>10.5</v>
      </c>
      <c r="Q902" t="str">
        <f t="shared" si="114"/>
        <v>music</v>
      </c>
      <c r="R902" t="str">
        <f t="shared" si="115"/>
        <v>jazz</v>
      </c>
      <c r="S902" s="10">
        <f t="shared" si="116"/>
        <v>42429.641226851854</v>
      </c>
      <c r="T902" s="10">
        <f t="shared" si="117"/>
        <v>42459.599560185183</v>
      </c>
      <c r="U902">
        <f t="shared" si="118"/>
        <v>2016</v>
      </c>
      <c r="V902">
        <f t="shared" si="119"/>
        <v>2016</v>
      </c>
    </row>
    <row r="903" spans="1:22"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112"/>
        <v>0</v>
      </c>
      <c r="P903" s="5">
        <f t="shared" si="113"/>
        <v>0</v>
      </c>
      <c r="Q903" t="str">
        <f t="shared" si="114"/>
        <v>music</v>
      </c>
      <c r="R903" t="str">
        <f t="shared" si="115"/>
        <v>jazz</v>
      </c>
      <c r="S903" s="10">
        <f t="shared" si="116"/>
        <v>40291.603171296294</v>
      </c>
      <c r="T903" s="10">
        <f t="shared" si="117"/>
        <v>40337.59097222222</v>
      </c>
      <c r="U903">
        <f t="shared" si="118"/>
        <v>2010</v>
      </c>
      <c r="V903">
        <f t="shared" si="119"/>
        <v>2010</v>
      </c>
    </row>
    <row r="904" spans="1:22"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112"/>
        <v>0.3</v>
      </c>
      <c r="P904" s="5">
        <f t="shared" si="113"/>
        <v>30</v>
      </c>
      <c r="Q904" t="str">
        <f t="shared" si="114"/>
        <v>music</v>
      </c>
      <c r="R904" t="str">
        <f t="shared" si="115"/>
        <v>jazz</v>
      </c>
      <c r="S904" s="10">
        <f t="shared" si="116"/>
        <v>41829.757199074069</v>
      </c>
      <c r="T904" s="10">
        <f t="shared" si="117"/>
        <v>41881.4375</v>
      </c>
      <c r="U904">
        <f t="shared" si="118"/>
        <v>2014</v>
      </c>
      <c r="V904">
        <f t="shared" si="119"/>
        <v>2014</v>
      </c>
    </row>
    <row r="905" spans="1:22"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112"/>
        <v>3.2</v>
      </c>
      <c r="P905" s="5">
        <f t="shared" si="113"/>
        <v>40</v>
      </c>
      <c r="Q905" t="str">
        <f t="shared" si="114"/>
        <v>music</v>
      </c>
      <c r="R905" t="str">
        <f t="shared" si="115"/>
        <v>jazz</v>
      </c>
      <c r="S905" s="10">
        <f t="shared" si="116"/>
        <v>41149.587731481479</v>
      </c>
      <c r="T905" s="10">
        <f t="shared" si="117"/>
        <v>41174.892361111109</v>
      </c>
      <c r="U905">
        <f t="shared" si="118"/>
        <v>2012</v>
      </c>
      <c r="V905">
        <f t="shared" si="119"/>
        <v>2012</v>
      </c>
    </row>
    <row r="906" spans="1:22"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112"/>
        <v>0.30199999999999999</v>
      </c>
      <c r="P906" s="5">
        <f t="shared" si="113"/>
        <v>50.333333333333336</v>
      </c>
      <c r="Q906" t="str">
        <f t="shared" si="114"/>
        <v>music</v>
      </c>
      <c r="R906" t="str">
        <f t="shared" si="115"/>
        <v>jazz</v>
      </c>
      <c r="S906" s="10">
        <f t="shared" si="116"/>
        <v>42341.87195601852</v>
      </c>
      <c r="T906" s="10">
        <f t="shared" si="117"/>
        <v>42371.87195601852</v>
      </c>
      <c r="U906">
        <f t="shared" si="118"/>
        <v>2015</v>
      </c>
      <c r="V906">
        <f t="shared" si="119"/>
        <v>2016</v>
      </c>
    </row>
    <row r="907" spans="1:22"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112"/>
        <v>3.0153846153846153</v>
      </c>
      <c r="P907" s="5">
        <f t="shared" si="113"/>
        <v>32.666666666666664</v>
      </c>
      <c r="Q907" t="str">
        <f t="shared" si="114"/>
        <v>music</v>
      </c>
      <c r="R907" t="str">
        <f t="shared" si="115"/>
        <v>jazz</v>
      </c>
      <c r="S907" s="10">
        <f t="shared" si="116"/>
        <v>40507.031550925924</v>
      </c>
      <c r="T907" s="10">
        <f t="shared" si="117"/>
        <v>40567.031550925924</v>
      </c>
      <c r="U907">
        <f t="shared" si="118"/>
        <v>2010</v>
      </c>
      <c r="V907">
        <f t="shared" si="119"/>
        <v>2011</v>
      </c>
    </row>
    <row r="908" spans="1:22"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112"/>
        <v>0</v>
      </c>
      <c r="P908" s="5">
        <f t="shared" si="113"/>
        <v>0</v>
      </c>
      <c r="Q908" t="str">
        <f t="shared" si="114"/>
        <v>music</v>
      </c>
      <c r="R908" t="str">
        <f t="shared" si="115"/>
        <v>jazz</v>
      </c>
      <c r="S908" s="10">
        <f t="shared" si="116"/>
        <v>41680.981365740736</v>
      </c>
      <c r="T908" s="10">
        <f t="shared" si="117"/>
        <v>41710.939699074072</v>
      </c>
      <c r="U908">
        <f t="shared" si="118"/>
        <v>2014</v>
      </c>
      <c r="V908">
        <f t="shared" si="119"/>
        <v>2014</v>
      </c>
    </row>
    <row r="909" spans="1:22"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112"/>
        <v>0</v>
      </c>
      <c r="P909" s="5">
        <f t="shared" si="113"/>
        <v>0</v>
      </c>
      <c r="Q909" t="str">
        <f t="shared" si="114"/>
        <v>music</v>
      </c>
      <c r="R909" t="str">
        <f t="shared" si="115"/>
        <v>jazz</v>
      </c>
      <c r="S909" s="10">
        <f t="shared" si="116"/>
        <v>40766.9840625</v>
      </c>
      <c r="T909" s="10">
        <f t="shared" si="117"/>
        <v>40796.9840625</v>
      </c>
      <c r="U909">
        <f t="shared" si="118"/>
        <v>2011</v>
      </c>
      <c r="V909">
        <f t="shared" si="119"/>
        <v>2011</v>
      </c>
    </row>
    <row r="910" spans="1:22"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112"/>
        <v>0</v>
      </c>
      <c r="P910" s="5">
        <f t="shared" si="113"/>
        <v>0</v>
      </c>
      <c r="Q910" t="str">
        <f t="shared" si="114"/>
        <v>music</v>
      </c>
      <c r="R910" t="str">
        <f t="shared" si="115"/>
        <v>jazz</v>
      </c>
      <c r="S910" s="10">
        <f t="shared" si="116"/>
        <v>40340.593229166661</v>
      </c>
      <c r="T910" s="10">
        <f t="shared" si="117"/>
        <v>40385.999305555553</v>
      </c>
      <c r="U910">
        <f t="shared" si="118"/>
        <v>2010</v>
      </c>
      <c r="V910">
        <f t="shared" si="119"/>
        <v>2010</v>
      </c>
    </row>
    <row r="911" spans="1:22"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112"/>
        <v>3.25</v>
      </c>
      <c r="P911" s="5">
        <f t="shared" si="113"/>
        <v>65</v>
      </c>
      <c r="Q911" t="str">
        <f t="shared" si="114"/>
        <v>music</v>
      </c>
      <c r="R911" t="str">
        <f t="shared" si="115"/>
        <v>jazz</v>
      </c>
      <c r="S911" s="10">
        <f t="shared" si="116"/>
        <v>41081.481944444444</v>
      </c>
      <c r="T911" s="10">
        <f t="shared" si="117"/>
        <v>41112.958333333328</v>
      </c>
      <c r="U911">
        <f t="shared" si="118"/>
        <v>2012</v>
      </c>
      <c r="V911">
        <f t="shared" si="119"/>
        <v>2012</v>
      </c>
    </row>
    <row r="912" spans="1:22"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112"/>
        <v>22.363636363636363</v>
      </c>
      <c r="P912" s="5">
        <f t="shared" si="113"/>
        <v>24.6</v>
      </c>
      <c r="Q912" t="str">
        <f t="shared" si="114"/>
        <v>music</v>
      </c>
      <c r="R912" t="str">
        <f t="shared" si="115"/>
        <v>jazz</v>
      </c>
      <c r="S912" s="10">
        <f t="shared" si="116"/>
        <v>42737.337025462963</v>
      </c>
      <c r="T912" s="10">
        <f t="shared" si="117"/>
        <v>42797.337025462963</v>
      </c>
      <c r="U912">
        <f t="shared" si="118"/>
        <v>2017</v>
      </c>
      <c r="V912">
        <f t="shared" si="119"/>
        <v>2017</v>
      </c>
    </row>
    <row r="913" spans="1:22"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112"/>
        <v>0</v>
      </c>
      <c r="P913" s="5">
        <f t="shared" si="113"/>
        <v>0</v>
      </c>
      <c r="Q913" t="str">
        <f t="shared" si="114"/>
        <v>music</v>
      </c>
      <c r="R913" t="str">
        <f t="shared" si="115"/>
        <v>jazz</v>
      </c>
      <c r="S913" s="10">
        <f t="shared" si="116"/>
        <v>41641.796817129631</v>
      </c>
      <c r="T913" s="10">
        <f t="shared" si="117"/>
        <v>41662.796817129631</v>
      </c>
      <c r="U913">
        <f t="shared" si="118"/>
        <v>2014</v>
      </c>
      <c r="V913">
        <f t="shared" si="119"/>
        <v>2014</v>
      </c>
    </row>
    <row r="914" spans="1:22"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112"/>
        <v>0.85714285714285721</v>
      </c>
      <c r="P914" s="5">
        <f t="shared" si="113"/>
        <v>15</v>
      </c>
      <c r="Q914" t="str">
        <f t="shared" si="114"/>
        <v>music</v>
      </c>
      <c r="R914" t="str">
        <f t="shared" si="115"/>
        <v>jazz</v>
      </c>
      <c r="S914" s="10">
        <f t="shared" si="116"/>
        <v>41193.901006944441</v>
      </c>
      <c r="T914" s="10">
        <f t="shared" si="117"/>
        <v>41253.942673611113</v>
      </c>
      <c r="U914">
        <f t="shared" si="118"/>
        <v>2012</v>
      </c>
      <c r="V914">
        <f t="shared" si="119"/>
        <v>2012</v>
      </c>
    </row>
    <row r="915" spans="1:22"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112"/>
        <v>6.6066666666666665</v>
      </c>
      <c r="P915" s="5">
        <f t="shared" si="113"/>
        <v>82.583333333333329</v>
      </c>
      <c r="Q915" t="str">
        <f t="shared" si="114"/>
        <v>music</v>
      </c>
      <c r="R915" t="str">
        <f t="shared" si="115"/>
        <v>jazz</v>
      </c>
      <c r="S915" s="10">
        <f t="shared" si="116"/>
        <v>41003.930775462963</v>
      </c>
      <c r="T915" s="10">
        <f t="shared" si="117"/>
        <v>41033.930775462963</v>
      </c>
      <c r="U915">
        <f t="shared" si="118"/>
        <v>2012</v>
      </c>
      <c r="V915">
        <f t="shared" si="119"/>
        <v>2012</v>
      </c>
    </row>
    <row r="916" spans="1:22"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112"/>
        <v>0</v>
      </c>
      <c r="P916" s="5">
        <f t="shared" si="113"/>
        <v>0</v>
      </c>
      <c r="Q916" t="str">
        <f t="shared" si="114"/>
        <v>music</v>
      </c>
      <c r="R916" t="str">
        <f t="shared" si="115"/>
        <v>jazz</v>
      </c>
      <c r="S916" s="10">
        <f t="shared" si="116"/>
        <v>41116.554942129624</v>
      </c>
      <c r="T916" s="10">
        <f t="shared" si="117"/>
        <v>41146.554942129624</v>
      </c>
      <c r="U916">
        <f t="shared" si="118"/>
        <v>2012</v>
      </c>
      <c r="V916">
        <f t="shared" si="119"/>
        <v>2012</v>
      </c>
    </row>
    <row r="917" spans="1:22"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112"/>
        <v>5.7692307692307692</v>
      </c>
      <c r="P917" s="5">
        <f t="shared" si="113"/>
        <v>41.666666666666664</v>
      </c>
      <c r="Q917" t="str">
        <f t="shared" si="114"/>
        <v>music</v>
      </c>
      <c r="R917" t="str">
        <f t="shared" si="115"/>
        <v>jazz</v>
      </c>
      <c r="S917" s="10">
        <f t="shared" si="116"/>
        <v>40937.471226851849</v>
      </c>
      <c r="T917" s="10">
        <f t="shared" si="117"/>
        <v>40968.999305555553</v>
      </c>
      <c r="U917">
        <f t="shared" si="118"/>
        <v>2012</v>
      </c>
      <c r="V917">
        <f t="shared" si="119"/>
        <v>2012</v>
      </c>
    </row>
    <row r="918" spans="1:22"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112"/>
        <v>0</v>
      </c>
      <c r="P918" s="5">
        <f t="shared" si="113"/>
        <v>0</v>
      </c>
      <c r="Q918" t="str">
        <f t="shared" si="114"/>
        <v>music</v>
      </c>
      <c r="R918" t="str">
        <f t="shared" si="115"/>
        <v>jazz</v>
      </c>
      <c r="S918" s="10">
        <f t="shared" si="116"/>
        <v>40434.645069444443</v>
      </c>
      <c r="T918" s="10">
        <f t="shared" si="117"/>
        <v>40473</v>
      </c>
      <c r="U918">
        <f t="shared" si="118"/>
        <v>2010</v>
      </c>
      <c r="V918">
        <f t="shared" si="119"/>
        <v>2010</v>
      </c>
    </row>
    <row r="919" spans="1:22"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112"/>
        <v>0.6</v>
      </c>
      <c r="P919" s="5">
        <f t="shared" si="113"/>
        <v>30</v>
      </c>
      <c r="Q919" t="str">
        <f t="shared" si="114"/>
        <v>music</v>
      </c>
      <c r="R919" t="str">
        <f t="shared" si="115"/>
        <v>jazz</v>
      </c>
      <c r="S919" s="10">
        <f t="shared" si="116"/>
        <v>41802.735300925924</v>
      </c>
      <c r="T919" s="10">
        <f t="shared" si="117"/>
        <v>41833.895833333328</v>
      </c>
      <c r="U919">
        <f t="shared" si="118"/>
        <v>2014</v>
      </c>
      <c r="V919">
        <f t="shared" si="119"/>
        <v>2014</v>
      </c>
    </row>
    <row r="920" spans="1:22"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112"/>
        <v>5.0256410256410255</v>
      </c>
      <c r="P920" s="5">
        <f t="shared" si="113"/>
        <v>19.600000000000001</v>
      </c>
      <c r="Q920" t="str">
        <f t="shared" si="114"/>
        <v>music</v>
      </c>
      <c r="R920" t="str">
        <f t="shared" si="115"/>
        <v>jazz</v>
      </c>
      <c r="S920" s="10">
        <f t="shared" si="116"/>
        <v>41944.707881944443</v>
      </c>
      <c r="T920" s="10">
        <f t="shared" si="117"/>
        <v>41974.749548611107</v>
      </c>
      <c r="U920">
        <f t="shared" si="118"/>
        <v>2014</v>
      </c>
      <c r="V920">
        <f t="shared" si="119"/>
        <v>2014</v>
      </c>
    </row>
    <row r="921" spans="1:22"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112"/>
        <v>0.5</v>
      </c>
      <c r="P921" s="5">
        <f t="shared" si="113"/>
        <v>100</v>
      </c>
      <c r="Q921" t="str">
        <f t="shared" si="114"/>
        <v>music</v>
      </c>
      <c r="R921" t="str">
        <f t="shared" si="115"/>
        <v>jazz</v>
      </c>
      <c r="S921" s="10">
        <f t="shared" si="116"/>
        <v>41227.433391203704</v>
      </c>
      <c r="T921" s="10">
        <f t="shared" si="117"/>
        <v>41262.433391203704</v>
      </c>
      <c r="U921">
        <f t="shared" si="118"/>
        <v>2012</v>
      </c>
      <c r="V921">
        <f t="shared" si="119"/>
        <v>2012</v>
      </c>
    </row>
    <row r="922" spans="1:22"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112"/>
        <v>0</v>
      </c>
      <c r="P922" s="5">
        <f t="shared" si="113"/>
        <v>0</v>
      </c>
      <c r="Q922" t="str">
        <f t="shared" si="114"/>
        <v>music</v>
      </c>
      <c r="R922" t="str">
        <f t="shared" si="115"/>
        <v>jazz</v>
      </c>
      <c r="S922" s="10">
        <f t="shared" si="116"/>
        <v>41562.463217592587</v>
      </c>
      <c r="T922" s="10">
        <f t="shared" si="117"/>
        <v>41592.504884259259</v>
      </c>
      <c r="U922">
        <f t="shared" si="118"/>
        <v>2013</v>
      </c>
      <c r="V922">
        <f t="shared" si="119"/>
        <v>2013</v>
      </c>
    </row>
    <row r="923" spans="1:22"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112"/>
        <v>30.9</v>
      </c>
      <c r="P923" s="5">
        <f t="shared" si="113"/>
        <v>231.75</v>
      </c>
      <c r="Q923" t="str">
        <f t="shared" si="114"/>
        <v>music</v>
      </c>
      <c r="R923" t="str">
        <f t="shared" si="115"/>
        <v>jazz</v>
      </c>
      <c r="S923" s="10">
        <f t="shared" si="116"/>
        <v>40846.962685185186</v>
      </c>
      <c r="T923" s="10">
        <f t="shared" si="117"/>
        <v>40889.004351851851</v>
      </c>
      <c r="U923">
        <f t="shared" si="118"/>
        <v>2011</v>
      </c>
      <c r="V923">
        <f t="shared" si="119"/>
        <v>2011</v>
      </c>
    </row>
    <row r="924" spans="1:22"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112"/>
        <v>21.037037037037038</v>
      </c>
      <c r="P924" s="5">
        <f t="shared" si="113"/>
        <v>189.33333333333334</v>
      </c>
      <c r="Q924" t="str">
        <f t="shared" si="114"/>
        <v>music</v>
      </c>
      <c r="R924" t="str">
        <f t="shared" si="115"/>
        <v>jazz</v>
      </c>
      <c r="S924" s="10">
        <f t="shared" si="116"/>
        <v>41878.32167824074</v>
      </c>
      <c r="T924" s="10">
        <f t="shared" si="117"/>
        <v>41913.32167824074</v>
      </c>
      <c r="U924">
        <f t="shared" si="118"/>
        <v>2014</v>
      </c>
      <c r="V924">
        <f t="shared" si="119"/>
        <v>2014</v>
      </c>
    </row>
    <row r="925" spans="1:22"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112"/>
        <v>2.1999999999999997</v>
      </c>
      <c r="P925" s="5">
        <f t="shared" si="113"/>
        <v>55</v>
      </c>
      <c r="Q925" t="str">
        <f t="shared" si="114"/>
        <v>music</v>
      </c>
      <c r="R925" t="str">
        <f t="shared" si="115"/>
        <v>jazz</v>
      </c>
      <c r="S925" s="10">
        <f t="shared" si="116"/>
        <v>41934.751423611109</v>
      </c>
      <c r="T925" s="10">
        <f t="shared" si="117"/>
        <v>41964.793090277781</v>
      </c>
      <c r="U925">
        <f t="shared" si="118"/>
        <v>2014</v>
      </c>
      <c r="V925">
        <f t="shared" si="119"/>
        <v>2014</v>
      </c>
    </row>
    <row r="926" spans="1:22"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112"/>
        <v>10.9</v>
      </c>
      <c r="P926" s="5">
        <f t="shared" si="113"/>
        <v>21.8</v>
      </c>
      <c r="Q926" t="str">
        <f t="shared" si="114"/>
        <v>music</v>
      </c>
      <c r="R926" t="str">
        <f t="shared" si="115"/>
        <v>jazz</v>
      </c>
      <c r="S926" s="10">
        <f t="shared" si="116"/>
        <v>41288.734594907401</v>
      </c>
      <c r="T926" s="10">
        <f t="shared" si="117"/>
        <v>41318.734594907401</v>
      </c>
      <c r="U926">
        <f t="shared" si="118"/>
        <v>2013</v>
      </c>
      <c r="V926">
        <f t="shared" si="119"/>
        <v>2013</v>
      </c>
    </row>
    <row r="927" spans="1:22"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112"/>
        <v>2.666666666666667</v>
      </c>
      <c r="P927" s="5">
        <f t="shared" si="113"/>
        <v>32</v>
      </c>
      <c r="Q927" t="str">
        <f t="shared" si="114"/>
        <v>music</v>
      </c>
      <c r="R927" t="str">
        <f t="shared" si="115"/>
        <v>jazz</v>
      </c>
      <c r="S927" s="10">
        <f t="shared" si="116"/>
        <v>41575.672581018516</v>
      </c>
      <c r="T927" s="10">
        <f t="shared" si="117"/>
        <v>41605.71424768518</v>
      </c>
      <c r="U927">
        <f t="shared" si="118"/>
        <v>2013</v>
      </c>
      <c r="V927">
        <f t="shared" si="119"/>
        <v>2013</v>
      </c>
    </row>
    <row r="928" spans="1:22"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112"/>
        <v>0</v>
      </c>
      <c r="P928" s="5">
        <f t="shared" si="113"/>
        <v>0</v>
      </c>
      <c r="Q928" t="str">
        <f t="shared" si="114"/>
        <v>music</v>
      </c>
      <c r="R928" t="str">
        <f t="shared" si="115"/>
        <v>jazz</v>
      </c>
      <c r="S928" s="10">
        <f t="shared" si="116"/>
        <v>40337.811689814815</v>
      </c>
      <c r="T928" s="10">
        <f t="shared" si="117"/>
        <v>40367.736111111109</v>
      </c>
      <c r="U928">
        <f t="shared" si="118"/>
        <v>2010</v>
      </c>
      <c r="V928">
        <f t="shared" si="119"/>
        <v>2010</v>
      </c>
    </row>
    <row r="929" spans="1:22"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112"/>
        <v>0</v>
      </c>
      <c r="P929" s="5">
        <f t="shared" si="113"/>
        <v>0</v>
      </c>
      <c r="Q929" t="str">
        <f t="shared" si="114"/>
        <v>music</v>
      </c>
      <c r="R929" t="str">
        <f t="shared" si="115"/>
        <v>jazz</v>
      </c>
      <c r="S929" s="10">
        <f t="shared" si="116"/>
        <v>41013.614525462959</v>
      </c>
      <c r="T929" s="10">
        <f t="shared" si="117"/>
        <v>41043.614525462959</v>
      </c>
      <c r="U929">
        <f t="shared" si="118"/>
        <v>2012</v>
      </c>
      <c r="V929">
        <f t="shared" si="119"/>
        <v>2012</v>
      </c>
    </row>
    <row r="930" spans="1:22"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112"/>
        <v>10.86206896551724</v>
      </c>
      <c r="P930" s="5">
        <f t="shared" si="113"/>
        <v>56.25</v>
      </c>
      <c r="Q930" t="str">
        <f t="shared" si="114"/>
        <v>music</v>
      </c>
      <c r="R930" t="str">
        <f t="shared" si="115"/>
        <v>jazz</v>
      </c>
      <c r="S930" s="10">
        <f t="shared" si="116"/>
        <v>41180.654085648144</v>
      </c>
      <c r="T930" s="10">
        <f t="shared" si="117"/>
        <v>41230.791666666664</v>
      </c>
      <c r="U930">
        <f t="shared" si="118"/>
        <v>2012</v>
      </c>
      <c r="V930">
        <f t="shared" si="119"/>
        <v>2012</v>
      </c>
    </row>
    <row r="931" spans="1:22"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112"/>
        <v>0</v>
      </c>
      <c r="P931" s="5">
        <f t="shared" si="113"/>
        <v>0</v>
      </c>
      <c r="Q931" t="str">
        <f t="shared" si="114"/>
        <v>music</v>
      </c>
      <c r="R931" t="str">
        <f t="shared" si="115"/>
        <v>jazz</v>
      </c>
      <c r="S931" s="10">
        <f t="shared" si="116"/>
        <v>40978.029733796291</v>
      </c>
      <c r="T931" s="10">
        <f t="shared" si="117"/>
        <v>41007.988067129627</v>
      </c>
      <c r="U931">
        <f t="shared" si="118"/>
        <v>2012</v>
      </c>
      <c r="V931">
        <f t="shared" si="119"/>
        <v>2012</v>
      </c>
    </row>
    <row r="932" spans="1:22"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112"/>
        <v>38.333333333333336</v>
      </c>
      <c r="P932" s="5">
        <f t="shared" si="113"/>
        <v>69</v>
      </c>
      <c r="Q932" t="str">
        <f t="shared" si="114"/>
        <v>music</v>
      </c>
      <c r="R932" t="str">
        <f t="shared" si="115"/>
        <v>jazz</v>
      </c>
      <c r="S932" s="10">
        <f t="shared" si="116"/>
        <v>40312.707245370366</v>
      </c>
      <c r="T932" s="10">
        <f t="shared" si="117"/>
        <v>40354.688888888886</v>
      </c>
      <c r="U932">
        <f t="shared" si="118"/>
        <v>2010</v>
      </c>
      <c r="V932">
        <f t="shared" si="119"/>
        <v>2010</v>
      </c>
    </row>
    <row r="933" spans="1:22"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112"/>
        <v>6.5500000000000007</v>
      </c>
      <c r="P933" s="5">
        <f t="shared" si="113"/>
        <v>18.714285714285715</v>
      </c>
      <c r="Q933" t="str">
        <f t="shared" si="114"/>
        <v>music</v>
      </c>
      <c r="R933" t="str">
        <f t="shared" si="115"/>
        <v>jazz</v>
      </c>
      <c r="S933" s="10">
        <f t="shared" si="116"/>
        <v>41680.151643518519</v>
      </c>
      <c r="T933" s="10">
        <f t="shared" si="117"/>
        <v>41714.708333333328</v>
      </c>
      <c r="U933">
        <f t="shared" si="118"/>
        <v>2014</v>
      </c>
      <c r="V933">
        <f t="shared" si="119"/>
        <v>2014</v>
      </c>
    </row>
    <row r="934" spans="1:22"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112"/>
        <v>14.536842105263158</v>
      </c>
      <c r="P934" s="5">
        <f t="shared" si="113"/>
        <v>46.033333333333331</v>
      </c>
      <c r="Q934" t="str">
        <f t="shared" si="114"/>
        <v>music</v>
      </c>
      <c r="R934" t="str">
        <f t="shared" si="115"/>
        <v>jazz</v>
      </c>
      <c r="S934" s="10">
        <f t="shared" si="116"/>
        <v>41310.760937499996</v>
      </c>
      <c r="T934" s="10">
        <f t="shared" si="117"/>
        <v>41355.719270833331</v>
      </c>
      <c r="U934">
        <f t="shared" si="118"/>
        <v>2013</v>
      </c>
      <c r="V934">
        <f t="shared" si="119"/>
        <v>2013</v>
      </c>
    </row>
    <row r="935" spans="1:22"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112"/>
        <v>6</v>
      </c>
      <c r="P935" s="5">
        <f t="shared" si="113"/>
        <v>60</v>
      </c>
      <c r="Q935" t="str">
        <f t="shared" si="114"/>
        <v>music</v>
      </c>
      <c r="R935" t="str">
        <f t="shared" si="115"/>
        <v>jazz</v>
      </c>
      <c r="S935" s="10">
        <f t="shared" si="116"/>
        <v>41710.960752314808</v>
      </c>
      <c r="T935" s="10">
        <f t="shared" si="117"/>
        <v>41770.960752314808</v>
      </c>
      <c r="U935">
        <f t="shared" si="118"/>
        <v>2014</v>
      </c>
      <c r="V935">
        <f t="shared" si="119"/>
        <v>2014</v>
      </c>
    </row>
    <row r="936" spans="1:22"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112"/>
        <v>30.4</v>
      </c>
      <c r="P936" s="5">
        <f t="shared" si="113"/>
        <v>50.666666666666664</v>
      </c>
      <c r="Q936" t="str">
        <f t="shared" si="114"/>
        <v>music</v>
      </c>
      <c r="R936" t="str">
        <f t="shared" si="115"/>
        <v>jazz</v>
      </c>
      <c r="S936" s="10">
        <f t="shared" si="116"/>
        <v>41733.528749999998</v>
      </c>
      <c r="T936" s="10">
        <f t="shared" si="117"/>
        <v>41763.041666666664</v>
      </c>
      <c r="U936">
        <f t="shared" si="118"/>
        <v>2014</v>
      </c>
      <c r="V936">
        <f t="shared" si="119"/>
        <v>2014</v>
      </c>
    </row>
    <row r="937" spans="1:22"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112"/>
        <v>1.4285714285714286</v>
      </c>
      <c r="P937" s="5">
        <f t="shared" si="113"/>
        <v>25</v>
      </c>
      <c r="Q937" t="str">
        <f t="shared" si="114"/>
        <v>music</v>
      </c>
      <c r="R937" t="str">
        <f t="shared" si="115"/>
        <v>jazz</v>
      </c>
      <c r="S937" s="10">
        <f t="shared" si="116"/>
        <v>42368.125335648147</v>
      </c>
      <c r="T937" s="10">
        <f t="shared" si="117"/>
        <v>42398.125335648147</v>
      </c>
      <c r="U937">
        <f t="shared" si="118"/>
        <v>2015</v>
      </c>
      <c r="V937">
        <f t="shared" si="119"/>
        <v>2016</v>
      </c>
    </row>
    <row r="938" spans="1:22"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112"/>
        <v>0</v>
      </c>
      <c r="P938" s="5">
        <f t="shared" si="113"/>
        <v>0</v>
      </c>
      <c r="Q938" t="str">
        <f t="shared" si="114"/>
        <v>music</v>
      </c>
      <c r="R938" t="str">
        <f t="shared" si="115"/>
        <v>jazz</v>
      </c>
      <c r="S938" s="10">
        <f t="shared" si="116"/>
        <v>40882.815844907404</v>
      </c>
      <c r="T938" s="10">
        <f t="shared" si="117"/>
        <v>40926.625</v>
      </c>
      <c r="U938">
        <f t="shared" si="118"/>
        <v>2011</v>
      </c>
      <c r="V938">
        <f t="shared" si="119"/>
        <v>2012</v>
      </c>
    </row>
    <row r="939" spans="1:22"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112"/>
        <v>1.1428571428571428</v>
      </c>
      <c r="P939" s="5">
        <f t="shared" si="113"/>
        <v>20</v>
      </c>
      <c r="Q939" t="str">
        <f t="shared" si="114"/>
        <v>music</v>
      </c>
      <c r="R939" t="str">
        <f t="shared" si="115"/>
        <v>jazz</v>
      </c>
      <c r="S939" s="10">
        <f t="shared" si="116"/>
        <v>41551.589780092589</v>
      </c>
      <c r="T939" s="10">
        <f t="shared" si="117"/>
        <v>41581.631446759253</v>
      </c>
      <c r="U939">
        <f t="shared" si="118"/>
        <v>2013</v>
      </c>
      <c r="V939">
        <f t="shared" si="119"/>
        <v>2013</v>
      </c>
    </row>
    <row r="940" spans="1:22"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112"/>
        <v>0.35714285714285715</v>
      </c>
      <c r="P940" s="5">
        <f t="shared" si="113"/>
        <v>25</v>
      </c>
      <c r="Q940" t="str">
        <f t="shared" si="114"/>
        <v>music</v>
      </c>
      <c r="R940" t="str">
        <f t="shared" si="115"/>
        <v>jazz</v>
      </c>
      <c r="S940" s="10">
        <f t="shared" si="116"/>
        <v>41124.27138888889</v>
      </c>
      <c r="T940" s="10">
        <f t="shared" si="117"/>
        <v>41154.27138888889</v>
      </c>
      <c r="U940">
        <f t="shared" si="118"/>
        <v>2012</v>
      </c>
      <c r="V940">
        <f t="shared" si="119"/>
        <v>2012</v>
      </c>
    </row>
    <row r="941" spans="1:22"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112"/>
        <v>1.4545454545454546</v>
      </c>
      <c r="P941" s="5">
        <f t="shared" si="113"/>
        <v>20</v>
      </c>
      <c r="Q941" t="str">
        <f t="shared" si="114"/>
        <v>music</v>
      </c>
      <c r="R941" t="str">
        <f t="shared" si="115"/>
        <v>jazz</v>
      </c>
      <c r="S941" s="10">
        <f t="shared" si="116"/>
        <v>41416.554837962962</v>
      </c>
      <c r="T941" s="10">
        <f t="shared" si="117"/>
        <v>41455.623611111107</v>
      </c>
      <c r="U941">
        <f t="shared" si="118"/>
        <v>2013</v>
      </c>
      <c r="V941">
        <f t="shared" si="119"/>
        <v>2013</v>
      </c>
    </row>
    <row r="942" spans="1:22"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112"/>
        <v>17.155555555555555</v>
      </c>
      <c r="P942" s="5">
        <f t="shared" si="113"/>
        <v>110.28571428571429</v>
      </c>
      <c r="Q942" t="str">
        <f t="shared" si="114"/>
        <v>technology</v>
      </c>
      <c r="R942" t="str">
        <f t="shared" si="115"/>
        <v>wearables</v>
      </c>
      <c r="S942" s="10">
        <f t="shared" si="116"/>
        <v>42181.800069444442</v>
      </c>
      <c r="T942" s="10">
        <f t="shared" si="117"/>
        <v>42226.800069444442</v>
      </c>
      <c r="U942">
        <f t="shared" si="118"/>
        <v>2015</v>
      </c>
      <c r="V942">
        <f t="shared" si="119"/>
        <v>2015</v>
      </c>
    </row>
    <row r="943" spans="1:22"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112"/>
        <v>2.3220000000000001</v>
      </c>
      <c r="P943" s="5">
        <f t="shared" si="113"/>
        <v>37.451612903225808</v>
      </c>
      <c r="Q943" t="str">
        <f t="shared" si="114"/>
        <v>technology</v>
      </c>
      <c r="R943" t="str">
        <f t="shared" si="115"/>
        <v>wearables</v>
      </c>
      <c r="S943" s="10">
        <f t="shared" si="116"/>
        <v>42745.888252314813</v>
      </c>
      <c r="T943" s="10">
        <f t="shared" si="117"/>
        <v>42775.888252314813</v>
      </c>
      <c r="U943">
        <f t="shared" si="118"/>
        <v>2017</v>
      </c>
      <c r="V943">
        <f t="shared" si="119"/>
        <v>2017</v>
      </c>
    </row>
    <row r="944" spans="1:22"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112"/>
        <v>8.9066666666666663</v>
      </c>
      <c r="P944" s="5">
        <f t="shared" si="113"/>
        <v>41.75</v>
      </c>
      <c r="Q944" t="str">
        <f t="shared" si="114"/>
        <v>technology</v>
      </c>
      <c r="R944" t="str">
        <f t="shared" si="115"/>
        <v>wearables</v>
      </c>
      <c r="S944" s="10">
        <f t="shared" si="116"/>
        <v>42382.634953703702</v>
      </c>
      <c r="T944" s="10">
        <f t="shared" si="117"/>
        <v>42418.634953703702</v>
      </c>
      <c r="U944">
        <f t="shared" si="118"/>
        <v>2016</v>
      </c>
      <c r="V944">
        <f t="shared" si="119"/>
        <v>2016</v>
      </c>
    </row>
    <row r="945" spans="1:22"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112"/>
        <v>9.6333333333333346</v>
      </c>
      <c r="P945" s="5">
        <f t="shared" si="113"/>
        <v>24.083333333333332</v>
      </c>
      <c r="Q945" t="str">
        <f t="shared" si="114"/>
        <v>technology</v>
      </c>
      <c r="R945" t="str">
        <f t="shared" si="115"/>
        <v>wearables</v>
      </c>
      <c r="S945" s="10">
        <f t="shared" si="116"/>
        <v>42673.459548611114</v>
      </c>
      <c r="T945" s="10">
        <f t="shared" si="117"/>
        <v>42703.501215277771</v>
      </c>
      <c r="U945">
        <f t="shared" si="118"/>
        <v>2016</v>
      </c>
      <c r="V945">
        <f t="shared" si="119"/>
        <v>2016</v>
      </c>
    </row>
    <row r="946" spans="1:22"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112"/>
        <v>13.325999999999999</v>
      </c>
      <c r="P946" s="5">
        <f t="shared" si="113"/>
        <v>69.40625</v>
      </c>
      <c r="Q946" t="str">
        <f t="shared" si="114"/>
        <v>technology</v>
      </c>
      <c r="R946" t="str">
        <f t="shared" si="115"/>
        <v>wearables</v>
      </c>
      <c r="S946" s="10">
        <f t="shared" si="116"/>
        <v>42444.375578703701</v>
      </c>
      <c r="T946" s="10">
        <f t="shared" si="117"/>
        <v>42478.374999999993</v>
      </c>
      <c r="U946">
        <f t="shared" si="118"/>
        <v>2016</v>
      </c>
      <c r="V946">
        <f t="shared" si="119"/>
        <v>2016</v>
      </c>
    </row>
    <row r="947" spans="1:22"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112"/>
        <v>2.484</v>
      </c>
      <c r="P947" s="5">
        <f t="shared" si="113"/>
        <v>155.25</v>
      </c>
      <c r="Q947" t="str">
        <f t="shared" si="114"/>
        <v>technology</v>
      </c>
      <c r="R947" t="str">
        <f t="shared" si="115"/>
        <v>wearables</v>
      </c>
      <c r="S947" s="10">
        <f t="shared" si="116"/>
        <v>42732.66465277777</v>
      </c>
      <c r="T947" s="10">
        <f t="shared" si="117"/>
        <v>42784.790972222218</v>
      </c>
      <c r="U947">
        <f t="shared" si="118"/>
        <v>2016</v>
      </c>
      <c r="V947">
        <f t="shared" si="119"/>
        <v>2017</v>
      </c>
    </row>
    <row r="948" spans="1:22"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112"/>
        <v>1.9066666666666665</v>
      </c>
      <c r="P948" s="5">
        <f t="shared" si="113"/>
        <v>57.2</v>
      </c>
      <c r="Q948" t="str">
        <f t="shared" si="114"/>
        <v>technology</v>
      </c>
      <c r="R948" t="str">
        <f t="shared" si="115"/>
        <v>wearables</v>
      </c>
      <c r="S948" s="10">
        <f t="shared" si="116"/>
        <v>42592.542222222219</v>
      </c>
      <c r="T948" s="10">
        <f t="shared" si="117"/>
        <v>42622.542222222219</v>
      </c>
      <c r="U948">
        <f t="shared" si="118"/>
        <v>2016</v>
      </c>
      <c r="V948">
        <f t="shared" si="119"/>
        <v>2016</v>
      </c>
    </row>
    <row r="949" spans="1:22"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112"/>
        <v>0</v>
      </c>
      <c r="P949" s="5">
        <f t="shared" si="113"/>
        <v>0</v>
      </c>
      <c r="Q949" t="str">
        <f t="shared" si="114"/>
        <v>technology</v>
      </c>
      <c r="R949" t="str">
        <f t="shared" si="115"/>
        <v>wearables</v>
      </c>
      <c r="S949" s="10">
        <f t="shared" si="116"/>
        <v>42491.57298611111</v>
      </c>
      <c r="T949" s="10">
        <f t="shared" si="117"/>
        <v>42551.57298611111</v>
      </c>
      <c r="U949">
        <f t="shared" si="118"/>
        <v>2016</v>
      </c>
      <c r="V949">
        <f t="shared" si="119"/>
        <v>2016</v>
      </c>
    </row>
    <row r="950" spans="1:22"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112"/>
        <v>12</v>
      </c>
      <c r="P950" s="5">
        <f t="shared" si="113"/>
        <v>60</v>
      </c>
      <c r="Q950" t="str">
        <f t="shared" si="114"/>
        <v>technology</v>
      </c>
      <c r="R950" t="str">
        <f t="shared" si="115"/>
        <v>wearables</v>
      </c>
      <c r="S950" s="10">
        <f t="shared" si="116"/>
        <v>42411.619953703703</v>
      </c>
      <c r="T950" s="10">
        <f t="shared" si="117"/>
        <v>42441.619953703703</v>
      </c>
      <c r="U950">
        <f t="shared" si="118"/>
        <v>2016</v>
      </c>
      <c r="V950">
        <f t="shared" si="119"/>
        <v>2016</v>
      </c>
    </row>
    <row r="951" spans="1:22"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112"/>
        <v>1.365</v>
      </c>
      <c r="P951" s="5">
        <f t="shared" si="113"/>
        <v>39</v>
      </c>
      <c r="Q951" t="str">
        <f t="shared" si="114"/>
        <v>technology</v>
      </c>
      <c r="R951" t="str">
        <f t="shared" si="115"/>
        <v>wearables</v>
      </c>
      <c r="S951" s="10">
        <f t="shared" si="116"/>
        <v>42360.835370370369</v>
      </c>
      <c r="T951" s="10">
        <f t="shared" si="117"/>
        <v>42420.835370370369</v>
      </c>
      <c r="U951">
        <f t="shared" si="118"/>
        <v>2015</v>
      </c>
      <c r="V951">
        <f t="shared" si="119"/>
        <v>2016</v>
      </c>
    </row>
    <row r="952" spans="1:22"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112"/>
        <v>28.04</v>
      </c>
      <c r="P952" s="5">
        <f t="shared" si="113"/>
        <v>58.416666666666664</v>
      </c>
      <c r="Q952" t="str">
        <f t="shared" si="114"/>
        <v>technology</v>
      </c>
      <c r="R952" t="str">
        <f t="shared" si="115"/>
        <v>wearables</v>
      </c>
      <c r="S952" s="10">
        <f t="shared" si="116"/>
        <v>42356.54237268518</v>
      </c>
      <c r="T952" s="10">
        <f t="shared" si="117"/>
        <v>42386.54237268518</v>
      </c>
      <c r="U952">
        <f t="shared" si="118"/>
        <v>2015</v>
      </c>
      <c r="V952">
        <f t="shared" si="119"/>
        <v>2016</v>
      </c>
    </row>
    <row r="953" spans="1:22"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112"/>
        <v>38.39</v>
      </c>
      <c r="P953" s="5">
        <f t="shared" si="113"/>
        <v>158.63636363636363</v>
      </c>
      <c r="Q953" t="str">
        <f t="shared" si="114"/>
        <v>technology</v>
      </c>
      <c r="R953" t="str">
        <f t="shared" si="115"/>
        <v>wearables</v>
      </c>
      <c r="S953" s="10">
        <f t="shared" si="116"/>
        <v>42480.445277777777</v>
      </c>
      <c r="T953" s="10">
        <f t="shared" si="117"/>
        <v>42525.445277777777</v>
      </c>
      <c r="U953">
        <f t="shared" si="118"/>
        <v>2016</v>
      </c>
      <c r="V953">
        <f t="shared" si="119"/>
        <v>2016</v>
      </c>
    </row>
    <row r="954" spans="1:22"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112"/>
        <v>39.942857142857143</v>
      </c>
      <c r="P954" s="5">
        <f t="shared" si="113"/>
        <v>99.857142857142861</v>
      </c>
      <c r="Q954" t="str">
        <f t="shared" si="114"/>
        <v>technology</v>
      </c>
      <c r="R954" t="str">
        <f t="shared" si="115"/>
        <v>wearables</v>
      </c>
      <c r="S954" s="10">
        <f t="shared" si="116"/>
        <v>42662.405231481483</v>
      </c>
      <c r="T954" s="10">
        <f t="shared" si="117"/>
        <v>42692.44689814814</v>
      </c>
      <c r="U954">
        <f t="shared" si="118"/>
        <v>2016</v>
      </c>
      <c r="V954">
        <f t="shared" si="119"/>
        <v>2016</v>
      </c>
    </row>
    <row r="955" spans="1:22"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112"/>
        <v>0.84</v>
      </c>
      <c r="P955" s="5">
        <f t="shared" si="113"/>
        <v>25.2</v>
      </c>
      <c r="Q955" t="str">
        <f t="shared" si="114"/>
        <v>technology</v>
      </c>
      <c r="R955" t="str">
        <f t="shared" si="115"/>
        <v>wearables</v>
      </c>
      <c r="S955" s="10">
        <f t="shared" si="116"/>
        <v>41998.956006944441</v>
      </c>
      <c r="T955" s="10">
        <f t="shared" si="117"/>
        <v>42028.956006944441</v>
      </c>
      <c r="U955">
        <f t="shared" si="118"/>
        <v>2014</v>
      </c>
      <c r="V955">
        <f t="shared" si="119"/>
        <v>2015</v>
      </c>
    </row>
    <row r="956" spans="1:22"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112"/>
        <v>43.406666666666666</v>
      </c>
      <c r="P956" s="5">
        <f t="shared" si="113"/>
        <v>89.191780821917803</v>
      </c>
      <c r="Q956" t="str">
        <f t="shared" si="114"/>
        <v>technology</v>
      </c>
      <c r="R956" t="str">
        <f t="shared" si="115"/>
        <v>wearables</v>
      </c>
      <c r="S956" s="10">
        <f t="shared" si="116"/>
        <v>42194.625451388885</v>
      </c>
      <c r="T956" s="10">
        <f t="shared" si="117"/>
        <v>42236.625451388885</v>
      </c>
      <c r="U956">
        <f t="shared" si="118"/>
        <v>2015</v>
      </c>
      <c r="V956">
        <f t="shared" si="119"/>
        <v>2015</v>
      </c>
    </row>
    <row r="957" spans="1:22"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112"/>
        <v>5.6613333333333333</v>
      </c>
      <c r="P957" s="5">
        <f t="shared" si="113"/>
        <v>182.6236559139785</v>
      </c>
      <c r="Q957" t="str">
        <f t="shared" si="114"/>
        <v>technology</v>
      </c>
      <c r="R957" t="str">
        <f t="shared" si="115"/>
        <v>wearables</v>
      </c>
      <c r="S957" s="10">
        <f t="shared" si="116"/>
        <v>42586.086805555555</v>
      </c>
      <c r="T957" s="10">
        <f t="shared" si="117"/>
        <v>42626.086805555555</v>
      </c>
      <c r="U957">
        <f t="shared" si="118"/>
        <v>2016</v>
      </c>
      <c r="V957">
        <f t="shared" si="119"/>
        <v>2016</v>
      </c>
    </row>
    <row r="958" spans="1:22"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112"/>
        <v>1.722</v>
      </c>
      <c r="P958" s="5">
        <f t="shared" si="113"/>
        <v>50.647058823529413</v>
      </c>
      <c r="Q958" t="str">
        <f t="shared" si="114"/>
        <v>technology</v>
      </c>
      <c r="R958" t="str">
        <f t="shared" si="115"/>
        <v>wearables</v>
      </c>
      <c r="S958" s="10">
        <f t="shared" si="116"/>
        <v>42060.705543981479</v>
      </c>
      <c r="T958" s="10">
        <f t="shared" si="117"/>
        <v>42120.663877314808</v>
      </c>
      <c r="U958">
        <f t="shared" si="118"/>
        <v>2015</v>
      </c>
      <c r="V958">
        <f t="shared" si="119"/>
        <v>2015</v>
      </c>
    </row>
    <row r="959" spans="1:22"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112"/>
        <v>1.9416666666666664</v>
      </c>
      <c r="P959" s="5">
        <f t="shared" si="113"/>
        <v>33.285714285714285</v>
      </c>
      <c r="Q959" t="str">
        <f t="shared" si="114"/>
        <v>technology</v>
      </c>
      <c r="R959" t="str">
        <f t="shared" si="115"/>
        <v>wearables</v>
      </c>
      <c r="S959" s="10">
        <f t="shared" si="116"/>
        <v>42660.344131944446</v>
      </c>
      <c r="T959" s="10">
        <f t="shared" si="117"/>
        <v>42691.385798611103</v>
      </c>
      <c r="U959">
        <f t="shared" si="118"/>
        <v>2016</v>
      </c>
      <c r="V959">
        <f t="shared" si="119"/>
        <v>2016</v>
      </c>
    </row>
    <row r="960" spans="1:22"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112"/>
        <v>11.328275684711327</v>
      </c>
      <c r="P960" s="5">
        <f t="shared" si="113"/>
        <v>51.823529411764703</v>
      </c>
      <c r="Q960" t="str">
        <f t="shared" si="114"/>
        <v>technology</v>
      </c>
      <c r="R960" t="str">
        <f t="shared" si="115"/>
        <v>wearables</v>
      </c>
      <c r="S960" s="10">
        <f t="shared" si="116"/>
        <v>42082.594479166662</v>
      </c>
      <c r="T960" s="10">
        <f t="shared" si="117"/>
        <v>42103.999305555553</v>
      </c>
      <c r="U960">
        <f t="shared" si="118"/>
        <v>2015</v>
      </c>
      <c r="V960">
        <f t="shared" si="119"/>
        <v>2015</v>
      </c>
    </row>
    <row r="961" spans="1:22"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112"/>
        <v>38.86</v>
      </c>
      <c r="P961" s="5">
        <f t="shared" si="113"/>
        <v>113.62573099415205</v>
      </c>
      <c r="Q961" t="str">
        <f t="shared" si="114"/>
        <v>technology</v>
      </c>
      <c r="R961" t="str">
        <f t="shared" si="115"/>
        <v>wearables</v>
      </c>
      <c r="S961" s="10">
        <f t="shared" si="116"/>
        <v>41992.96603009259</v>
      </c>
      <c r="T961" s="10">
        <f t="shared" si="117"/>
        <v>42022.96603009259</v>
      </c>
      <c r="U961">
        <f t="shared" si="118"/>
        <v>2014</v>
      </c>
      <c r="V961">
        <f t="shared" si="119"/>
        <v>2015</v>
      </c>
    </row>
    <row r="962" spans="1:22"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112"/>
        <v>46.100628930817614</v>
      </c>
      <c r="P962" s="5">
        <f t="shared" si="113"/>
        <v>136.46276595744681</v>
      </c>
      <c r="Q962" t="str">
        <f t="shared" si="114"/>
        <v>technology</v>
      </c>
      <c r="R962" t="str">
        <f t="shared" si="115"/>
        <v>wearables</v>
      </c>
      <c r="S962" s="10">
        <f t="shared" si="116"/>
        <v>42766.41846064815</v>
      </c>
      <c r="T962" s="10">
        <f t="shared" si="117"/>
        <v>42808.376793981479</v>
      </c>
      <c r="U962">
        <f t="shared" si="118"/>
        <v>2017</v>
      </c>
      <c r="V962">
        <f t="shared" si="119"/>
        <v>2017</v>
      </c>
    </row>
    <row r="963" spans="1:22"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20">(E963/D963)*100</f>
        <v>42.188421052631583</v>
      </c>
      <c r="P963" s="5">
        <f t="shared" ref="P963:P1026" si="121">IFERROR(E963/L963, 0)</f>
        <v>364.35454545454547</v>
      </c>
      <c r="Q963" t="str">
        <f t="shared" ref="Q963:Q1026" si="122">LEFT(N963,FIND("/",N963)-1)</f>
        <v>technology</v>
      </c>
      <c r="R963" t="str">
        <f t="shared" ref="R963:R1026" si="123">RIGHT(N963,LEN(N963)-FIND("/",N963))</f>
        <v>wearables</v>
      </c>
      <c r="S963" s="10">
        <f t="shared" ref="S963:S1026" si="124">(J963/86400)+25569+(-5/24)</f>
        <v>42740.485358796293</v>
      </c>
      <c r="T963" s="10">
        <f t="shared" ref="T963:T1026" si="125">(I963/86400)+25569+(-5/24)</f>
        <v>42786.583333333336</v>
      </c>
      <c r="U963">
        <f t="shared" ref="U963:U1026" si="126">YEAR(S963)</f>
        <v>2017</v>
      </c>
      <c r="V963">
        <f t="shared" ref="V963:V1026" si="127">YEAR(T963)</f>
        <v>2017</v>
      </c>
    </row>
    <row r="964" spans="1:22"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20"/>
        <v>28.48</v>
      </c>
      <c r="P964" s="5">
        <f t="shared" si="121"/>
        <v>19.243243243243242</v>
      </c>
      <c r="Q964" t="str">
        <f t="shared" si="122"/>
        <v>technology</v>
      </c>
      <c r="R964" t="str">
        <f t="shared" si="123"/>
        <v>wearables</v>
      </c>
      <c r="S964" s="10">
        <f t="shared" si="124"/>
        <v>42373.504085648143</v>
      </c>
      <c r="T964" s="10">
        <f t="shared" si="125"/>
        <v>42411.504085648143</v>
      </c>
      <c r="U964">
        <f t="shared" si="126"/>
        <v>2016</v>
      </c>
      <c r="V964">
        <f t="shared" si="127"/>
        <v>2016</v>
      </c>
    </row>
    <row r="965" spans="1:22"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20"/>
        <v>1.077142857142857</v>
      </c>
      <c r="P965" s="5">
        <f t="shared" si="121"/>
        <v>41.888888888888886</v>
      </c>
      <c r="Q965" t="str">
        <f t="shared" si="122"/>
        <v>technology</v>
      </c>
      <c r="R965" t="str">
        <f t="shared" si="123"/>
        <v>wearables</v>
      </c>
      <c r="S965" s="10">
        <f t="shared" si="124"/>
        <v>42625.427303240744</v>
      </c>
      <c r="T965" s="10">
        <f t="shared" si="125"/>
        <v>42660.427303240744</v>
      </c>
      <c r="U965">
        <f t="shared" si="126"/>
        <v>2016</v>
      </c>
      <c r="V965">
        <f t="shared" si="127"/>
        <v>2016</v>
      </c>
    </row>
    <row r="966" spans="1:22"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20"/>
        <v>0.79909090909090907</v>
      </c>
      <c r="P966" s="5">
        <f t="shared" si="121"/>
        <v>30.310344827586206</v>
      </c>
      <c r="Q966" t="str">
        <f t="shared" si="122"/>
        <v>technology</v>
      </c>
      <c r="R966" t="str">
        <f t="shared" si="123"/>
        <v>wearables</v>
      </c>
      <c r="S966" s="10">
        <f t="shared" si="124"/>
        <v>42208.420358796291</v>
      </c>
      <c r="T966" s="10">
        <f t="shared" si="125"/>
        <v>42248.420358796291</v>
      </c>
      <c r="U966">
        <f t="shared" si="126"/>
        <v>2015</v>
      </c>
      <c r="V966">
        <f t="shared" si="127"/>
        <v>2015</v>
      </c>
    </row>
    <row r="967" spans="1:22"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20"/>
        <v>1.1919999999999999</v>
      </c>
      <c r="P967" s="5">
        <f t="shared" si="121"/>
        <v>49.666666666666664</v>
      </c>
      <c r="Q967" t="str">
        <f t="shared" si="122"/>
        <v>technology</v>
      </c>
      <c r="R967" t="str">
        <f t="shared" si="123"/>
        <v>wearables</v>
      </c>
      <c r="S967" s="10">
        <f t="shared" si="124"/>
        <v>42636.808402777773</v>
      </c>
      <c r="T967" s="10">
        <f t="shared" si="125"/>
        <v>42668.957638888889</v>
      </c>
      <c r="U967">
        <f t="shared" si="126"/>
        <v>2016</v>
      </c>
      <c r="V967">
        <f t="shared" si="127"/>
        <v>2016</v>
      </c>
    </row>
    <row r="968" spans="1:22"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20"/>
        <v>14.799999999999999</v>
      </c>
      <c r="P968" s="5">
        <f t="shared" si="121"/>
        <v>59.2</v>
      </c>
      <c r="Q968" t="str">
        <f t="shared" si="122"/>
        <v>technology</v>
      </c>
      <c r="R968" t="str">
        <f t="shared" si="123"/>
        <v>wearables</v>
      </c>
      <c r="S968" s="10">
        <f t="shared" si="124"/>
        <v>42619.427453703705</v>
      </c>
      <c r="T968" s="10">
        <f t="shared" si="125"/>
        <v>42649.427453703705</v>
      </c>
      <c r="U968">
        <f t="shared" si="126"/>
        <v>2016</v>
      </c>
      <c r="V968">
        <f t="shared" si="127"/>
        <v>2016</v>
      </c>
    </row>
    <row r="969" spans="1:22"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20"/>
        <v>17.810000000000002</v>
      </c>
      <c r="P969" s="5">
        <f t="shared" si="121"/>
        <v>43.97530864197531</v>
      </c>
      <c r="Q969" t="str">
        <f t="shared" si="122"/>
        <v>technology</v>
      </c>
      <c r="R969" t="str">
        <f t="shared" si="123"/>
        <v>wearables</v>
      </c>
      <c r="S969" s="10">
        <f t="shared" si="124"/>
        <v>42422.045995370368</v>
      </c>
      <c r="T969" s="10">
        <f t="shared" si="125"/>
        <v>42482.004328703704</v>
      </c>
      <c r="U969">
        <f t="shared" si="126"/>
        <v>2016</v>
      </c>
      <c r="V969">
        <f t="shared" si="127"/>
        <v>2016</v>
      </c>
    </row>
    <row r="970" spans="1:22"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20"/>
        <v>1.325</v>
      </c>
      <c r="P970" s="5">
        <f t="shared" si="121"/>
        <v>26.5</v>
      </c>
      <c r="Q970" t="str">
        <f t="shared" si="122"/>
        <v>technology</v>
      </c>
      <c r="R970" t="str">
        <f t="shared" si="123"/>
        <v>wearables</v>
      </c>
      <c r="S970" s="10">
        <f t="shared" si="124"/>
        <v>41836.639282407406</v>
      </c>
      <c r="T970" s="10">
        <f t="shared" si="125"/>
        <v>41866.639282407406</v>
      </c>
      <c r="U970">
        <f t="shared" si="126"/>
        <v>2014</v>
      </c>
      <c r="V970">
        <f t="shared" si="127"/>
        <v>2014</v>
      </c>
    </row>
    <row r="971" spans="1:22"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20"/>
        <v>46.666666666666664</v>
      </c>
      <c r="P971" s="5">
        <f t="shared" si="121"/>
        <v>1272.7272727272727</v>
      </c>
      <c r="Q971" t="str">
        <f t="shared" si="122"/>
        <v>technology</v>
      </c>
      <c r="R971" t="str">
        <f t="shared" si="123"/>
        <v>wearables</v>
      </c>
      <c r="S971" s="10">
        <f t="shared" si="124"/>
        <v>42742.094988425924</v>
      </c>
      <c r="T971" s="10">
        <f t="shared" si="125"/>
        <v>42775.094988425924</v>
      </c>
      <c r="U971">
        <f t="shared" si="126"/>
        <v>2017</v>
      </c>
      <c r="V971">
        <f t="shared" si="127"/>
        <v>2017</v>
      </c>
    </row>
    <row r="972" spans="1:22"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20"/>
        <v>45.92</v>
      </c>
      <c r="P972" s="5">
        <f t="shared" si="121"/>
        <v>164</v>
      </c>
      <c r="Q972" t="str">
        <f t="shared" si="122"/>
        <v>technology</v>
      </c>
      <c r="R972" t="str">
        <f t="shared" si="123"/>
        <v>wearables</v>
      </c>
      <c r="S972" s="10">
        <f t="shared" si="124"/>
        <v>42721.012187499997</v>
      </c>
      <c r="T972" s="10">
        <f t="shared" si="125"/>
        <v>42757.999305555553</v>
      </c>
      <c r="U972">
        <f t="shared" si="126"/>
        <v>2016</v>
      </c>
      <c r="V972">
        <f t="shared" si="127"/>
        <v>2017</v>
      </c>
    </row>
    <row r="973" spans="1:22"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20"/>
        <v>0.22599999999999998</v>
      </c>
      <c r="P973" s="5">
        <f t="shared" si="121"/>
        <v>45.2</v>
      </c>
      <c r="Q973" t="str">
        <f t="shared" si="122"/>
        <v>technology</v>
      </c>
      <c r="R973" t="str">
        <f t="shared" si="123"/>
        <v>wearables</v>
      </c>
      <c r="S973" s="10">
        <f t="shared" si="124"/>
        <v>42111.500694444439</v>
      </c>
      <c r="T973" s="10">
        <f t="shared" si="125"/>
        <v>42156.500694444439</v>
      </c>
      <c r="U973">
        <f t="shared" si="126"/>
        <v>2015</v>
      </c>
      <c r="V973">
        <f t="shared" si="127"/>
        <v>2015</v>
      </c>
    </row>
    <row r="974" spans="1:22"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20"/>
        <v>34.625</v>
      </c>
      <c r="P974" s="5">
        <f t="shared" si="121"/>
        <v>153.88888888888889</v>
      </c>
      <c r="Q974" t="str">
        <f t="shared" si="122"/>
        <v>technology</v>
      </c>
      <c r="R974" t="str">
        <f t="shared" si="123"/>
        <v>wearables</v>
      </c>
      <c r="S974" s="10">
        <f t="shared" si="124"/>
        <v>41856.657384259255</v>
      </c>
      <c r="T974" s="10">
        <f t="shared" si="125"/>
        <v>41886.082638888889</v>
      </c>
      <c r="U974">
        <f t="shared" si="126"/>
        <v>2014</v>
      </c>
      <c r="V974">
        <f t="shared" si="127"/>
        <v>2014</v>
      </c>
    </row>
    <row r="975" spans="1:22"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20"/>
        <v>2.0549999999999997</v>
      </c>
      <c r="P975" s="5">
        <f t="shared" si="121"/>
        <v>51.375</v>
      </c>
      <c r="Q975" t="str">
        <f t="shared" si="122"/>
        <v>technology</v>
      </c>
      <c r="R975" t="str">
        <f t="shared" si="123"/>
        <v>wearables</v>
      </c>
      <c r="S975" s="10">
        <f t="shared" si="124"/>
        <v>42256.806631944441</v>
      </c>
      <c r="T975" s="10">
        <f t="shared" si="125"/>
        <v>42316.848298611112</v>
      </c>
      <c r="U975">
        <f t="shared" si="126"/>
        <v>2015</v>
      </c>
      <c r="V975">
        <f t="shared" si="127"/>
        <v>2015</v>
      </c>
    </row>
    <row r="976" spans="1:22"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20"/>
        <v>0.55999999999999994</v>
      </c>
      <c r="P976" s="5">
        <f t="shared" si="121"/>
        <v>93.333333333333329</v>
      </c>
      <c r="Q976" t="str">
        <f t="shared" si="122"/>
        <v>technology</v>
      </c>
      <c r="R976" t="str">
        <f t="shared" si="123"/>
        <v>wearables</v>
      </c>
      <c r="S976" s="10">
        <f t="shared" si="124"/>
        <v>42424.541157407402</v>
      </c>
      <c r="T976" s="10">
        <f t="shared" si="125"/>
        <v>42454.499490740738</v>
      </c>
      <c r="U976">
        <f t="shared" si="126"/>
        <v>2016</v>
      </c>
      <c r="V976">
        <f t="shared" si="127"/>
        <v>2016</v>
      </c>
    </row>
    <row r="977" spans="1:22"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20"/>
        <v>2.6069999999999998</v>
      </c>
      <c r="P977" s="5">
        <f t="shared" si="121"/>
        <v>108.625</v>
      </c>
      <c r="Q977" t="str">
        <f t="shared" si="122"/>
        <v>technology</v>
      </c>
      <c r="R977" t="str">
        <f t="shared" si="123"/>
        <v>wearables</v>
      </c>
      <c r="S977" s="10">
        <f t="shared" si="124"/>
        <v>42489.488252314812</v>
      </c>
      <c r="T977" s="10">
        <f t="shared" si="125"/>
        <v>42549.488252314812</v>
      </c>
      <c r="U977">
        <f t="shared" si="126"/>
        <v>2016</v>
      </c>
      <c r="V977">
        <f t="shared" si="127"/>
        <v>2016</v>
      </c>
    </row>
    <row r="978" spans="1:22"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20"/>
        <v>1.9259999999999999</v>
      </c>
      <c r="P978" s="5">
        <f t="shared" si="121"/>
        <v>160.5</v>
      </c>
      <c r="Q978" t="str">
        <f t="shared" si="122"/>
        <v>technology</v>
      </c>
      <c r="R978" t="str">
        <f t="shared" si="123"/>
        <v>wearables</v>
      </c>
      <c r="S978" s="10">
        <f t="shared" si="124"/>
        <v>42184.850659722222</v>
      </c>
      <c r="T978" s="10">
        <f t="shared" si="125"/>
        <v>42229.850659722222</v>
      </c>
      <c r="U978">
        <f t="shared" si="126"/>
        <v>2015</v>
      </c>
      <c r="V978">
        <f t="shared" si="127"/>
        <v>2015</v>
      </c>
    </row>
    <row r="979" spans="1:22"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20"/>
        <v>33.666666666666664</v>
      </c>
      <c r="P979" s="5">
        <f t="shared" si="121"/>
        <v>75.75</v>
      </c>
      <c r="Q979" t="str">
        <f t="shared" si="122"/>
        <v>technology</v>
      </c>
      <c r="R979" t="str">
        <f t="shared" si="123"/>
        <v>wearables</v>
      </c>
      <c r="S979" s="10">
        <f t="shared" si="124"/>
        <v>42391.733761574076</v>
      </c>
      <c r="T979" s="10">
        <f t="shared" si="125"/>
        <v>42421.733761574076</v>
      </c>
      <c r="U979">
        <f t="shared" si="126"/>
        <v>2016</v>
      </c>
      <c r="V979">
        <f t="shared" si="127"/>
        <v>2016</v>
      </c>
    </row>
    <row r="980" spans="1:22"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20"/>
        <v>56.263267182990241</v>
      </c>
      <c r="P980" s="5">
        <f t="shared" si="121"/>
        <v>790.83739837398377</v>
      </c>
      <c r="Q980" t="str">
        <f t="shared" si="122"/>
        <v>technology</v>
      </c>
      <c r="R980" t="str">
        <f t="shared" si="123"/>
        <v>wearables</v>
      </c>
      <c r="S980" s="10">
        <f t="shared" si="124"/>
        <v>42395.100706018515</v>
      </c>
      <c r="T980" s="10">
        <f t="shared" si="125"/>
        <v>42425.100706018515</v>
      </c>
      <c r="U980">
        <f t="shared" si="126"/>
        <v>2016</v>
      </c>
      <c r="V980">
        <f t="shared" si="127"/>
        <v>2016</v>
      </c>
    </row>
    <row r="981" spans="1:22"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20"/>
        <v>82.817599999999999</v>
      </c>
      <c r="P981" s="5">
        <f t="shared" si="121"/>
        <v>301.93916666666667</v>
      </c>
      <c r="Q981" t="str">
        <f t="shared" si="122"/>
        <v>technology</v>
      </c>
      <c r="R981" t="str">
        <f t="shared" si="123"/>
        <v>wearables</v>
      </c>
      <c r="S981" s="10">
        <f t="shared" si="124"/>
        <v>42506.208657407406</v>
      </c>
      <c r="T981" s="10">
        <f t="shared" si="125"/>
        <v>42541.582638888889</v>
      </c>
      <c r="U981">
        <f t="shared" si="126"/>
        <v>2016</v>
      </c>
      <c r="V981">
        <f t="shared" si="127"/>
        <v>2016</v>
      </c>
    </row>
    <row r="982" spans="1:22"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20"/>
        <v>14.860000000000001</v>
      </c>
      <c r="P982" s="5">
        <f t="shared" si="121"/>
        <v>47.935483870967744</v>
      </c>
      <c r="Q982" t="str">
        <f t="shared" si="122"/>
        <v>technology</v>
      </c>
      <c r="R982" t="str">
        <f t="shared" si="123"/>
        <v>wearables</v>
      </c>
      <c r="S982" s="10">
        <f t="shared" si="124"/>
        <v>41928.695856481478</v>
      </c>
      <c r="T982" s="10">
        <f t="shared" si="125"/>
        <v>41973.737523148149</v>
      </c>
      <c r="U982">
        <f t="shared" si="126"/>
        <v>2014</v>
      </c>
      <c r="V982">
        <f t="shared" si="127"/>
        <v>2014</v>
      </c>
    </row>
    <row r="983" spans="1:22"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20"/>
        <v>1.2375123751237513E-2</v>
      </c>
      <c r="P983" s="5">
        <f t="shared" si="121"/>
        <v>2.75</v>
      </c>
      <c r="Q983" t="str">
        <f t="shared" si="122"/>
        <v>technology</v>
      </c>
      <c r="R983" t="str">
        <f t="shared" si="123"/>
        <v>wearables</v>
      </c>
      <c r="S983" s="10">
        <f t="shared" si="124"/>
        <v>41830.738680555551</v>
      </c>
      <c r="T983" s="10">
        <f t="shared" si="125"/>
        <v>41860.738680555551</v>
      </c>
      <c r="U983">
        <f t="shared" si="126"/>
        <v>2014</v>
      </c>
      <c r="V983">
        <f t="shared" si="127"/>
        <v>2014</v>
      </c>
    </row>
    <row r="984" spans="1:22"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20"/>
        <v>1.7142857142857144E-2</v>
      </c>
      <c r="P984" s="5">
        <f t="shared" si="121"/>
        <v>1</v>
      </c>
      <c r="Q984" t="str">
        <f t="shared" si="122"/>
        <v>technology</v>
      </c>
      <c r="R984" t="str">
        <f t="shared" si="123"/>
        <v>wearables</v>
      </c>
      <c r="S984" s="10">
        <f t="shared" si="124"/>
        <v>42615.544976851852</v>
      </c>
      <c r="T984" s="10">
        <f t="shared" si="125"/>
        <v>42645.544976851852</v>
      </c>
      <c r="U984">
        <f t="shared" si="126"/>
        <v>2016</v>
      </c>
      <c r="V984">
        <f t="shared" si="127"/>
        <v>2016</v>
      </c>
    </row>
    <row r="985" spans="1:22"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20"/>
        <v>29.506136117214709</v>
      </c>
      <c r="P985" s="5">
        <f t="shared" si="121"/>
        <v>171.79329608938548</v>
      </c>
      <c r="Q985" t="str">
        <f t="shared" si="122"/>
        <v>technology</v>
      </c>
      <c r="R985" t="str">
        <f t="shared" si="123"/>
        <v>wearables</v>
      </c>
      <c r="S985" s="10">
        <f t="shared" si="124"/>
        <v>42574.459317129622</v>
      </c>
      <c r="T985" s="10">
        <f t="shared" si="125"/>
        <v>42605.662499999999</v>
      </c>
      <c r="U985">
        <f t="shared" si="126"/>
        <v>2016</v>
      </c>
      <c r="V985">
        <f t="shared" si="127"/>
        <v>2016</v>
      </c>
    </row>
    <row r="986" spans="1:22"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20"/>
        <v>1.06</v>
      </c>
      <c r="P986" s="5">
        <f t="shared" si="121"/>
        <v>35.333333333333336</v>
      </c>
      <c r="Q986" t="str">
        <f t="shared" si="122"/>
        <v>technology</v>
      </c>
      <c r="R986" t="str">
        <f t="shared" si="123"/>
        <v>wearables</v>
      </c>
      <c r="S986" s="10">
        <f t="shared" si="124"/>
        <v>42060.907499999994</v>
      </c>
      <c r="T986" s="10">
        <f t="shared" si="125"/>
        <v>42090.86583333333</v>
      </c>
      <c r="U986">
        <f t="shared" si="126"/>
        <v>2015</v>
      </c>
      <c r="V986">
        <f t="shared" si="127"/>
        <v>2015</v>
      </c>
    </row>
    <row r="987" spans="1:22"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20"/>
        <v>6.293333333333333</v>
      </c>
      <c r="P987" s="5">
        <f t="shared" si="121"/>
        <v>82.086956521739125</v>
      </c>
      <c r="Q987" t="str">
        <f t="shared" si="122"/>
        <v>technology</v>
      </c>
      <c r="R987" t="str">
        <f t="shared" si="123"/>
        <v>wearables</v>
      </c>
      <c r="S987" s="10">
        <f t="shared" si="124"/>
        <v>42339.759375000001</v>
      </c>
      <c r="T987" s="10">
        <f t="shared" si="125"/>
        <v>42369.749999999993</v>
      </c>
      <c r="U987">
        <f t="shared" si="126"/>
        <v>2015</v>
      </c>
      <c r="V987">
        <f t="shared" si="127"/>
        <v>2015</v>
      </c>
    </row>
    <row r="988" spans="1:22"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20"/>
        <v>12.75</v>
      </c>
      <c r="P988" s="5">
        <f t="shared" si="121"/>
        <v>110.8695652173913</v>
      </c>
      <c r="Q988" t="str">
        <f t="shared" si="122"/>
        <v>technology</v>
      </c>
      <c r="R988" t="str">
        <f t="shared" si="123"/>
        <v>wearables</v>
      </c>
      <c r="S988" s="10">
        <f t="shared" si="124"/>
        <v>42324.559027777774</v>
      </c>
      <c r="T988" s="10">
        <f t="shared" si="125"/>
        <v>42378.791666666664</v>
      </c>
      <c r="U988">
        <f t="shared" si="126"/>
        <v>2015</v>
      </c>
      <c r="V988">
        <f t="shared" si="127"/>
        <v>2016</v>
      </c>
    </row>
    <row r="989" spans="1:22"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20"/>
        <v>13.22</v>
      </c>
      <c r="P989" s="5">
        <f t="shared" si="121"/>
        <v>161.21951219512195</v>
      </c>
      <c r="Q989" t="str">
        <f t="shared" si="122"/>
        <v>technology</v>
      </c>
      <c r="R989" t="str">
        <f t="shared" si="123"/>
        <v>wearables</v>
      </c>
      <c r="S989" s="10">
        <f t="shared" si="124"/>
        <v>41773.086226851847</v>
      </c>
      <c r="T989" s="10">
        <f t="shared" si="125"/>
        <v>41813.086226851847</v>
      </c>
      <c r="U989">
        <f t="shared" si="126"/>
        <v>2014</v>
      </c>
      <c r="V989">
        <f t="shared" si="127"/>
        <v>2014</v>
      </c>
    </row>
    <row r="990" spans="1:22"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20"/>
        <v>0</v>
      </c>
      <c r="P990" s="5">
        <f t="shared" si="121"/>
        <v>0</v>
      </c>
      <c r="Q990" t="str">
        <f t="shared" si="122"/>
        <v>technology</v>
      </c>
      <c r="R990" t="str">
        <f t="shared" si="123"/>
        <v>wearables</v>
      </c>
      <c r="S990" s="10">
        <f t="shared" si="124"/>
        <v>42614.148437499993</v>
      </c>
      <c r="T990" s="10">
        <f t="shared" si="125"/>
        <v>42644.148437499993</v>
      </c>
      <c r="U990">
        <f t="shared" si="126"/>
        <v>2016</v>
      </c>
      <c r="V990">
        <f t="shared" si="127"/>
        <v>2016</v>
      </c>
    </row>
    <row r="991" spans="1:22"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20"/>
        <v>16.77</v>
      </c>
      <c r="P991" s="5">
        <f t="shared" si="121"/>
        <v>52.40625</v>
      </c>
      <c r="Q991" t="str">
        <f t="shared" si="122"/>
        <v>technology</v>
      </c>
      <c r="R991" t="str">
        <f t="shared" si="123"/>
        <v>wearables</v>
      </c>
      <c r="S991" s="10">
        <f t="shared" si="124"/>
        <v>42611.725636574069</v>
      </c>
      <c r="T991" s="10">
        <f t="shared" si="125"/>
        <v>42641.725636574069</v>
      </c>
      <c r="U991">
        <f t="shared" si="126"/>
        <v>2016</v>
      </c>
      <c r="V991">
        <f t="shared" si="127"/>
        <v>2016</v>
      </c>
    </row>
    <row r="992" spans="1:22"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20"/>
        <v>0.104</v>
      </c>
      <c r="P992" s="5">
        <f t="shared" si="121"/>
        <v>13</v>
      </c>
      <c r="Q992" t="str">
        <f t="shared" si="122"/>
        <v>technology</v>
      </c>
      <c r="R992" t="str">
        <f t="shared" si="123"/>
        <v>wearables</v>
      </c>
      <c r="S992" s="10">
        <f t="shared" si="124"/>
        <v>41855.575972222221</v>
      </c>
      <c r="T992" s="10">
        <f t="shared" si="125"/>
        <v>41885.575972222221</v>
      </c>
      <c r="U992">
        <f t="shared" si="126"/>
        <v>2014</v>
      </c>
      <c r="V992">
        <f t="shared" si="127"/>
        <v>2014</v>
      </c>
    </row>
    <row r="993" spans="1:22"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20"/>
        <v>4.24</v>
      </c>
      <c r="P993" s="5">
        <f t="shared" si="121"/>
        <v>30.285714285714285</v>
      </c>
      <c r="Q993" t="str">
        <f t="shared" si="122"/>
        <v>technology</v>
      </c>
      <c r="R993" t="str">
        <f t="shared" si="123"/>
        <v>wearables</v>
      </c>
      <c r="S993" s="10">
        <f t="shared" si="124"/>
        <v>42538.548472222225</v>
      </c>
      <c r="T993" s="10">
        <f t="shared" si="125"/>
        <v>42563.57708333333</v>
      </c>
      <c r="U993">
        <f t="shared" si="126"/>
        <v>2016</v>
      </c>
      <c r="V993">
        <f t="shared" si="127"/>
        <v>2016</v>
      </c>
    </row>
    <row r="994" spans="1:22"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20"/>
        <v>0.46699999999999997</v>
      </c>
      <c r="P994" s="5">
        <f t="shared" si="121"/>
        <v>116.75</v>
      </c>
      <c r="Q994" t="str">
        <f t="shared" si="122"/>
        <v>technology</v>
      </c>
      <c r="R994" t="str">
        <f t="shared" si="123"/>
        <v>wearables</v>
      </c>
      <c r="S994" s="10">
        <f t="shared" si="124"/>
        <v>42437.71665509259</v>
      </c>
      <c r="T994" s="10">
        <f t="shared" si="125"/>
        <v>42497.674988425926</v>
      </c>
      <c r="U994">
        <f t="shared" si="126"/>
        <v>2016</v>
      </c>
      <c r="V994">
        <f t="shared" si="127"/>
        <v>2016</v>
      </c>
    </row>
    <row r="995" spans="1:22"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20"/>
        <v>25.087142857142858</v>
      </c>
      <c r="P995" s="5">
        <f t="shared" si="121"/>
        <v>89.59693877551021</v>
      </c>
      <c r="Q995" t="str">
        <f t="shared" si="122"/>
        <v>technology</v>
      </c>
      <c r="R995" t="str">
        <f t="shared" si="123"/>
        <v>wearables</v>
      </c>
      <c r="S995" s="10">
        <f t="shared" si="124"/>
        <v>42652.756574074076</v>
      </c>
      <c r="T995" s="10">
        <f t="shared" si="125"/>
        <v>42685.999999999993</v>
      </c>
      <c r="U995">
        <f t="shared" si="126"/>
        <v>2016</v>
      </c>
      <c r="V995">
        <f t="shared" si="127"/>
        <v>2016</v>
      </c>
    </row>
    <row r="996" spans="1:22"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20"/>
        <v>2.3345000000000002</v>
      </c>
      <c r="P996" s="5">
        <f t="shared" si="121"/>
        <v>424.45454545454544</v>
      </c>
      <c r="Q996" t="str">
        <f t="shared" si="122"/>
        <v>technology</v>
      </c>
      <c r="R996" t="str">
        <f t="shared" si="123"/>
        <v>wearables</v>
      </c>
      <c r="S996" s="10">
        <f t="shared" si="124"/>
        <v>41921.054745370369</v>
      </c>
      <c r="T996" s="10">
        <f t="shared" si="125"/>
        <v>41973.749305555553</v>
      </c>
      <c r="U996">
        <f t="shared" si="126"/>
        <v>2014</v>
      </c>
      <c r="V996">
        <f t="shared" si="127"/>
        <v>2014</v>
      </c>
    </row>
    <row r="997" spans="1:22"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20"/>
        <v>7.26</v>
      </c>
      <c r="P997" s="5">
        <f t="shared" si="121"/>
        <v>80.666666666666671</v>
      </c>
      <c r="Q997" t="str">
        <f t="shared" si="122"/>
        <v>technology</v>
      </c>
      <c r="R997" t="str">
        <f t="shared" si="123"/>
        <v>wearables</v>
      </c>
      <c r="S997" s="10">
        <f t="shared" si="124"/>
        <v>41947.732407407406</v>
      </c>
      <c r="T997" s="10">
        <f t="shared" si="125"/>
        <v>41972.458333333336</v>
      </c>
      <c r="U997">
        <f t="shared" si="126"/>
        <v>2014</v>
      </c>
      <c r="V997">
        <f t="shared" si="127"/>
        <v>2014</v>
      </c>
    </row>
    <row r="998" spans="1:22"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20"/>
        <v>1.625</v>
      </c>
      <c r="P998" s="5">
        <f t="shared" si="121"/>
        <v>13</v>
      </c>
      <c r="Q998" t="str">
        <f t="shared" si="122"/>
        <v>technology</v>
      </c>
      <c r="R998" t="str">
        <f t="shared" si="123"/>
        <v>wearables</v>
      </c>
      <c r="S998" s="10">
        <f t="shared" si="124"/>
        <v>41817.658101851848</v>
      </c>
      <c r="T998" s="10">
        <f t="shared" si="125"/>
        <v>41847.435416666667</v>
      </c>
      <c r="U998">
        <f t="shared" si="126"/>
        <v>2014</v>
      </c>
      <c r="V998">
        <f t="shared" si="127"/>
        <v>2014</v>
      </c>
    </row>
    <row r="999" spans="1:22"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20"/>
        <v>1.3</v>
      </c>
      <c r="P999" s="5">
        <f t="shared" si="121"/>
        <v>8.125</v>
      </c>
      <c r="Q999" t="str">
        <f t="shared" si="122"/>
        <v>technology</v>
      </c>
      <c r="R999" t="str">
        <f t="shared" si="123"/>
        <v>wearables</v>
      </c>
      <c r="S999" s="10">
        <f t="shared" si="124"/>
        <v>41940.894641203704</v>
      </c>
      <c r="T999" s="10">
        <f t="shared" si="125"/>
        <v>41970.936307870368</v>
      </c>
      <c r="U999">
        <f t="shared" si="126"/>
        <v>2014</v>
      </c>
      <c r="V999">
        <f t="shared" si="127"/>
        <v>2014</v>
      </c>
    </row>
    <row r="1000" spans="1:22"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20"/>
        <v>58.558333333333337</v>
      </c>
      <c r="P1000" s="5">
        <f t="shared" si="121"/>
        <v>153.42794759825327</v>
      </c>
      <c r="Q1000" t="str">
        <f t="shared" si="122"/>
        <v>technology</v>
      </c>
      <c r="R1000" t="str">
        <f t="shared" si="123"/>
        <v>wearables</v>
      </c>
      <c r="S1000" s="10">
        <f t="shared" si="124"/>
        <v>42281.960659722223</v>
      </c>
      <c r="T1000" s="10">
        <f t="shared" si="125"/>
        <v>42327.002326388887</v>
      </c>
      <c r="U1000">
        <f t="shared" si="126"/>
        <v>2015</v>
      </c>
      <c r="V1000">
        <f t="shared" si="127"/>
        <v>2015</v>
      </c>
    </row>
    <row r="1001" spans="1:22"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20"/>
        <v>7.7886666666666677</v>
      </c>
      <c r="P1001" s="5">
        <f t="shared" si="121"/>
        <v>292.07499999999999</v>
      </c>
      <c r="Q1001" t="str">
        <f t="shared" si="122"/>
        <v>technology</v>
      </c>
      <c r="R1001" t="str">
        <f t="shared" si="123"/>
        <v>wearables</v>
      </c>
      <c r="S1001" s="10">
        <f t="shared" si="124"/>
        <v>41926.091319444444</v>
      </c>
      <c r="T1001" s="10">
        <f t="shared" si="125"/>
        <v>41956.126388888886</v>
      </c>
      <c r="U1001">
        <f t="shared" si="126"/>
        <v>2014</v>
      </c>
      <c r="V1001">
        <f t="shared" si="127"/>
        <v>2014</v>
      </c>
    </row>
    <row r="1002" spans="1:22"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20"/>
        <v>2.2157147647256061</v>
      </c>
      <c r="P1002" s="5">
        <f t="shared" si="121"/>
        <v>3304</v>
      </c>
      <c r="Q1002" t="str">
        <f t="shared" si="122"/>
        <v>technology</v>
      </c>
      <c r="R1002" t="str">
        <f t="shared" si="123"/>
        <v>wearables</v>
      </c>
      <c r="S1002" s="10">
        <f t="shared" si="124"/>
        <v>42748.851388888885</v>
      </c>
      <c r="T1002" s="10">
        <f t="shared" si="125"/>
        <v>42808.80972222222</v>
      </c>
      <c r="U1002">
        <f t="shared" si="126"/>
        <v>2017</v>
      </c>
      <c r="V1002">
        <f t="shared" si="127"/>
        <v>2017</v>
      </c>
    </row>
    <row r="1003" spans="1:22"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20"/>
        <v>104</v>
      </c>
      <c r="P1003" s="5">
        <f t="shared" si="121"/>
        <v>1300</v>
      </c>
      <c r="Q1003" t="str">
        <f t="shared" si="122"/>
        <v>technology</v>
      </c>
      <c r="R1003" t="str">
        <f t="shared" si="123"/>
        <v>wearables</v>
      </c>
      <c r="S1003" s="10">
        <f t="shared" si="124"/>
        <v>42720.511724537035</v>
      </c>
      <c r="T1003" s="10">
        <f t="shared" si="125"/>
        <v>42765.511724537035</v>
      </c>
      <c r="U1003">
        <f t="shared" si="126"/>
        <v>2016</v>
      </c>
      <c r="V1003">
        <f t="shared" si="127"/>
        <v>2017</v>
      </c>
    </row>
    <row r="1004" spans="1:22"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20"/>
        <v>29.6029602960296</v>
      </c>
      <c r="P1004" s="5">
        <f t="shared" si="121"/>
        <v>134.54545454545453</v>
      </c>
      <c r="Q1004" t="str">
        <f t="shared" si="122"/>
        <v>technology</v>
      </c>
      <c r="R1004" t="str">
        <f t="shared" si="123"/>
        <v>wearables</v>
      </c>
      <c r="S1004" s="10">
        <f t="shared" si="124"/>
        <v>42325.475856481477</v>
      </c>
      <c r="T1004" s="10">
        <f t="shared" si="125"/>
        <v>42355.040972222218</v>
      </c>
      <c r="U1004">
        <f t="shared" si="126"/>
        <v>2015</v>
      </c>
      <c r="V1004">
        <f t="shared" si="127"/>
        <v>2015</v>
      </c>
    </row>
    <row r="1005" spans="1:22"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20"/>
        <v>16.055</v>
      </c>
      <c r="P1005" s="5">
        <f t="shared" si="121"/>
        <v>214.06666666666666</v>
      </c>
      <c r="Q1005" t="str">
        <f t="shared" si="122"/>
        <v>technology</v>
      </c>
      <c r="R1005" t="str">
        <f t="shared" si="123"/>
        <v>wearables</v>
      </c>
      <c r="S1005" s="10">
        <f t="shared" si="124"/>
        <v>42780.500706018516</v>
      </c>
      <c r="T1005" s="10">
        <f t="shared" si="125"/>
        <v>42810.459039351852</v>
      </c>
      <c r="U1005">
        <f t="shared" si="126"/>
        <v>2017</v>
      </c>
      <c r="V1005">
        <f t="shared" si="127"/>
        <v>2017</v>
      </c>
    </row>
    <row r="1006" spans="1:22"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20"/>
        <v>82.207999999999998</v>
      </c>
      <c r="P1006" s="5">
        <f t="shared" si="121"/>
        <v>216.33684210526314</v>
      </c>
      <c r="Q1006" t="str">
        <f t="shared" si="122"/>
        <v>technology</v>
      </c>
      <c r="R1006" t="str">
        <f t="shared" si="123"/>
        <v>wearables</v>
      </c>
      <c r="S1006" s="10">
        <f t="shared" si="124"/>
        <v>42388.5003125</v>
      </c>
      <c r="T1006" s="10">
        <f t="shared" si="125"/>
        <v>42418.5003125</v>
      </c>
      <c r="U1006">
        <f t="shared" si="126"/>
        <v>2016</v>
      </c>
      <c r="V1006">
        <f t="shared" si="127"/>
        <v>2016</v>
      </c>
    </row>
    <row r="1007" spans="1:22"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20"/>
        <v>75.051000000000002</v>
      </c>
      <c r="P1007" s="5">
        <f t="shared" si="121"/>
        <v>932.31055900621118</v>
      </c>
      <c r="Q1007" t="str">
        <f t="shared" si="122"/>
        <v>technology</v>
      </c>
      <c r="R1007" t="str">
        <f t="shared" si="123"/>
        <v>wearables</v>
      </c>
      <c r="S1007" s="10">
        <f t="shared" si="124"/>
        <v>42276.41646990741</v>
      </c>
      <c r="T1007" s="10">
        <f t="shared" si="125"/>
        <v>42307.41646990741</v>
      </c>
      <c r="U1007">
        <f t="shared" si="126"/>
        <v>2015</v>
      </c>
      <c r="V1007">
        <f t="shared" si="127"/>
        <v>2015</v>
      </c>
    </row>
    <row r="1008" spans="1:22"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20"/>
        <v>5.8500000000000005</v>
      </c>
      <c r="P1008" s="5">
        <f t="shared" si="121"/>
        <v>29.25</v>
      </c>
      <c r="Q1008" t="str">
        <f t="shared" si="122"/>
        <v>technology</v>
      </c>
      <c r="R1008" t="str">
        <f t="shared" si="123"/>
        <v>wearables</v>
      </c>
      <c r="S1008" s="10">
        <f t="shared" si="124"/>
        <v>41976.83185185185</v>
      </c>
      <c r="T1008" s="10">
        <f t="shared" si="125"/>
        <v>41985.09097222222</v>
      </c>
      <c r="U1008">
        <f t="shared" si="126"/>
        <v>2014</v>
      </c>
      <c r="V1008">
        <f t="shared" si="127"/>
        <v>2014</v>
      </c>
    </row>
    <row r="1009" spans="1:22"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20"/>
        <v>44.32</v>
      </c>
      <c r="P1009" s="5">
        <f t="shared" si="121"/>
        <v>174.94736842105263</v>
      </c>
      <c r="Q1009" t="str">
        <f t="shared" si="122"/>
        <v>technology</v>
      </c>
      <c r="R1009" t="str">
        <f t="shared" si="123"/>
        <v>wearables</v>
      </c>
      <c r="S1009" s="10">
        <f t="shared" si="124"/>
        <v>42676.3752662037</v>
      </c>
      <c r="T1009" s="10">
        <f t="shared" si="125"/>
        <v>42718.416932870365</v>
      </c>
      <c r="U1009">
        <f t="shared" si="126"/>
        <v>2016</v>
      </c>
      <c r="V1009">
        <f t="shared" si="127"/>
        <v>2016</v>
      </c>
    </row>
    <row r="1010" spans="1:22"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20"/>
        <v>0.26737967914438499</v>
      </c>
      <c r="P1010" s="5">
        <f t="shared" si="121"/>
        <v>250</v>
      </c>
      <c r="Q1010" t="str">
        <f t="shared" si="122"/>
        <v>technology</v>
      </c>
      <c r="R1010" t="str">
        <f t="shared" si="123"/>
        <v>wearables</v>
      </c>
      <c r="S1010" s="10">
        <f t="shared" si="124"/>
        <v>42702.600868055553</v>
      </c>
      <c r="T1010" s="10">
        <f t="shared" si="125"/>
        <v>42732.600868055553</v>
      </c>
      <c r="U1010">
        <f t="shared" si="126"/>
        <v>2016</v>
      </c>
      <c r="V1010">
        <f t="shared" si="127"/>
        <v>2016</v>
      </c>
    </row>
    <row r="1011" spans="1:22"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20"/>
        <v>13.13</v>
      </c>
      <c r="P1011" s="5">
        <f t="shared" si="121"/>
        <v>65</v>
      </c>
      <c r="Q1011" t="str">
        <f t="shared" si="122"/>
        <v>technology</v>
      </c>
      <c r="R1011" t="str">
        <f t="shared" si="123"/>
        <v>wearables</v>
      </c>
      <c r="S1011" s="10">
        <f t="shared" si="124"/>
        <v>42510.396365740737</v>
      </c>
      <c r="T1011" s="10">
        <f t="shared" si="125"/>
        <v>42540.396365740737</v>
      </c>
      <c r="U1011">
        <f t="shared" si="126"/>
        <v>2016</v>
      </c>
      <c r="V1011">
        <f t="shared" si="127"/>
        <v>2016</v>
      </c>
    </row>
    <row r="1012" spans="1:22"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20"/>
        <v>0.19088937093275488</v>
      </c>
      <c r="P1012" s="5">
        <f t="shared" si="121"/>
        <v>55</v>
      </c>
      <c r="Q1012" t="str">
        <f t="shared" si="122"/>
        <v>technology</v>
      </c>
      <c r="R1012" t="str">
        <f t="shared" si="123"/>
        <v>wearables</v>
      </c>
      <c r="S1012" s="10">
        <f t="shared" si="124"/>
        <v>42561.621087962958</v>
      </c>
      <c r="T1012" s="10">
        <f t="shared" si="125"/>
        <v>42617.915972222218</v>
      </c>
      <c r="U1012">
        <f t="shared" si="126"/>
        <v>2016</v>
      </c>
      <c r="V1012">
        <f t="shared" si="127"/>
        <v>2016</v>
      </c>
    </row>
    <row r="1013" spans="1:22"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20"/>
        <v>0.375</v>
      </c>
      <c r="P1013" s="5">
        <f t="shared" si="121"/>
        <v>75</v>
      </c>
      <c r="Q1013" t="str">
        <f t="shared" si="122"/>
        <v>technology</v>
      </c>
      <c r="R1013" t="str">
        <f t="shared" si="123"/>
        <v>wearables</v>
      </c>
      <c r="S1013" s="10">
        <f t="shared" si="124"/>
        <v>41946.689756944441</v>
      </c>
      <c r="T1013" s="10">
        <f t="shared" si="125"/>
        <v>41991.689756944441</v>
      </c>
      <c r="U1013">
        <f t="shared" si="126"/>
        <v>2014</v>
      </c>
      <c r="V1013">
        <f t="shared" si="127"/>
        <v>2014</v>
      </c>
    </row>
    <row r="1014" spans="1:22"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20"/>
        <v>21535.021000000001</v>
      </c>
      <c r="P1014" s="5">
        <f t="shared" si="121"/>
        <v>1389.3561935483872</v>
      </c>
      <c r="Q1014" t="str">
        <f t="shared" si="122"/>
        <v>technology</v>
      </c>
      <c r="R1014" t="str">
        <f t="shared" si="123"/>
        <v>wearables</v>
      </c>
      <c r="S1014" s="10">
        <f t="shared" si="124"/>
        <v>42714.232083333329</v>
      </c>
      <c r="T1014" s="10">
        <f t="shared" si="125"/>
        <v>42759.232083333329</v>
      </c>
      <c r="U1014">
        <f t="shared" si="126"/>
        <v>2016</v>
      </c>
      <c r="V1014">
        <f t="shared" si="127"/>
        <v>2017</v>
      </c>
    </row>
    <row r="1015" spans="1:22"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20"/>
        <v>34.527999999999999</v>
      </c>
      <c r="P1015" s="5">
        <f t="shared" si="121"/>
        <v>95.911111111111111</v>
      </c>
      <c r="Q1015" t="str">
        <f t="shared" si="122"/>
        <v>technology</v>
      </c>
      <c r="R1015" t="str">
        <f t="shared" si="123"/>
        <v>wearables</v>
      </c>
      <c r="S1015" s="10">
        <f t="shared" si="124"/>
        <v>42339.625648148147</v>
      </c>
      <c r="T1015" s="10">
        <f t="shared" si="125"/>
        <v>42367.624999999993</v>
      </c>
      <c r="U1015">
        <f t="shared" si="126"/>
        <v>2015</v>
      </c>
      <c r="V1015">
        <f t="shared" si="127"/>
        <v>2015</v>
      </c>
    </row>
    <row r="1016" spans="1:22"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20"/>
        <v>30.599999999999998</v>
      </c>
      <c r="P1016" s="5">
        <f t="shared" si="121"/>
        <v>191.25</v>
      </c>
      <c r="Q1016" t="str">
        <f t="shared" si="122"/>
        <v>technology</v>
      </c>
      <c r="R1016" t="str">
        <f t="shared" si="123"/>
        <v>wearables</v>
      </c>
      <c r="S1016" s="10">
        <f t="shared" si="124"/>
        <v>41954.79415509259</v>
      </c>
      <c r="T1016" s="10">
        <f t="shared" si="125"/>
        <v>42004.79415509259</v>
      </c>
      <c r="U1016">
        <f t="shared" si="126"/>
        <v>2014</v>
      </c>
      <c r="V1016">
        <f t="shared" si="127"/>
        <v>2014</v>
      </c>
    </row>
    <row r="1017" spans="1:22"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20"/>
        <v>2.666666666666667</v>
      </c>
      <c r="P1017" s="5">
        <f t="shared" si="121"/>
        <v>40</v>
      </c>
      <c r="Q1017" t="str">
        <f t="shared" si="122"/>
        <v>technology</v>
      </c>
      <c r="R1017" t="str">
        <f t="shared" si="123"/>
        <v>wearables</v>
      </c>
      <c r="S1017" s="10">
        <f t="shared" si="124"/>
        <v>42303.670081018521</v>
      </c>
      <c r="T1017" s="10">
        <f t="shared" si="125"/>
        <v>42333.711747685178</v>
      </c>
      <c r="U1017">
        <f t="shared" si="126"/>
        <v>2015</v>
      </c>
      <c r="V1017">
        <f t="shared" si="127"/>
        <v>2015</v>
      </c>
    </row>
    <row r="1018" spans="1:22"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20"/>
        <v>2.8420000000000001</v>
      </c>
      <c r="P1018" s="5">
        <f t="shared" si="121"/>
        <v>74.78947368421052</v>
      </c>
      <c r="Q1018" t="str">
        <f t="shared" si="122"/>
        <v>technology</v>
      </c>
      <c r="R1018" t="str">
        <f t="shared" si="123"/>
        <v>wearables</v>
      </c>
      <c r="S1018" s="10">
        <f t="shared" si="124"/>
        <v>42421.898796296293</v>
      </c>
      <c r="T1018" s="10">
        <f t="shared" si="125"/>
        <v>42466.857129629629</v>
      </c>
      <c r="U1018">
        <f t="shared" si="126"/>
        <v>2016</v>
      </c>
      <c r="V1018">
        <f t="shared" si="127"/>
        <v>2016</v>
      </c>
    </row>
    <row r="1019" spans="1:22"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20"/>
        <v>22.878799999999998</v>
      </c>
      <c r="P1019" s="5">
        <f t="shared" si="121"/>
        <v>161.11830985915492</v>
      </c>
      <c r="Q1019" t="str">
        <f t="shared" si="122"/>
        <v>technology</v>
      </c>
      <c r="R1019" t="str">
        <f t="shared" si="123"/>
        <v>wearables</v>
      </c>
      <c r="S1019" s="10">
        <f t="shared" si="124"/>
        <v>42289.466840277775</v>
      </c>
      <c r="T1019" s="10">
        <f t="shared" si="125"/>
        <v>42329.508506944439</v>
      </c>
      <c r="U1019">
        <f t="shared" si="126"/>
        <v>2015</v>
      </c>
      <c r="V1019">
        <f t="shared" si="127"/>
        <v>2015</v>
      </c>
    </row>
    <row r="1020" spans="1:22"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20"/>
        <v>3.105</v>
      </c>
      <c r="P1020" s="5">
        <f t="shared" si="121"/>
        <v>88.714285714285708</v>
      </c>
      <c r="Q1020" t="str">
        <f t="shared" si="122"/>
        <v>technology</v>
      </c>
      <c r="R1020" t="str">
        <f t="shared" si="123"/>
        <v>wearables</v>
      </c>
      <c r="S1020" s="10">
        <f t="shared" si="124"/>
        <v>42535.283946759257</v>
      </c>
      <c r="T1020" s="10">
        <f t="shared" si="125"/>
        <v>42565.283946759257</v>
      </c>
      <c r="U1020">
        <f t="shared" si="126"/>
        <v>2016</v>
      </c>
      <c r="V1020">
        <f t="shared" si="127"/>
        <v>2016</v>
      </c>
    </row>
    <row r="1021" spans="1:22"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20"/>
        <v>47.333333333333336</v>
      </c>
      <c r="P1021" s="5">
        <f t="shared" si="121"/>
        <v>53.25</v>
      </c>
      <c r="Q1021" t="str">
        <f t="shared" si="122"/>
        <v>technology</v>
      </c>
      <c r="R1021" t="str">
        <f t="shared" si="123"/>
        <v>wearables</v>
      </c>
      <c r="S1021" s="10">
        <f t="shared" si="124"/>
        <v>42009.765613425923</v>
      </c>
      <c r="T1021" s="10">
        <f t="shared" si="125"/>
        <v>42039.765613425923</v>
      </c>
      <c r="U1021">
        <f t="shared" si="126"/>
        <v>2015</v>
      </c>
      <c r="V1021">
        <f t="shared" si="127"/>
        <v>2015</v>
      </c>
    </row>
    <row r="1022" spans="1:22"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20"/>
        <v>205.54838709677421</v>
      </c>
      <c r="P1022" s="5">
        <f t="shared" si="121"/>
        <v>106.2</v>
      </c>
      <c r="Q1022" t="str">
        <f t="shared" si="122"/>
        <v>music</v>
      </c>
      <c r="R1022" t="str">
        <f t="shared" si="123"/>
        <v>electronic music</v>
      </c>
      <c r="S1022" s="10">
        <f t="shared" si="124"/>
        <v>42126.861215277771</v>
      </c>
      <c r="T1022" s="10">
        <f t="shared" si="125"/>
        <v>42156.824305555558</v>
      </c>
      <c r="U1022">
        <f t="shared" si="126"/>
        <v>2015</v>
      </c>
      <c r="V1022">
        <f t="shared" si="127"/>
        <v>2015</v>
      </c>
    </row>
    <row r="1023" spans="1:22"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20"/>
        <v>351.80366666666669</v>
      </c>
      <c r="P1023" s="5">
        <f t="shared" si="121"/>
        <v>22.079728033472804</v>
      </c>
      <c r="Q1023" t="str">
        <f t="shared" si="122"/>
        <v>music</v>
      </c>
      <c r="R1023" t="str">
        <f t="shared" si="123"/>
        <v>electronic music</v>
      </c>
      <c r="S1023" s="10">
        <f t="shared" si="124"/>
        <v>42271.043645833335</v>
      </c>
      <c r="T1023" s="10">
        <f t="shared" si="125"/>
        <v>42293.958333333336</v>
      </c>
      <c r="U1023">
        <f t="shared" si="126"/>
        <v>2015</v>
      </c>
      <c r="V1023">
        <f t="shared" si="127"/>
        <v>2015</v>
      </c>
    </row>
    <row r="1024" spans="1:22"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20"/>
        <v>114.9</v>
      </c>
      <c r="P1024" s="5">
        <f t="shared" si="121"/>
        <v>31.054054054054053</v>
      </c>
      <c r="Q1024" t="str">
        <f t="shared" si="122"/>
        <v>music</v>
      </c>
      <c r="R1024" t="str">
        <f t="shared" si="123"/>
        <v>electronic music</v>
      </c>
      <c r="S1024" s="10">
        <f t="shared" si="124"/>
        <v>42111.438391203701</v>
      </c>
      <c r="T1024" s="10">
        <f t="shared" si="125"/>
        <v>42141.438391203701</v>
      </c>
      <c r="U1024">
        <f t="shared" si="126"/>
        <v>2015</v>
      </c>
      <c r="V1024">
        <f t="shared" si="127"/>
        <v>2015</v>
      </c>
    </row>
    <row r="1025" spans="1:22"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20"/>
        <v>237.15</v>
      </c>
      <c r="P1025" s="5">
        <f t="shared" si="121"/>
        <v>36.206106870229007</v>
      </c>
      <c r="Q1025" t="str">
        <f t="shared" si="122"/>
        <v>music</v>
      </c>
      <c r="R1025" t="str">
        <f t="shared" si="123"/>
        <v>electronic music</v>
      </c>
      <c r="S1025" s="10">
        <f t="shared" si="124"/>
        <v>42145.711354166669</v>
      </c>
      <c r="T1025" s="10">
        <f t="shared" si="125"/>
        <v>42175.711354166669</v>
      </c>
      <c r="U1025">
        <f t="shared" si="126"/>
        <v>2015</v>
      </c>
      <c r="V1025">
        <f t="shared" si="127"/>
        <v>2015</v>
      </c>
    </row>
    <row r="1026" spans="1:22"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20"/>
        <v>118.63774999999998</v>
      </c>
      <c r="P1026" s="5">
        <f t="shared" si="121"/>
        <v>388.9762295081967</v>
      </c>
      <c r="Q1026" t="str">
        <f t="shared" si="122"/>
        <v>music</v>
      </c>
      <c r="R1026" t="str">
        <f t="shared" si="123"/>
        <v>electronic music</v>
      </c>
      <c r="S1026" s="10">
        <f t="shared" si="124"/>
        <v>42370.372256944444</v>
      </c>
      <c r="T1026" s="10">
        <f t="shared" si="125"/>
        <v>42400.372256944444</v>
      </c>
      <c r="U1026">
        <f t="shared" si="126"/>
        <v>2016</v>
      </c>
      <c r="V1026">
        <f t="shared" si="127"/>
        <v>2016</v>
      </c>
    </row>
    <row r="1027" spans="1:22"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28">(E1027/D1027)*100</f>
        <v>109.92831428571431</v>
      </c>
      <c r="P1027" s="5">
        <f t="shared" ref="P1027:P1090" si="129">IFERROR(E1027/L1027, 0)</f>
        <v>71.848571428571432</v>
      </c>
      <c r="Q1027" t="str">
        <f t="shared" ref="Q1027:Q1090" si="130">LEFT(N1027,FIND("/",N1027)-1)</f>
        <v>music</v>
      </c>
      <c r="R1027" t="str">
        <f t="shared" ref="R1027:R1090" si="131">RIGHT(N1027,LEN(N1027)-FIND("/",N1027))</f>
        <v>electronic music</v>
      </c>
      <c r="S1027" s="10">
        <f t="shared" ref="S1027:S1090" si="132">(J1027/86400)+25569+(-5/24)</f>
        <v>42049.625428240739</v>
      </c>
      <c r="T1027" s="10">
        <f t="shared" ref="T1027:T1090" si="133">(I1027/86400)+25569+(-5/24)</f>
        <v>42079.583761574067</v>
      </c>
      <c r="U1027">
        <f t="shared" ref="U1027:U1090" si="134">YEAR(S1027)</f>
        <v>2015</v>
      </c>
      <c r="V1027">
        <f t="shared" ref="V1027:V1090" si="135">YEAR(T1027)</f>
        <v>2015</v>
      </c>
    </row>
    <row r="1028" spans="1:22"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28"/>
        <v>100.00828571428571</v>
      </c>
      <c r="P1028" s="5">
        <f t="shared" si="129"/>
        <v>57.381803278688523</v>
      </c>
      <c r="Q1028" t="str">
        <f t="shared" si="130"/>
        <v>music</v>
      </c>
      <c r="R1028" t="str">
        <f t="shared" si="131"/>
        <v>electronic music</v>
      </c>
      <c r="S1028" s="10">
        <f t="shared" si="132"/>
        <v>42426.199259259258</v>
      </c>
      <c r="T1028" s="10">
        <f t="shared" si="133"/>
        <v>42460.157592592594</v>
      </c>
      <c r="U1028">
        <f t="shared" si="134"/>
        <v>2016</v>
      </c>
      <c r="V1028">
        <f t="shared" si="135"/>
        <v>2016</v>
      </c>
    </row>
    <row r="1029" spans="1:22"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28"/>
        <v>103.09292094387415</v>
      </c>
      <c r="P1029" s="5">
        <f t="shared" si="129"/>
        <v>69.666666666666671</v>
      </c>
      <c r="Q1029" t="str">
        <f t="shared" si="130"/>
        <v>music</v>
      </c>
      <c r="R1029" t="str">
        <f t="shared" si="131"/>
        <v>electronic music</v>
      </c>
      <c r="S1029" s="10">
        <f t="shared" si="132"/>
        <v>41904.825775462959</v>
      </c>
      <c r="T1029" s="10">
        <f t="shared" si="133"/>
        <v>41934.825775462959</v>
      </c>
      <c r="U1029">
        <f t="shared" si="134"/>
        <v>2014</v>
      </c>
      <c r="V1029">
        <f t="shared" si="135"/>
        <v>2014</v>
      </c>
    </row>
    <row r="1030" spans="1:22"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28"/>
        <v>117.27000000000001</v>
      </c>
      <c r="P1030" s="5">
        <f t="shared" si="129"/>
        <v>45.988235294117644</v>
      </c>
      <c r="Q1030" t="str">
        <f t="shared" si="130"/>
        <v>music</v>
      </c>
      <c r="R1030" t="str">
        <f t="shared" si="131"/>
        <v>electronic music</v>
      </c>
      <c r="S1030" s="10">
        <f t="shared" si="132"/>
        <v>42755.419039351851</v>
      </c>
      <c r="T1030" s="10">
        <f t="shared" si="133"/>
        <v>42800.624999999993</v>
      </c>
      <c r="U1030">
        <f t="shared" si="134"/>
        <v>2017</v>
      </c>
      <c r="V1030">
        <f t="shared" si="135"/>
        <v>2017</v>
      </c>
    </row>
    <row r="1031" spans="1:22"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28"/>
        <v>111.75999999999999</v>
      </c>
      <c r="P1031" s="5">
        <f t="shared" si="129"/>
        <v>79.262411347517727</v>
      </c>
      <c r="Q1031" t="str">
        <f t="shared" si="130"/>
        <v>music</v>
      </c>
      <c r="R1031" t="str">
        <f t="shared" si="131"/>
        <v>electronic music</v>
      </c>
      <c r="S1031" s="10">
        <f t="shared" si="132"/>
        <v>42044.503553240742</v>
      </c>
      <c r="T1031" s="10">
        <f t="shared" si="133"/>
        <v>42098.707638888889</v>
      </c>
      <c r="U1031">
        <f t="shared" si="134"/>
        <v>2015</v>
      </c>
      <c r="V1031">
        <f t="shared" si="135"/>
        <v>2015</v>
      </c>
    </row>
    <row r="1032" spans="1:22"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28"/>
        <v>342.09999999999997</v>
      </c>
      <c r="P1032" s="5">
        <f t="shared" si="129"/>
        <v>43.031446540880502</v>
      </c>
      <c r="Q1032" t="str">
        <f t="shared" si="130"/>
        <v>music</v>
      </c>
      <c r="R1032" t="str">
        <f t="shared" si="131"/>
        <v>electronic music</v>
      </c>
      <c r="S1032" s="10">
        <f t="shared" si="132"/>
        <v>42611.274872685179</v>
      </c>
      <c r="T1032" s="10">
        <f t="shared" si="133"/>
        <v>42625.274872685179</v>
      </c>
      <c r="U1032">
        <f t="shared" si="134"/>
        <v>2016</v>
      </c>
      <c r="V1032">
        <f t="shared" si="135"/>
        <v>2016</v>
      </c>
    </row>
    <row r="1033" spans="1:22"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28"/>
        <v>107.4</v>
      </c>
      <c r="P1033" s="5">
        <f t="shared" si="129"/>
        <v>108.48484848484848</v>
      </c>
      <c r="Q1033" t="str">
        <f t="shared" si="130"/>
        <v>music</v>
      </c>
      <c r="R1033" t="str">
        <f t="shared" si="131"/>
        <v>electronic music</v>
      </c>
      <c r="S1033" s="10">
        <f t="shared" si="132"/>
        <v>42324.555671296293</v>
      </c>
      <c r="T1033" s="10">
        <f t="shared" si="133"/>
        <v>42354.555671296293</v>
      </c>
      <c r="U1033">
        <f t="shared" si="134"/>
        <v>2015</v>
      </c>
      <c r="V1033">
        <f t="shared" si="135"/>
        <v>2015</v>
      </c>
    </row>
    <row r="1034" spans="1:22"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28"/>
        <v>108.49703703703703</v>
      </c>
      <c r="P1034" s="5">
        <f t="shared" si="129"/>
        <v>61.029583333333335</v>
      </c>
      <c r="Q1034" t="str">
        <f t="shared" si="130"/>
        <v>music</v>
      </c>
      <c r="R1034" t="str">
        <f t="shared" si="131"/>
        <v>electronic music</v>
      </c>
      <c r="S1034" s="10">
        <f t="shared" si="132"/>
        <v>42514.458622685182</v>
      </c>
      <c r="T1034" s="10">
        <f t="shared" si="133"/>
        <v>42544.458622685182</v>
      </c>
      <c r="U1034">
        <f t="shared" si="134"/>
        <v>2016</v>
      </c>
      <c r="V1034">
        <f t="shared" si="135"/>
        <v>2016</v>
      </c>
    </row>
    <row r="1035" spans="1:22"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28"/>
        <v>102.86144578313252</v>
      </c>
      <c r="P1035" s="5">
        <f t="shared" si="129"/>
        <v>50.592592592592595</v>
      </c>
      <c r="Q1035" t="str">
        <f t="shared" si="130"/>
        <v>music</v>
      </c>
      <c r="R1035" t="str">
        <f t="shared" si="131"/>
        <v>electronic music</v>
      </c>
      <c r="S1035" s="10">
        <f t="shared" si="132"/>
        <v>42688.52407407407</v>
      </c>
      <c r="T1035" s="10">
        <f t="shared" si="133"/>
        <v>42716.52407407407</v>
      </c>
      <c r="U1035">
        <f t="shared" si="134"/>
        <v>2016</v>
      </c>
      <c r="V1035">
        <f t="shared" si="135"/>
        <v>2016</v>
      </c>
    </row>
    <row r="1036" spans="1:22"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28"/>
        <v>130.0018</v>
      </c>
      <c r="P1036" s="5">
        <f t="shared" si="129"/>
        <v>39.157168674698795</v>
      </c>
      <c r="Q1036" t="str">
        <f t="shared" si="130"/>
        <v>music</v>
      </c>
      <c r="R1036" t="str">
        <f t="shared" si="131"/>
        <v>electronic music</v>
      </c>
      <c r="S1036" s="10">
        <f t="shared" si="132"/>
        <v>42554.958379629628</v>
      </c>
      <c r="T1036" s="10">
        <f t="shared" si="133"/>
        <v>42586.957638888889</v>
      </c>
      <c r="U1036">
        <f t="shared" si="134"/>
        <v>2016</v>
      </c>
      <c r="V1036">
        <f t="shared" si="135"/>
        <v>2016</v>
      </c>
    </row>
    <row r="1037" spans="1:22"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28"/>
        <v>107.65217391304347</v>
      </c>
      <c r="P1037" s="5">
        <f t="shared" si="129"/>
        <v>65.15789473684211</v>
      </c>
      <c r="Q1037" t="str">
        <f t="shared" si="130"/>
        <v>music</v>
      </c>
      <c r="R1037" t="str">
        <f t="shared" si="131"/>
        <v>electronic music</v>
      </c>
      <c r="S1037" s="10">
        <f t="shared" si="132"/>
        <v>42016.43310185185</v>
      </c>
      <c r="T1037" s="10">
        <f t="shared" si="133"/>
        <v>42046.43310185185</v>
      </c>
      <c r="U1037">
        <f t="shared" si="134"/>
        <v>2015</v>
      </c>
      <c r="V1037">
        <f t="shared" si="135"/>
        <v>2015</v>
      </c>
    </row>
    <row r="1038" spans="1:22"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28"/>
        <v>112.36044444444444</v>
      </c>
      <c r="P1038" s="5">
        <f t="shared" si="129"/>
        <v>23.963127962085309</v>
      </c>
      <c r="Q1038" t="str">
        <f t="shared" si="130"/>
        <v>music</v>
      </c>
      <c r="R1038" t="str">
        <f t="shared" si="131"/>
        <v>electronic music</v>
      </c>
      <c r="S1038" s="10">
        <f t="shared" si="132"/>
        <v>41249.240624999999</v>
      </c>
      <c r="T1038" s="10">
        <f t="shared" si="133"/>
        <v>41281.125</v>
      </c>
      <c r="U1038">
        <f t="shared" si="134"/>
        <v>2012</v>
      </c>
      <c r="V1038">
        <f t="shared" si="135"/>
        <v>2013</v>
      </c>
    </row>
    <row r="1039" spans="1:22"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28"/>
        <v>102.1</v>
      </c>
      <c r="P1039" s="5">
        <f t="shared" si="129"/>
        <v>48.61904761904762</v>
      </c>
      <c r="Q1039" t="str">
        <f t="shared" si="130"/>
        <v>music</v>
      </c>
      <c r="R1039" t="str">
        <f t="shared" si="131"/>
        <v>electronic music</v>
      </c>
      <c r="S1039" s="10">
        <f t="shared" si="132"/>
        <v>42119.61414351852</v>
      </c>
      <c r="T1039" s="10">
        <f t="shared" si="133"/>
        <v>42141.999999999993</v>
      </c>
      <c r="U1039">
        <f t="shared" si="134"/>
        <v>2015</v>
      </c>
      <c r="V1039">
        <f t="shared" si="135"/>
        <v>2015</v>
      </c>
    </row>
    <row r="1040" spans="1:22"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28"/>
        <v>145.33333333333334</v>
      </c>
      <c r="P1040" s="5">
        <f t="shared" si="129"/>
        <v>35.73770491803279</v>
      </c>
      <c r="Q1040" t="str">
        <f t="shared" si="130"/>
        <v>music</v>
      </c>
      <c r="R1040" t="str">
        <f t="shared" si="131"/>
        <v>electronic music</v>
      </c>
      <c r="S1040" s="10">
        <f t="shared" si="132"/>
        <v>42418.023414351854</v>
      </c>
      <c r="T1040" s="10">
        <f t="shared" si="133"/>
        <v>42447.981747685182</v>
      </c>
      <c r="U1040">
        <f t="shared" si="134"/>
        <v>2016</v>
      </c>
      <c r="V1040">
        <f t="shared" si="135"/>
        <v>2016</v>
      </c>
    </row>
    <row r="1041" spans="1:22"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28"/>
        <v>128.19999999999999</v>
      </c>
      <c r="P1041" s="5">
        <f t="shared" si="129"/>
        <v>21.366666666666667</v>
      </c>
      <c r="Q1041" t="str">
        <f t="shared" si="130"/>
        <v>music</v>
      </c>
      <c r="R1041" t="str">
        <f t="shared" si="131"/>
        <v>electronic music</v>
      </c>
      <c r="S1041" s="10">
        <f t="shared" si="132"/>
        <v>42691.900995370372</v>
      </c>
      <c r="T1041" s="10">
        <f t="shared" si="133"/>
        <v>42717.124305555553</v>
      </c>
      <c r="U1041">
        <f t="shared" si="134"/>
        <v>2016</v>
      </c>
      <c r="V1041">
        <f t="shared" si="135"/>
        <v>2016</v>
      </c>
    </row>
    <row r="1042" spans="1:22"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28"/>
        <v>0.29411764705882354</v>
      </c>
      <c r="P1042" s="5">
        <f t="shared" si="129"/>
        <v>250</v>
      </c>
      <c r="Q1042" t="str">
        <f t="shared" si="130"/>
        <v>journalism</v>
      </c>
      <c r="R1042" t="str">
        <f t="shared" si="131"/>
        <v>audio</v>
      </c>
      <c r="S1042" s="10">
        <f t="shared" si="132"/>
        <v>42579.500104166662</v>
      </c>
      <c r="T1042" s="10">
        <f t="shared" si="133"/>
        <v>42609.500104166662</v>
      </c>
      <c r="U1042">
        <f t="shared" si="134"/>
        <v>2016</v>
      </c>
      <c r="V1042">
        <f t="shared" si="135"/>
        <v>2016</v>
      </c>
    </row>
    <row r="1043" spans="1:22"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28"/>
        <v>0</v>
      </c>
      <c r="P1043" s="5">
        <f t="shared" si="129"/>
        <v>0</v>
      </c>
      <c r="Q1043" t="str">
        <f t="shared" si="130"/>
        <v>journalism</v>
      </c>
      <c r="R1043" t="str">
        <f t="shared" si="131"/>
        <v>audio</v>
      </c>
      <c r="S1043" s="10">
        <f t="shared" si="132"/>
        <v>41830.851759259254</v>
      </c>
      <c r="T1043" s="10">
        <f t="shared" si="133"/>
        <v>41850.851759259254</v>
      </c>
      <c r="U1043">
        <f t="shared" si="134"/>
        <v>2014</v>
      </c>
      <c r="V1043">
        <f t="shared" si="135"/>
        <v>2014</v>
      </c>
    </row>
    <row r="1044" spans="1:22"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28"/>
        <v>1.5384615384615385</v>
      </c>
      <c r="P1044" s="5">
        <f t="shared" si="129"/>
        <v>10</v>
      </c>
      <c r="Q1044" t="str">
        <f t="shared" si="130"/>
        <v>journalism</v>
      </c>
      <c r="R1044" t="str">
        <f t="shared" si="131"/>
        <v>audio</v>
      </c>
      <c r="S1044" s="10">
        <f t="shared" si="132"/>
        <v>41851.487824074073</v>
      </c>
      <c r="T1044" s="10">
        <f t="shared" si="133"/>
        <v>41894.208333333328</v>
      </c>
      <c r="U1044">
        <f t="shared" si="134"/>
        <v>2014</v>
      </c>
      <c r="V1044">
        <f t="shared" si="135"/>
        <v>2014</v>
      </c>
    </row>
    <row r="1045" spans="1:22"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28"/>
        <v>8.5370000000000008</v>
      </c>
      <c r="P1045" s="5">
        <f t="shared" si="129"/>
        <v>29.236301369863014</v>
      </c>
      <c r="Q1045" t="str">
        <f t="shared" si="130"/>
        <v>journalism</v>
      </c>
      <c r="R1045" t="str">
        <f t="shared" si="131"/>
        <v>audio</v>
      </c>
      <c r="S1045" s="10">
        <f t="shared" si="132"/>
        <v>42114.044618055552</v>
      </c>
      <c r="T1045" s="10">
        <f t="shared" si="133"/>
        <v>42144.044618055552</v>
      </c>
      <c r="U1045">
        <f t="shared" si="134"/>
        <v>2015</v>
      </c>
      <c r="V1045">
        <f t="shared" si="135"/>
        <v>2015</v>
      </c>
    </row>
    <row r="1046" spans="1:22"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28"/>
        <v>8.5714285714285715E-2</v>
      </c>
      <c r="P1046" s="5">
        <f t="shared" si="129"/>
        <v>3</v>
      </c>
      <c r="Q1046" t="str">
        <f t="shared" si="130"/>
        <v>journalism</v>
      </c>
      <c r="R1046" t="str">
        <f t="shared" si="131"/>
        <v>audio</v>
      </c>
      <c r="S1046" s="10">
        <f t="shared" si="132"/>
        <v>42011.717604166661</v>
      </c>
      <c r="T1046" s="10">
        <f t="shared" si="133"/>
        <v>42068.643749999996</v>
      </c>
      <c r="U1046">
        <f t="shared" si="134"/>
        <v>2015</v>
      </c>
      <c r="V1046">
        <f t="shared" si="135"/>
        <v>2015</v>
      </c>
    </row>
    <row r="1047" spans="1:22"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28"/>
        <v>2.6599999999999997</v>
      </c>
      <c r="P1047" s="5">
        <f t="shared" si="129"/>
        <v>33.25</v>
      </c>
      <c r="Q1047" t="str">
        <f t="shared" si="130"/>
        <v>journalism</v>
      </c>
      <c r="R1047" t="str">
        <f t="shared" si="131"/>
        <v>audio</v>
      </c>
      <c r="S1047" s="10">
        <f t="shared" si="132"/>
        <v>41844.666087962956</v>
      </c>
      <c r="T1047" s="10">
        <f t="shared" si="133"/>
        <v>41874.666087962956</v>
      </c>
      <c r="U1047">
        <f t="shared" si="134"/>
        <v>2014</v>
      </c>
      <c r="V1047">
        <f t="shared" si="135"/>
        <v>2014</v>
      </c>
    </row>
    <row r="1048" spans="1:22"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28"/>
        <v>0</v>
      </c>
      <c r="P1048" s="5">
        <f t="shared" si="129"/>
        <v>0</v>
      </c>
      <c r="Q1048" t="str">
        <f t="shared" si="130"/>
        <v>journalism</v>
      </c>
      <c r="R1048" t="str">
        <f t="shared" si="131"/>
        <v>audio</v>
      </c>
      <c r="S1048" s="10">
        <f t="shared" si="132"/>
        <v>42319.643055555549</v>
      </c>
      <c r="T1048" s="10">
        <f t="shared" si="133"/>
        <v>42364.643055555549</v>
      </c>
      <c r="U1048">
        <f t="shared" si="134"/>
        <v>2015</v>
      </c>
      <c r="V1048">
        <f t="shared" si="135"/>
        <v>2015</v>
      </c>
    </row>
    <row r="1049" spans="1:22"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28"/>
        <v>0.05</v>
      </c>
      <c r="P1049" s="5">
        <f t="shared" si="129"/>
        <v>1</v>
      </c>
      <c r="Q1049" t="str">
        <f t="shared" si="130"/>
        <v>journalism</v>
      </c>
      <c r="R1049" t="str">
        <f t="shared" si="131"/>
        <v>audio</v>
      </c>
      <c r="S1049" s="10">
        <f t="shared" si="132"/>
        <v>41918.610127314816</v>
      </c>
      <c r="T1049" s="10">
        <f t="shared" si="133"/>
        <v>41948.65179398148</v>
      </c>
      <c r="U1049">
        <f t="shared" si="134"/>
        <v>2014</v>
      </c>
      <c r="V1049">
        <f t="shared" si="135"/>
        <v>2014</v>
      </c>
    </row>
    <row r="1050" spans="1:22"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28"/>
        <v>1.4133333333333333</v>
      </c>
      <c r="P1050" s="5">
        <f t="shared" si="129"/>
        <v>53</v>
      </c>
      <c r="Q1050" t="str">
        <f t="shared" si="130"/>
        <v>journalism</v>
      </c>
      <c r="R1050" t="str">
        <f t="shared" si="131"/>
        <v>audio</v>
      </c>
      <c r="S1050" s="10">
        <f t="shared" si="132"/>
        <v>42597.844780092586</v>
      </c>
      <c r="T1050" s="10">
        <f t="shared" si="133"/>
        <v>42637.844780092586</v>
      </c>
      <c r="U1050">
        <f t="shared" si="134"/>
        <v>2016</v>
      </c>
      <c r="V1050">
        <f t="shared" si="135"/>
        <v>2016</v>
      </c>
    </row>
    <row r="1051" spans="1:22"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28"/>
        <v>0</v>
      </c>
      <c r="P1051" s="5">
        <f t="shared" si="129"/>
        <v>0</v>
      </c>
      <c r="Q1051" t="str">
        <f t="shared" si="130"/>
        <v>journalism</v>
      </c>
      <c r="R1051" t="str">
        <f t="shared" si="131"/>
        <v>audio</v>
      </c>
      <c r="S1051" s="10">
        <f t="shared" si="132"/>
        <v>42382.222743055558</v>
      </c>
      <c r="T1051" s="10">
        <f t="shared" si="133"/>
        <v>42412.222743055558</v>
      </c>
      <c r="U1051">
        <f t="shared" si="134"/>
        <v>2016</v>
      </c>
      <c r="V1051">
        <f t="shared" si="135"/>
        <v>2016</v>
      </c>
    </row>
    <row r="1052" spans="1:22"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28"/>
        <v>0</v>
      </c>
      <c r="P1052" s="5">
        <f t="shared" si="129"/>
        <v>0</v>
      </c>
      <c r="Q1052" t="str">
        <f t="shared" si="130"/>
        <v>journalism</v>
      </c>
      <c r="R1052" t="str">
        <f t="shared" si="131"/>
        <v>audio</v>
      </c>
      <c r="S1052" s="10">
        <f t="shared" si="132"/>
        <v>42231.588854166665</v>
      </c>
      <c r="T1052" s="10">
        <f t="shared" si="133"/>
        <v>42261.588854166665</v>
      </c>
      <c r="U1052">
        <f t="shared" si="134"/>
        <v>2015</v>
      </c>
      <c r="V1052">
        <f t="shared" si="135"/>
        <v>2015</v>
      </c>
    </row>
    <row r="1053" spans="1:22"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28"/>
        <v>0</v>
      </c>
      <c r="P1053" s="5">
        <f t="shared" si="129"/>
        <v>0</v>
      </c>
      <c r="Q1053" t="str">
        <f t="shared" si="130"/>
        <v>journalism</v>
      </c>
      <c r="R1053" t="str">
        <f t="shared" si="131"/>
        <v>audio</v>
      </c>
      <c r="S1053" s="10">
        <f t="shared" si="132"/>
        <v>41849.805844907409</v>
      </c>
      <c r="T1053" s="10">
        <f t="shared" si="133"/>
        <v>41877.805844907409</v>
      </c>
      <c r="U1053">
        <f t="shared" si="134"/>
        <v>2014</v>
      </c>
      <c r="V1053">
        <f t="shared" si="135"/>
        <v>2014</v>
      </c>
    </row>
    <row r="1054" spans="1:22"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28"/>
        <v>0</v>
      </c>
      <c r="P1054" s="5">
        <f t="shared" si="129"/>
        <v>0</v>
      </c>
      <c r="Q1054" t="str">
        <f t="shared" si="130"/>
        <v>journalism</v>
      </c>
      <c r="R1054" t="str">
        <f t="shared" si="131"/>
        <v>audio</v>
      </c>
      <c r="S1054" s="10">
        <f t="shared" si="132"/>
        <v>42483.589062499996</v>
      </c>
      <c r="T1054" s="10">
        <f t="shared" si="133"/>
        <v>42527.631249999999</v>
      </c>
      <c r="U1054">
        <f t="shared" si="134"/>
        <v>2016</v>
      </c>
      <c r="V1054">
        <f t="shared" si="135"/>
        <v>2016</v>
      </c>
    </row>
    <row r="1055" spans="1:22"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28"/>
        <v>1</v>
      </c>
      <c r="P1055" s="5">
        <f t="shared" si="129"/>
        <v>15</v>
      </c>
      <c r="Q1055" t="str">
        <f t="shared" si="130"/>
        <v>journalism</v>
      </c>
      <c r="R1055" t="str">
        <f t="shared" si="131"/>
        <v>audio</v>
      </c>
      <c r="S1055" s="10">
        <f t="shared" si="132"/>
        <v>42774.964490740742</v>
      </c>
      <c r="T1055" s="10">
        <f t="shared" si="133"/>
        <v>42799.964490740742</v>
      </c>
      <c r="U1055">
        <f t="shared" si="134"/>
        <v>2017</v>
      </c>
      <c r="V1055">
        <f t="shared" si="135"/>
        <v>2017</v>
      </c>
    </row>
    <row r="1056" spans="1:22"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28"/>
        <v>0</v>
      </c>
      <c r="P1056" s="5">
        <f t="shared" si="129"/>
        <v>0</v>
      </c>
      <c r="Q1056" t="str">
        <f t="shared" si="130"/>
        <v>journalism</v>
      </c>
      <c r="R1056" t="str">
        <f t="shared" si="131"/>
        <v>audio</v>
      </c>
      <c r="S1056" s="10">
        <f t="shared" si="132"/>
        <v>41831.643506944441</v>
      </c>
      <c r="T1056" s="10">
        <f t="shared" si="133"/>
        <v>41861.708333333328</v>
      </c>
      <c r="U1056">
        <f t="shared" si="134"/>
        <v>2014</v>
      </c>
      <c r="V1056">
        <f t="shared" si="135"/>
        <v>2014</v>
      </c>
    </row>
    <row r="1057" spans="1:22"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28"/>
        <v>0</v>
      </c>
      <c r="P1057" s="5">
        <f t="shared" si="129"/>
        <v>0</v>
      </c>
      <c r="Q1057" t="str">
        <f t="shared" si="130"/>
        <v>journalism</v>
      </c>
      <c r="R1057" t="str">
        <f t="shared" si="131"/>
        <v>audio</v>
      </c>
      <c r="S1057" s="10">
        <f t="shared" si="132"/>
        <v>42406.784085648142</v>
      </c>
      <c r="T1057" s="10">
        <f t="shared" si="133"/>
        <v>42436.784085648142</v>
      </c>
      <c r="U1057">
        <f t="shared" si="134"/>
        <v>2016</v>
      </c>
      <c r="V1057">
        <f t="shared" si="135"/>
        <v>2016</v>
      </c>
    </row>
    <row r="1058" spans="1:22"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28"/>
        <v>0</v>
      </c>
      <c r="P1058" s="5">
        <f t="shared" si="129"/>
        <v>0</v>
      </c>
      <c r="Q1058" t="str">
        <f t="shared" si="130"/>
        <v>journalism</v>
      </c>
      <c r="R1058" t="str">
        <f t="shared" si="131"/>
        <v>audio</v>
      </c>
      <c r="S1058" s="10">
        <f t="shared" si="132"/>
        <v>42058.511307870365</v>
      </c>
      <c r="T1058" s="10">
        <f t="shared" si="133"/>
        <v>42118.469641203701</v>
      </c>
      <c r="U1058">
        <f t="shared" si="134"/>
        <v>2015</v>
      </c>
      <c r="V1058">
        <f t="shared" si="135"/>
        <v>2015</v>
      </c>
    </row>
    <row r="1059" spans="1:22"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28"/>
        <v>0</v>
      </c>
      <c r="P1059" s="5">
        <f t="shared" si="129"/>
        <v>0</v>
      </c>
      <c r="Q1059" t="str">
        <f t="shared" si="130"/>
        <v>journalism</v>
      </c>
      <c r="R1059" t="str">
        <f t="shared" si="131"/>
        <v>audio</v>
      </c>
      <c r="S1059" s="10">
        <f t="shared" si="132"/>
        <v>42678.662997685184</v>
      </c>
      <c r="T1059" s="10">
        <f t="shared" si="133"/>
        <v>42708.704664351848</v>
      </c>
      <c r="U1059">
        <f t="shared" si="134"/>
        <v>2016</v>
      </c>
      <c r="V1059">
        <f t="shared" si="135"/>
        <v>2016</v>
      </c>
    </row>
    <row r="1060" spans="1:22"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28"/>
        <v>0</v>
      </c>
      <c r="P1060" s="5">
        <f t="shared" si="129"/>
        <v>0</v>
      </c>
      <c r="Q1060" t="str">
        <f t="shared" si="130"/>
        <v>journalism</v>
      </c>
      <c r="R1060" t="str">
        <f t="shared" si="131"/>
        <v>audio</v>
      </c>
      <c r="S1060" s="10">
        <f t="shared" si="132"/>
        <v>42047.692627314813</v>
      </c>
      <c r="T1060" s="10">
        <f t="shared" si="133"/>
        <v>42088.791666666664</v>
      </c>
      <c r="U1060">
        <f t="shared" si="134"/>
        <v>2015</v>
      </c>
      <c r="V1060">
        <f t="shared" si="135"/>
        <v>2015</v>
      </c>
    </row>
    <row r="1061" spans="1:22"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28"/>
        <v>0</v>
      </c>
      <c r="P1061" s="5">
        <f t="shared" si="129"/>
        <v>0</v>
      </c>
      <c r="Q1061" t="str">
        <f t="shared" si="130"/>
        <v>journalism</v>
      </c>
      <c r="R1061" t="str">
        <f t="shared" si="131"/>
        <v>audio</v>
      </c>
      <c r="S1061" s="10">
        <f t="shared" si="132"/>
        <v>42046.581666666665</v>
      </c>
      <c r="T1061" s="10">
        <f t="shared" si="133"/>
        <v>42076.54</v>
      </c>
      <c r="U1061">
        <f t="shared" si="134"/>
        <v>2015</v>
      </c>
      <c r="V1061">
        <f t="shared" si="135"/>
        <v>2015</v>
      </c>
    </row>
    <row r="1062" spans="1:22"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28"/>
        <v>1</v>
      </c>
      <c r="P1062" s="5">
        <f t="shared" si="129"/>
        <v>50</v>
      </c>
      <c r="Q1062" t="str">
        <f t="shared" si="130"/>
        <v>journalism</v>
      </c>
      <c r="R1062" t="str">
        <f t="shared" si="131"/>
        <v>audio</v>
      </c>
      <c r="S1062" s="10">
        <f t="shared" si="132"/>
        <v>42079.704780092587</v>
      </c>
      <c r="T1062" s="10">
        <f t="shared" si="133"/>
        <v>42109.704780092587</v>
      </c>
      <c r="U1062">
        <f t="shared" si="134"/>
        <v>2015</v>
      </c>
      <c r="V1062">
        <f t="shared" si="135"/>
        <v>2015</v>
      </c>
    </row>
    <row r="1063" spans="1:22"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28"/>
        <v>0</v>
      </c>
      <c r="P1063" s="5">
        <f t="shared" si="129"/>
        <v>0</v>
      </c>
      <c r="Q1063" t="str">
        <f t="shared" si="130"/>
        <v>journalism</v>
      </c>
      <c r="R1063" t="str">
        <f t="shared" si="131"/>
        <v>audio</v>
      </c>
      <c r="S1063" s="10">
        <f t="shared" si="132"/>
        <v>42432.068379629629</v>
      </c>
      <c r="T1063" s="10">
        <f t="shared" si="133"/>
        <v>42491.833333333336</v>
      </c>
      <c r="U1063">
        <f t="shared" si="134"/>
        <v>2016</v>
      </c>
      <c r="V1063">
        <f t="shared" si="135"/>
        <v>2016</v>
      </c>
    </row>
    <row r="1064" spans="1:22"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28"/>
        <v>95.477386934673376</v>
      </c>
      <c r="P1064" s="5">
        <f t="shared" si="129"/>
        <v>47.5</v>
      </c>
      <c r="Q1064" t="str">
        <f t="shared" si="130"/>
        <v>journalism</v>
      </c>
      <c r="R1064" t="str">
        <f t="shared" si="131"/>
        <v>audio</v>
      </c>
      <c r="S1064" s="10">
        <f t="shared" si="132"/>
        <v>42556.598854166667</v>
      </c>
      <c r="T1064" s="10">
        <f t="shared" si="133"/>
        <v>42563.598854166667</v>
      </c>
      <c r="U1064">
        <f t="shared" si="134"/>
        <v>2016</v>
      </c>
      <c r="V1064">
        <f t="shared" si="135"/>
        <v>2016</v>
      </c>
    </row>
    <row r="1065" spans="1:22"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28"/>
        <v>0</v>
      </c>
      <c r="P1065" s="5">
        <f t="shared" si="129"/>
        <v>0</v>
      </c>
      <c r="Q1065" t="str">
        <f t="shared" si="130"/>
        <v>journalism</v>
      </c>
      <c r="R1065" t="str">
        <f t="shared" si="131"/>
        <v>audio</v>
      </c>
      <c r="S1065" s="10">
        <f t="shared" si="132"/>
        <v>42582.822476851848</v>
      </c>
      <c r="T1065" s="10">
        <f t="shared" si="133"/>
        <v>42612.822476851848</v>
      </c>
      <c r="U1065">
        <f t="shared" si="134"/>
        <v>2016</v>
      </c>
      <c r="V1065">
        <f t="shared" si="135"/>
        <v>2016</v>
      </c>
    </row>
    <row r="1066" spans="1:22"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28"/>
        <v>8.974444444444444</v>
      </c>
      <c r="P1066" s="5">
        <f t="shared" si="129"/>
        <v>65.666666666666671</v>
      </c>
      <c r="Q1066" t="str">
        <f t="shared" si="130"/>
        <v>games</v>
      </c>
      <c r="R1066" t="str">
        <f t="shared" si="131"/>
        <v>video games</v>
      </c>
      <c r="S1066" s="10">
        <f t="shared" si="132"/>
        <v>41417.019710648143</v>
      </c>
      <c r="T1066" s="10">
        <f t="shared" si="133"/>
        <v>41462.019710648143</v>
      </c>
      <c r="U1066">
        <f t="shared" si="134"/>
        <v>2013</v>
      </c>
      <c r="V1066">
        <f t="shared" si="135"/>
        <v>2013</v>
      </c>
    </row>
    <row r="1067" spans="1:22"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28"/>
        <v>2.7</v>
      </c>
      <c r="P1067" s="5">
        <f t="shared" si="129"/>
        <v>16.2</v>
      </c>
      <c r="Q1067" t="str">
        <f t="shared" si="130"/>
        <v>games</v>
      </c>
      <c r="R1067" t="str">
        <f t="shared" si="131"/>
        <v>video games</v>
      </c>
      <c r="S1067" s="10">
        <f t="shared" si="132"/>
        <v>41661.172708333332</v>
      </c>
      <c r="T1067" s="10">
        <f t="shared" si="133"/>
        <v>41689.172708333332</v>
      </c>
      <c r="U1067">
        <f t="shared" si="134"/>
        <v>2014</v>
      </c>
      <c r="V1067">
        <f t="shared" si="135"/>
        <v>2014</v>
      </c>
    </row>
    <row r="1068" spans="1:22"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28"/>
        <v>3.3673333333333333</v>
      </c>
      <c r="P1068" s="5">
        <f t="shared" si="129"/>
        <v>34.128378378378379</v>
      </c>
      <c r="Q1068" t="str">
        <f t="shared" si="130"/>
        <v>games</v>
      </c>
      <c r="R1068" t="str">
        <f t="shared" si="131"/>
        <v>video games</v>
      </c>
      <c r="S1068" s="10">
        <f t="shared" si="132"/>
        <v>41445.754421296289</v>
      </c>
      <c r="T1068" s="10">
        <f t="shared" si="133"/>
        <v>41490.754421296289</v>
      </c>
      <c r="U1068">
        <f t="shared" si="134"/>
        <v>2013</v>
      </c>
      <c r="V1068">
        <f t="shared" si="135"/>
        <v>2013</v>
      </c>
    </row>
    <row r="1069" spans="1:22"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28"/>
        <v>26</v>
      </c>
      <c r="P1069" s="5">
        <f t="shared" si="129"/>
        <v>13</v>
      </c>
      <c r="Q1069" t="str">
        <f t="shared" si="130"/>
        <v>games</v>
      </c>
      <c r="R1069" t="str">
        <f t="shared" si="131"/>
        <v>video games</v>
      </c>
      <c r="S1069" s="10">
        <f t="shared" si="132"/>
        <v>41599.647349537037</v>
      </c>
      <c r="T1069" s="10">
        <f t="shared" si="133"/>
        <v>41629.647349537037</v>
      </c>
      <c r="U1069">
        <f t="shared" si="134"/>
        <v>2013</v>
      </c>
      <c r="V1069">
        <f t="shared" si="135"/>
        <v>2013</v>
      </c>
    </row>
    <row r="1070" spans="1:22"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28"/>
        <v>0.15</v>
      </c>
      <c r="P1070" s="5">
        <f t="shared" si="129"/>
        <v>11.25</v>
      </c>
      <c r="Q1070" t="str">
        <f t="shared" si="130"/>
        <v>games</v>
      </c>
      <c r="R1070" t="str">
        <f t="shared" si="131"/>
        <v>video games</v>
      </c>
      <c r="S1070" s="10">
        <f t="shared" si="132"/>
        <v>42440.162777777776</v>
      </c>
      <c r="T1070" s="10">
        <f t="shared" si="133"/>
        <v>42470.121111111112</v>
      </c>
      <c r="U1070">
        <f t="shared" si="134"/>
        <v>2016</v>
      </c>
      <c r="V1070">
        <f t="shared" si="135"/>
        <v>2016</v>
      </c>
    </row>
    <row r="1071" spans="1:22"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28"/>
        <v>38.636363636363633</v>
      </c>
      <c r="P1071" s="5">
        <f t="shared" si="129"/>
        <v>40.476190476190474</v>
      </c>
      <c r="Q1071" t="str">
        <f t="shared" si="130"/>
        <v>games</v>
      </c>
      <c r="R1071" t="str">
        <f t="shared" si="131"/>
        <v>video games</v>
      </c>
      <c r="S1071" s="10">
        <f t="shared" si="132"/>
        <v>41572.021516203698</v>
      </c>
      <c r="T1071" s="10">
        <f t="shared" si="133"/>
        <v>41604.06318287037</v>
      </c>
      <c r="U1071">
        <f t="shared" si="134"/>
        <v>2013</v>
      </c>
      <c r="V1071">
        <f t="shared" si="135"/>
        <v>2013</v>
      </c>
    </row>
    <row r="1072" spans="1:22"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28"/>
        <v>0.70000000000000007</v>
      </c>
      <c r="P1072" s="5">
        <f t="shared" si="129"/>
        <v>35</v>
      </c>
      <c r="Q1072" t="str">
        <f t="shared" si="130"/>
        <v>games</v>
      </c>
      <c r="R1072" t="str">
        <f t="shared" si="131"/>
        <v>video games</v>
      </c>
      <c r="S1072" s="10">
        <f t="shared" si="132"/>
        <v>41162.803495370368</v>
      </c>
      <c r="T1072" s="10">
        <f t="shared" si="133"/>
        <v>41182.803495370368</v>
      </c>
      <c r="U1072">
        <f t="shared" si="134"/>
        <v>2012</v>
      </c>
      <c r="V1072">
        <f t="shared" si="135"/>
        <v>2012</v>
      </c>
    </row>
    <row r="1073" spans="1:22"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28"/>
        <v>0</v>
      </c>
      <c r="P1073" s="5">
        <f t="shared" si="129"/>
        <v>0</v>
      </c>
      <c r="Q1073" t="str">
        <f t="shared" si="130"/>
        <v>games</v>
      </c>
      <c r="R1073" t="str">
        <f t="shared" si="131"/>
        <v>video games</v>
      </c>
      <c r="S1073" s="10">
        <f t="shared" si="132"/>
        <v>42295.545057870368</v>
      </c>
      <c r="T1073" s="10">
        <f t="shared" si="133"/>
        <v>42325.586724537039</v>
      </c>
      <c r="U1073">
        <f t="shared" si="134"/>
        <v>2015</v>
      </c>
      <c r="V1073">
        <f t="shared" si="135"/>
        <v>2015</v>
      </c>
    </row>
    <row r="1074" spans="1:22"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28"/>
        <v>6.8000000000000005E-2</v>
      </c>
      <c r="P1074" s="5">
        <f t="shared" si="129"/>
        <v>12.75</v>
      </c>
      <c r="Q1074" t="str">
        <f t="shared" si="130"/>
        <v>games</v>
      </c>
      <c r="R1074" t="str">
        <f t="shared" si="131"/>
        <v>video games</v>
      </c>
      <c r="S1074" s="10">
        <f t="shared" si="132"/>
        <v>41645.623807870368</v>
      </c>
      <c r="T1074" s="10">
        <f t="shared" si="133"/>
        <v>41675.623807870368</v>
      </c>
      <c r="U1074">
        <f t="shared" si="134"/>
        <v>2014</v>
      </c>
      <c r="V1074">
        <f t="shared" si="135"/>
        <v>2014</v>
      </c>
    </row>
    <row r="1075" spans="1:22"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28"/>
        <v>1.3333333333333335</v>
      </c>
      <c r="P1075" s="5">
        <f t="shared" si="129"/>
        <v>10</v>
      </c>
      <c r="Q1075" t="str">
        <f t="shared" si="130"/>
        <v>games</v>
      </c>
      <c r="R1075" t="str">
        <f t="shared" si="131"/>
        <v>video games</v>
      </c>
      <c r="S1075" s="10">
        <f t="shared" si="132"/>
        <v>40802.756261574068</v>
      </c>
      <c r="T1075" s="10">
        <f t="shared" si="133"/>
        <v>40832.756261574068</v>
      </c>
      <c r="U1075">
        <f t="shared" si="134"/>
        <v>2011</v>
      </c>
      <c r="V1075">
        <f t="shared" si="135"/>
        <v>2011</v>
      </c>
    </row>
    <row r="1076" spans="1:22"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28"/>
        <v>6.3092592592592585</v>
      </c>
      <c r="P1076" s="5">
        <f t="shared" si="129"/>
        <v>113.56666666666666</v>
      </c>
      <c r="Q1076" t="str">
        <f t="shared" si="130"/>
        <v>games</v>
      </c>
      <c r="R1076" t="str">
        <f t="shared" si="131"/>
        <v>video games</v>
      </c>
      <c r="S1076" s="10">
        <f t="shared" si="132"/>
        <v>41612.964641203704</v>
      </c>
      <c r="T1076" s="10">
        <f t="shared" si="133"/>
        <v>41642.964641203704</v>
      </c>
      <c r="U1076">
        <f t="shared" si="134"/>
        <v>2013</v>
      </c>
      <c r="V1076">
        <f t="shared" si="135"/>
        <v>2014</v>
      </c>
    </row>
    <row r="1077" spans="1:22"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28"/>
        <v>4.5</v>
      </c>
      <c r="P1077" s="5">
        <f t="shared" si="129"/>
        <v>15</v>
      </c>
      <c r="Q1077" t="str">
        <f t="shared" si="130"/>
        <v>games</v>
      </c>
      <c r="R1077" t="str">
        <f t="shared" si="131"/>
        <v>video games</v>
      </c>
      <c r="S1077" s="10">
        <f t="shared" si="132"/>
        <v>41005.695787037032</v>
      </c>
      <c r="T1077" s="10">
        <f t="shared" si="133"/>
        <v>41035.695787037032</v>
      </c>
      <c r="U1077">
        <f t="shared" si="134"/>
        <v>2012</v>
      </c>
      <c r="V1077">
        <f t="shared" si="135"/>
        <v>2012</v>
      </c>
    </row>
    <row r="1078" spans="1:22"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28"/>
        <v>62.765333333333331</v>
      </c>
      <c r="P1078" s="5">
        <f t="shared" si="129"/>
        <v>48.281025641025643</v>
      </c>
      <c r="Q1078" t="str">
        <f t="shared" si="130"/>
        <v>games</v>
      </c>
      <c r="R1078" t="str">
        <f t="shared" si="131"/>
        <v>video games</v>
      </c>
      <c r="S1078" s="10">
        <f t="shared" si="132"/>
        <v>41838.169560185182</v>
      </c>
      <c r="T1078" s="10">
        <f t="shared" si="133"/>
        <v>41893.169560185182</v>
      </c>
      <c r="U1078">
        <f t="shared" si="134"/>
        <v>2014</v>
      </c>
      <c r="V1078">
        <f t="shared" si="135"/>
        <v>2014</v>
      </c>
    </row>
    <row r="1079" spans="1:22"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28"/>
        <v>29.376000000000001</v>
      </c>
      <c r="P1079" s="5">
        <f t="shared" si="129"/>
        <v>43.976047904191617</v>
      </c>
      <c r="Q1079" t="str">
        <f t="shared" si="130"/>
        <v>games</v>
      </c>
      <c r="R1079" t="str">
        <f t="shared" si="131"/>
        <v>video games</v>
      </c>
      <c r="S1079" s="10">
        <f t="shared" si="132"/>
        <v>42352.958460648144</v>
      </c>
      <c r="T1079" s="10">
        <f t="shared" si="133"/>
        <v>42382.958460648144</v>
      </c>
      <c r="U1079">
        <f t="shared" si="134"/>
        <v>2015</v>
      </c>
      <c r="V1079">
        <f t="shared" si="135"/>
        <v>2016</v>
      </c>
    </row>
    <row r="1080" spans="1:22"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28"/>
        <v>7.5</v>
      </c>
      <c r="P1080" s="5">
        <f t="shared" si="129"/>
        <v>9</v>
      </c>
      <c r="Q1080" t="str">
        <f t="shared" si="130"/>
        <v>games</v>
      </c>
      <c r="R1080" t="str">
        <f t="shared" si="131"/>
        <v>video games</v>
      </c>
      <c r="S1080" s="10">
        <f t="shared" si="132"/>
        <v>40700.987511574072</v>
      </c>
      <c r="T1080" s="10">
        <f t="shared" si="133"/>
        <v>40745.987511574072</v>
      </c>
      <c r="U1080">
        <f t="shared" si="134"/>
        <v>2011</v>
      </c>
      <c r="V1080">
        <f t="shared" si="135"/>
        <v>2011</v>
      </c>
    </row>
    <row r="1081" spans="1:22"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28"/>
        <v>2.6076923076923078</v>
      </c>
      <c r="P1081" s="5">
        <f t="shared" si="129"/>
        <v>37.666666666666664</v>
      </c>
      <c r="Q1081" t="str">
        <f t="shared" si="130"/>
        <v>games</v>
      </c>
      <c r="R1081" t="str">
        <f t="shared" si="131"/>
        <v>video games</v>
      </c>
      <c r="S1081" s="10">
        <f t="shared" si="132"/>
        <v>42479.358055555553</v>
      </c>
      <c r="T1081" s="10">
        <f t="shared" si="133"/>
        <v>42504.358055555553</v>
      </c>
      <c r="U1081">
        <f t="shared" si="134"/>
        <v>2016</v>
      </c>
      <c r="V1081">
        <f t="shared" si="135"/>
        <v>2016</v>
      </c>
    </row>
    <row r="1082" spans="1:22"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28"/>
        <v>9.1050000000000004</v>
      </c>
      <c r="P1082" s="5">
        <f t="shared" si="129"/>
        <v>18.581632653061224</v>
      </c>
      <c r="Q1082" t="str">
        <f t="shared" si="130"/>
        <v>games</v>
      </c>
      <c r="R1082" t="str">
        <f t="shared" si="131"/>
        <v>video games</v>
      </c>
      <c r="S1082" s="10">
        <f t="shared" si="132"/>
        <v>41739.929780092592</v>
      </c>
      <c r="T1082" s="10">
        <f t="shared" si="133"/>
        <v>41769.929780092592</v>
      </c>
      <c r="U1082">
        <f t="shared" si="134"/>
        <v>2014</v>
      </c>
      <c r="V1082">
        <f t="shared" si="135"/>
        <v>2014</v>
      </c>
    </row>
    <row r="1083" spans="1:22"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28"/>
        <v>1.7647058823529412E-2</v>
      </c>
      <c r="P1083" s="5">
        <f t="shared" si="129"/>
        <v>3</v>
      </c>
      <c r="Q1083" t="str">
        <f t="shared" si="130"/>
        <v>games</v>
      </c>
      <c r="R1083" t="str">
        <f t="shared" si="131"/>
        <v>video games</v>
      </c>
      <c r="S1083" s="10">
        <f t="shared" si="132"/>
        <v>42002.718657407408</v>
      </c>
      <c r="T1083" s="10">
        <f t="shared" si="133"/>
        <v>42032.718657407408</v>
      </c>
      <c r="U1083">
        <f t="shared" si="134"/>
        <v>2014</v>
      </c>
      <c r="V1083">
        <f t="shared" si="135"/>
        <v>2015</v>
      </c>
    </row>
    <row r="1084" spans="1:22"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28"/>
        <v>0.55999999999999994</v>
      </c>
      <c r="P1084" s="5">
        <f t="shared" si="129"/>
        <v>18.666666666666668</v>
      </c>
      <c r="Q1084" t="str">
        <f t="shared" si="130"/>
        <v>games</v>
      </c>
      <c r="R1084" t="str">
        <f t="shared" si="131"/>
        <v>video games</v>
      </c>
      <c r="S1084" s="10">
        <f t="shared" si="132"/>
        <v>41101.697777777772</v>
      </c>
      <c r="T1084" s="10">
        <f t="shared" si="133"/>
        <v>41131.697777777772</v>
      </c>
      <c r="U1084">
        <f t="shared" si="134"/>
        <v>2012</v>
      </c>
      <c r="V1084">
        <f t="shared" si="135"/>
        <v>2012</v>
      </c>
    </row>
    <row r="1085" spans="1:22"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28"/>
        <v>0.82000000000000006</v>
      </c>
      <c r="P1085" s="5">
        <f t="shared" si="129"/>
        <v>410</v>
      </c>
      <c r="Q1085" t="str">
        <f t="shared" si="130"/>
        <v>games</v>
      </c>
      <c r="R1085" t="str">
        <f t="shared" si="131"/>
        <v>video games</v>
      </c>
      <c r="S1085" s="10">
        <f t="shared" si="132"/>
        <v>41793.451192129629</v>
      </c>
      <c r="T1085" s="10">
        <f t="shared" si="133"/>
        <v>41853.451192129629</v>
      </c>
      <c r="U1085">
        <f t="shared" si="134"/>
        <v>2014</v>
      </c>
      <c r="V1085">
        <f t="shared" si="135"/>
        <v>2014</v>
      </c>
    </row>
    <row r="1086" spans="1:22"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28"/>
        <v>0</v>
      </c>
      <c r="P1086" s="5">
        <f t="shared" si="129"/>
        <v>0</v>
      </c>
      <c r="Q1086" t="str">
        <f t="shared" si="130"/>
        <v>games</v>
      </c>
      <c r="R1086" t="str">
        <f t="shared" si="131"/>
        <v>video games</v>
      </c>
      <c r="S1086" s="10">
        <f t="shared" si="132"/>
        <v>41829.703749999993</v>
      </c>
      <c r="T1086" s="10">
        <f t="shared" si="133"/>
        <v>41859.703749999993</v>
      </c>
      <c r="U1086">
        <f t="shared" si="134"/>
        <v>2014</v>
      </c>
      <c r="V1086">
        <f t="shared" si="135"/>
        <v>2014</v>
      </c>
    </row>
    <row r="1087" spans="1:22"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28"/>
        <v>3.42</v>
      </c>
      <c r="P1087" s="5">
        <f t="shared" si="129"/>
        <v>114</v>
      </c>
      <c r="Q1087" t="str">
        <f t="shared" si="130"/>
        <v>games</v>
      </c>
      <c r="R1087" t="str">
        <f t="shared" si="131"/>
        <v>video games</v>
      </c>
      <c r="S1087" s="10">
        <f t="shared" si="132"/>
        <v>42413.462673611109</v>
      </c>
      <c r="T1087" s="10">
        <f t="shared" si="133"/>
        <v>42443.421006944445</v>
      </c>
      <c r="U1087">
        <f t="shared" si="134"/>
        <v>2016</v>
      </c>
      <c r="V1087">
        <f t="shared" si="135"/>
        <v>2016</v>
      </c>
    </row>
    <row r="1088" spans="1:22"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28"/>
        <v>8.3333333333333343E-2</v>
      </c>
      <c r="P1088" s="5">
        <f t="shared" si="129"/>
        <v>7.5</v>
      </c>
      <c r="Q1088" t="str">
        <f t="shared" si="130"/>
        <v>games</v>
      </c>
      <c r="R1088" t="str">
        <f t="shared" si="131"/>
        <v>video games</v>
      </c>
      <c r="S1088" s="10">
        <f t="shared" si="132"/>
        <v>41845.658460648148</v>
      </c>
      <c r="T1088" s="10">
        <f t="shared" si="133"/>
        <v>41875.658460648148</v>
      </c>
      <c r="U1088">
        <f t="shared" si="134"/>
        <v>2014</v>
      </c>
      <c r="V1088">
        <f t="shared" si="135"/>
        <v>2014</v>
      </c>
    </row>
    <row r="1089" spans="1:22"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28"/>
        <v>0</v>
      </c>
      <c r="P1089" s="5">
        <f t="shared" si="129"/>
        <v>0</v>
      </c>
      <c r="Q1089" t="str">
        <f t="shared" si="130"/>
        <v>games</v>
      </c>
      <c r="R1089" t="str">
        <f t="shared" si="131"/>
        <v>video games</v>
      </c>
      <c r="S1089" s="10">
        <f t="shared" si="132"/>
        <v>41775.505636574067</v>
      </c>
      <c r="T1089" s="10">
        <f t="shared" si="133"/>
        <v>41805.505636574067</v>
      </c>
      <c r="U1089">
        <f t="shared" si="134"/>
        <v>2014</v>
      </c>
      <c r="V1089">
        <f t="shared" si="135"/>
        <v>2014</v>
      </c>
    </row>
    <row r="1090" spans="1:22"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28"/>
        <v>14.182977777777777</v>
      </c>
      <c r="P1090" s="5">
        <f t="shared" si="129"/>
        <v>43.41727891156463</v>
      </c>
      <c r="Q1090" t="str">
        <f t="shared" si="130"/>
        <v>games</v>
      </c>
      <c r="R1090" t="str">
        <f t="shared" si="131"/>
        <v>video games</v>
      </c>
      <c r="S1090" s="10">
        <f t="shared" si="132"/>
        <v>41723.591053240736</v>
      </c>
      <c r="T1090" s="10">
        <f t="shared" si="133"/>
        <v>41753.591053240736</v>
      </c>
      <c r="U1090">
        <f t="shared" si="134"/>
        <v>2014</v>
      </c>
      <c r="V1090">
        <f t="shared" si="135"/>
        <v>2014</v>
      </c>
    </row>
    <row r="1091" spans="1:22"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36">(E1091/D1091)*100</f>
        <v>7.8266666666666662</v>
      </c>
      <c r="P1091" s="5">
        <f t="shared" ref="P1091:P1154" si="137">IFERROR(E1091/L1091, 0)</f>
        <v>23.959183673469386</v>
      </c>
      <c r="Q1091" t="str">
        <f t="shared" ref="Q1091:Q1154" si="138">LEFT(N1091,FIND("/",N1091)-1)</f>
        <v>games</v>
      </c>
      <c r="R1091" t="str">
        <f t="shared" ref="R1091:R1154" si="139">RIGHT(N1091,LEN(N1091)-FIND("/",N1091))</f>
        <v>video games</v>
      </c>
      <c r="S1091" s="10">
        <f t="shared" ref="S1091:S1154" si="140">(J1091/86400)+25569+(-5/24)</f>
        <v>42150.981192129628</v>
      </c>
      <c r="T1091" s="10">
        <f t="shared" ref="T1091:T1154" si="141">(I1091/86400)+25569+(-5/24)</f>
        <v>42180.981192129628</v>
      </c>
      <c r="U1091">
        <f t="shared" ref="U1091:U1154" si="142">YEAR(S1091)</f>
        <v>2015</v>
      </c>
      <c r="V1091">
        <f t="shared" ref="V1091:V1154" si="143">YEAR(T1091)</f>
        <v>2015</v>
      </c>
    </row>
    <row r="1092" spans="1:22"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36"/>
        <v>3.8464497269020695E-2</v>
      </c>
      <c r="P1092" s="5">
        <f t="shared" si="137"/>
        <v>5</v>
      </c>
      <c r="Q1092" t="str">
        <f t="shared" si="138"/>
        <v>games</v>
      </c>
      <c r="R1092" t="str">
        <f t="shared" si="139"/>
        <v>video games</v>
      </c>
      <c r="S1092" s="10">
        <f t="shared" si="140"/>
        <v>42122.977465277778</v>
      </c>
      <c r="T1092" s="10">
        <f t="shared" si="141"/>
        <v>42152.977465277778</v>
      </c>
      <c r="U1092">
        <f t="shared" si="142"/>
        <v>2015</v>
      </c>
      <c r="V1092">
        <f t="shared" si="143"/>
        <v>2015</v>
      </c>
    </row>
    <row r="1093" spans="1:22"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36"/>
        <v>12.5</v>
      </c>
      <c r="P1093" s="5">
        <f t="shared" si="137"/>
        <v>12.5</v>
      </c>
      <c r="Q1093" t="str">
        <f t="shared" si="138"/>
        <v>games</v>
      </c>
      <c r="R1093" t="str">
        <f t="shared" si="139"/>
        <v>video games</v>
      </c>
      <c r="S1093" s="10">
        <f t="shared" si="140"/>
        <v>42440.611944444441</v>
      </c>
      <c r="T1093" s="10">
        <f t="shared" si="141"/>
        <v>42470.570277777777</v>
      </c>
      <c r="U1093">
        <f t="shared" si="142"/>
        <v>2016</v>
      </c>
      <c r="V1093">
        <f t="shared" si="143"/>
        <v>2016</v>
      </c>
    </row>
    <row r="1094" spans="1:22"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36"/>
        <v>1.05</v>
      </c>
      <c r="P1094" s="5">
        <f t="shared" si="137"/>
        <v>3</v>
      </c>
      <c r="Q1094" t="str">
        <f t="shared" si="138"/>
        <v>games</v>
      </c>
      <c r="R1094" t="str">
        <f t="shared" si="139"/>
        <v>video games</v>
      </c>
      <c r="S1094" s="10">
        <f t="shared" si="140"/>
        <v>41249.817569444444</v>
      </c>
      <c r="T1094" s="10">
        <f t="shared" si="141"/>
        <v>41279.817569444444</v>
      </c>
      <c r="U1094">
        <f t="shared" si="142"/>
        <v>2012</v>
      </c>
      <c r="V1094">
        <f t="shared" si="143"/>
        <v>2013</v>
      </c>
    </row>
    <row r="1095" spans="1:22"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36"/>
        <v>14.083333333333334</v>
      </c>
      <c r="P1095" s="5">
        <f t="shared" si="137"/>
        <v>10.5625</v>
      </c>
      <c r="Q1095" t="str">
        <f t="shared" si="138"/>
        <v>games</v>
      </c>
      <c r="R1095" t="str">
        <f t="shared" si="139"/>
        <v>video games</v>
      </c>
      <c r="S1095" s="10">
        <f t="shared" si="140"/>
        <v>42396.765474537031</v>
      </c>
      <c r="T1095" s="10">
        <f t="shared" si="141"/>
        <v>42411.765474537031</v>
      </c>
      <c r="U1095">
        <f t="shared" si="142"/>
        <v>2016</v>
      </c>
      <c r="V1095">
        <f t="shared" si="143"/>
        <v>2016</v>
      </c>
    </row>
    <row r="1096" spans="1:22"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36"/>
        <v>18.300055555555556</v>
      </c>
      <c r="P1096" s="5">
        <f t="shared" si="137"/>
        <v>122.00037037037038</v>
      </c>
      <c r="Q1096" t="str">
        <f t="shared" si="138"/>
        <v>games</v>
      </c>
      <c r="R1096" t="str">
        <f t="shared" si="139"/>
        <v>video games</v>
      </c>
      <c r="S1096" s="10">
        <f t="shared" si="140"/>
        <v>40795.505011574074</v>
      </c>
      <c r="T1096" s="10">
        <f t="shared" si="141"/>
        <v>40825.505011574074</v>
      </c>
      <c r="U1096">
        <f t="shared" si="142"/>
        <v>2011</v>
      </c>
      <c r="V1096">
        <f t="shared" si="143"/>
        <v>2011</v>
      </c>
    </row>
    <row r="1097" spans="1:22"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36"/>
        <v>5.0347999999999997</v>
      </c>
      <c r="P1097" s="5">
        <f t="shared" si="137"/>
        <v>267.80851063829789</v>
      </c>
      <c r="Q1097" t="str">
        <f t="shared" si="138"/>
        <v>games</v>
      </c>
      <c r="R1097" t="str">
        <f t="shared" si="139"/>
        <v>video games</v>
      </c>
      <c r="S1097" s="10">
        <f t="shared" si="140"/>
        <v>41486.328935185185</v>
      </c>
      <c r="T1097" s="10">
        <f t="shared" si="141"/>
        <v>41516.328935185185</v>
      </c>
      <c r="U1097">
        <f t="shared" si="142"/>
        <v>2013</v>
      </c>
      <c r="V1097">
        <f t="shared" si="143"/>
        <v>2013</v>
      </c>
    </row>
    <row r="1098" spans="1:22"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36"/>
        <v>17.933333333333334</v>
      </c>
      <c r="P1098" s="5">
        <f t="shared" si="137"/>
        <v>74.206896551724142</v>
      </c>
      <c r="Q1098" t="str">
        <f t="shared" si="138"/>
        <v>games</v>
      </c>
      <c r="R1098" t="str">
        <f t="shared" si="139"/>
        <v>video games</v>
      </c>
      <c r="S1098" s="10">
        <f t="shared" si="140"/>
        <v>41885.309652777774</v>
      </c>
      <c r="T1098" s="10">
        <f t="shared" si="141"/>
        <v>41915.9375</v>
      </c>
      <c r="U1098">
        <f t="shared" si="142"/>
        <v>2014</v>
      </c>
      <c r="V1098">
        <f t="shared" si="143"/>
        <v>2014</v>
      </c>
    </row>
    <row r="1099" spans="1:22"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36"/>
        <v>4.7E-2</v>
      </c>
      <c r="P1099" s="5">
        <f t="shared" si="137"/>
        <v>6.7142857142857144</v>
      </c>
      <c r="Q1099" t="str">
        <f t="shared" si="138"/>
        <v>games</v>
      </c>
      <c r="R1099" t="str">
        <f t="shared" si="139"/>
        <v>video games</v>
      </c>
      <c r="S1099" s="10">
        <f t="shared" si="140"/>
        <v>41660.584224537037</v>
      </c>
      <c r="T1099" s="10">
        <f t="shared" si="141"/>
        <v>41700.584224537037</v>
      </c>
      <c r="U1099">
        <f t="shared" si="142"/>
        <v>2014</v>
      </c>
      <c r="V1099">
        <f t="shared" si="143"/>
        <v>2014</v>
      </c>
    </row>
    <row r="1100" spans="1:22"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36"/>
        <v>7.2120000000000006</v>
      </c>
      <c r="P1100" s="5">
        <f t="shared" si="137"/>
        <v>81.954545454545453</v>
      </c>
      <c r="Q1100" t="str">
        <f t="shared" si="138"/>
        <v>games</v>
      </c>
      <c r="R1100" t="str">
        <f t="shared" si="139"/>
        <v>video games</v>
      </c>
      <c r="S1100" s="10">
        <f t="shared" si="140"/>
        <v>41712.554340277777</v>
      </c>
      <c r="T1100" s="10">
        <f t="shared" si="141"/>
        <v>41742.554340277777</v>
      </c>
      <c r="U1100">
        <f t="shared" si="142"/>
        <v>2014</v>
      </c>
      <c r="V1100">
        <f t="shared" si="143"/>
        <v>2014</v>
      </c>
    </row>
    <row r="1101" spans="1:22"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36"/>
        <v>0.5</v>
      </c>
      <c r="P1101" s="5">
        <f t="shared" si="137"/>
        <v>25</v>
      </c>
      <c r="Q1101" t="str">
        <f t="shared" si="138"/>
        <v>games</v>
      </c>
      <c r="R1101" t="str">
        <f t="shared" si="139"/>
        <v>video games</v>
      </c>
      <c r="S1101" s="10">
        <f t="shared" si="140"/>
        <v>42107.628101851849</v>
      </c>
      <c r="T1101" s="10">
        <f t="shared" si="141"/>
        <v>42137.628101851849</v>
      </c>
      <c r="U1101">
        <f t="shared" si="142"/>
        <v>2015</v>
      </c>
      <c r="V1101">
        <f t="shared" si="143"/>
        <v>2015</v>
      </c>
    </row>
    <row r="1102" spans="1:22"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36"/>
        <v>2.5</v>
      </c>
      <c r="P1102" s="5">
        <f t="shared" si="137"/>
        <v>10</v>
      </c>
      <c r="Q1102" t="str">
        <f t="shared" si="138"/>
        <v>games</v>
      </c>
      <c r="R1102" t="str">
        <f t="shared" si="139"/>
        <v>video games</v>
      </c>
      <c r="S1102" s="10">
        <f t="shared" si="140"/>
        <v>42383.902442129627</v>
      </c>
      <c r="T1102" s="10">
        <f t="shared" si="141"/>
        <v>42413.902442129627</v>
      </c>
      <c r="U1102">
        <f t="shared" si="142"/>
        <v>2016</v>
      </c>
      <c r="V1102">
        <f t="shared" si="143"/>
        <v>2016</v>
      </c>
    </row>
    <row r="1103" spans="1:22"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36"/>
        <v>4.1000000000000002E-2</v>
      </c>
      <c r="P1103" s="5">
        <f t="shared" si="137"/>
        <v>6.833333333333333</v>
      </c>
      <c r="Q1103" t="str">
        <f t="shared" si="138"/>
        <v>games</v>
      </c>
      <c r="R1103" t="str">
        <f t="shared" si="139"/>
        <v>video games</v>
      </c>
      <c r="S1103" s="10">
        <f t="shared" si="140"/>
        <v>42538.564097222225</v>
      </c>
      <c r="T1103" s="10">
        <f t="shared" si="141"/>
        <v>42565.549999999996</v>
      </c>
      <c r="U1103">
        <f t="shared" si="142"/>
        <v>2016</v>
      </c>
      <c r="V1103">
        <f t="shared" si="143"/>
        <v>2016</v>
      </c>
    </row>
    <row r="1104" spans="1:22"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36"/>
        <v>5.3125</v>
      </c>
      <c r="P1104" s="5">
        <f t="shared" si="137"/>
        <v>17.708333333333332</v>
      </c>
      <c r="Q1104" t="str">
        <f t="shared" si="138"/>
        <v>games</v>
      </c>
      <c r="R1104" t="str">
        <f t="shared" si="139"/>
        <v>video games</v>
      </c>
      <c r="S1104" s="10">
        <f t="shared" si="140"/>
        <v>41576.837094907409</v>
      </c>
      <c r="T1104" s="10">
        <f t="shared" si="141"/>
        <v>41617.040972222218</v>
      </c>
      <c r="U1104">
        <f t="shared" si="142"/>
        <v>2013</v>
      </c>
      <c r="V1104">
        <f t="shared" si="143"/>
        <v>2013</v>
      </c>
    </row>
    <row r="1105" spans="1:22"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36"/>
        <v>1.6199999999999999</v>
      </c>
      <c r="P1105" s="5">
        <f t="shared" si="137"/>
        <v>16.2</v>
      </c>
      <c r="Q1105" t="str">
        <f t="shared" si="138"/>
        <v>games</v>
      </c>
      <c r="R1105" t="str">
        <f t="shared" si="139"/>
        <v>video games</v>
      </c>
      <c r="S1105" s="10">
        <f t="shared" si="140"/>
        <v>42479.013773148145</v>
      </c>
      <c r="T1105" s="10">
        <f t="shared" si="141"/>
        <v>42539.013773148145</v>
      </c>
      <c r="U1105">
        <f t="shared" si="142"/>
        <v>2016</v>
      </c>
      <c r="V1105">
        <f t="shared" si="143"/>
        <v>2016</v>
      </c>
    </row>
    <row r="1106" spans="1:22"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36"/>
        <v>4.9516666666666671</v>
      </c>
      <c r="P1106" s="5">
        <f t="shared" si="137"/>
        <v>80.297297297297291</v>
      </c>
      <c r="Q1106" t="str">
        <f t="shared" si="138"/>
        <v>games</v>
      </c>
      <c r="R1106" t="str">
        <f t="shared" si="139"/>
        <v>video games</v>
      </c>
      <c r="S1106" s="10">
        <f t="shared" si="140"/>
        <v>41771.201631944445</v>
      </c>
      <c r="T1106" s="10">
        <f t="shared" si="141"/>
        <v>41801.201631944445</v>
      </c>
      <c r="U1106">
        <f t="shared" si="142"/>
        <v>2014</v>
      </c>
      <c r="V1106">
        <f t="shared" si="143"/>
        <v>2014</v>
      </c>
    </row>
    <row r="1107" spans="1:22"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36"/>
        <v>0.159</v>
      </c>
      <c r="P1107" s="5">
        <f t="shared" si="137"/>
        <v>71.55</v>
      </c>
      <c r="Q1107" t="str">
        <f t="shared" si="138"/>
        <v>games</v>
      </c>
      <c r="R1107" t="str">
        <f t="shared" si="139"/>
        <v>video games</v>
      </c>
      <c r="S1107" s="10">
        <f t="shared" si="140"/>
        <v>41691.927395833329</v>
      </c>
      <c r="T1107" s="10">
        <f t="shared" si="141"/>
        <v>41721.885729166665</v>
      </c>
      <c r="U1107">
        <f t="shared" si="142"/>
        <v>2014</v>
      </c>
      <c r="V1107">
        <f t="shared" si="143"/>
        <v>2014</v>
      </c>
    </row>
    <row r="1108" spans="1:22"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36"/>
        <v>41.25</v>
      </c>
      <c r="P1108" s="5">
        <f t="shared" si="137"/>
        <v>23.571428571428573</v>
      </c>
      <c r="Q1108" t="str">
        <f t="shared" si="138"/>
        <v>games</v>
      </c>
      <c r="R1108" t="str">
        <f t="shared" si="139"/>
        <v>video games</v>
      </c>
      <c r="S1108" s="10">
        <f t="shared" si="140"/>
        <v>40973.532118055555</v>
      </c>
      <c r="T1108" s="10">
        <f t="shared" si="141"/>
        <v>41003.490451388883</v>
      </c>
      <c r="U1108">
        <f t="shared" si="142"/>
        <v>2012</v>
      </c>
      <c r="V1108">
        <f t="shared" si="143"/>
        <v>2012</v>
      </c>
    </row>
    <row r="1109" spans="1:22"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36"/>
        <v>0</v>
      </c>
      <c r="P1109" s="5">
        <f t="shared" si="137"/>
        <v>0</v>
      </c>
      <c r="Q1109" t="str">
        <f t="shared" si="138"/>
        <v>games</v>
      </c>
      <c r="R1109" t="str">
        <f t="shared" si="139"/>
        <v>video games</v>
      </c>
      <c r="S1109" s="10">
        <f t="shared" si="140"/>
        <v>41813.653055555551</v>
      </c>
      <c r="T1109" s="10">
        <f t="shared" si="141"/>
        <v>41843.653055555551</v>
      </c>
      <c r="U1109">
        <f t="shared" si="142"/>
        <v>2014</v>
      </c>
      <c r="V1109">
        <f t="shared" si="143"/>
        <v>2014</v>
      </c>
    </row>
    <row r="1110" spans="1:22"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36"/>
        <v>2.93</v>
      </c>
      <c r="P1110" s="5">
        <f t="shared" si="137"/>
        <v>34.88095238095238</v>
      </c>
      <c r="Q1110" t="str">
        <f t="shared" si="138"/>
        <v>games</v>
      </c>
      <c r="R1110" t="str">
        <f t="shared" si="139"/>
        <v>video games</v>
      </c>
      <c r="S1110" s="10">
        <f t="shared" si="140"/>
        <v>40952.42864583333</v>
      </c>
      <c r="T1110" s="10">
        <f t="shared" si="141"/>
        <v>41012.386979166666</v>
      </c>
      <c r="U1110">
        <f t="shared" si="142"/>
        <v>2012</v>
      </c>
      <c r="V1110">
        <f t="shared" si="143"/>
        <v>2012</v>
      </c>
    </row>
    <row r="1111" spans="1:22"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36"/>
        <v>0.44999999999999996</v>
      </c>
      <c r="P1111" s="5">
        <f t="shared" si="137"/>
        <v>15</v>
      </c>
      <c r="Q1111" t="str">
        <f t="shared" si="138"/>
        <v>games</v>
      </c>
      <c r="R1111" t="str">
        <f t="shared" si="139"/>
        <v>video games</v>
      </c>
      <c r="S1111" s="10">
        <f t="shared" si="140"/>
        <v>42662.543865740743</v>
      </c>
      <c r="T1111" s="10">
        <f t="shared" si="141"/>
        <v>42692.5855324074</v>
      </c>
      <c r="U1111">
        <f t="shared" si="142"/>
        <v>2016</v>
      </c>
      <c r="V1111">
        <f t="shared" si="143"/>
        <v>2016</v>
      </c>
    </row>
    <row r="1112" spans="1:22"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36"/>
        <v>0.51</v>
      </c>
      <c r="P1112" s="5">
        <f t="shared" si="137"/>
        <v>23.181818181818183</v>
      </c>
      <c r="Q1112" t="str">
        <f t="shared" si="138"/>
        <v>games</v>
      </c>
      <c r="R1112" t="str">
        <f t="shared" si="139"/>
        <v>video games</v>
      </c>
      <c r="S1112" s="10">
        <f t="shared" si="140"/>
        <v>41220.72479166666</v>
      </c>
      <c r="T1112" s="10">
        <f t="shared" si="141"/>
        <v>41250.72479166666</v>
      </c>
      <c r="U1112">
        <f t="shared" si="142"/>
        <v>2012</v>
      </c>
      <c r="V1112">
        <f t="shared" si="143"/>
        <v>2012</v>
      </c>
    </row>
    <row r="1113" spans="1:22"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36"/>
        <v>0.04</v>
      </c>
      <c r="P1113" s="5">
        <f t="shared" si="137"/>
        <v>1</v>
      </c>
      <c r="Q1113" t="str">
        <f t="shared" si="138"/>
        <v>games</v>
      </c>
      <c r="R1113" t="str">
        <f t="shared" si="139"/>
        <v>video games</v>
      </c>
      <c r="S1113" s="10">
        <f t="shared" si="140"/>
        <v>42346.995254629626</v>
      </c>
      <c r="T1113" s="10">
        <f t="shared" si="141"/>
        <v>42376.995254629626</v>
      </c>
      <c r="U1113">
        <f t="shared" si="142"/>
        <v>2015</v>
      </c>
      <c r="V1113">
        <f t="shared" si="143"/>
        <v>2016</v>
      </c>
    </row>
    <row r="1114" spans="1:22"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36"/>
        <v>35.537409090909087</v>
      </c>
      <c r="P1114" s="5">
        <f t="shared" si="137"/>
        <v>100.23371794871794</v>
      </c>
      <c r="Q1114" t="str">
        <f t="shared" si="138"/>
        <v>games</v>
      </c>
      <c r="R1114" t="str">
        <f t="shared" si="139"/>
        <v>video games</v>
      </c>
      <c r="S1114" s="10">
        <f t="shared" si="140"/>
        <v>41963.551053240742</v>
      </c>
      <c r="T1114" s="10">
        <f t="shared" si="141"/>
        <v>42023.145833333336</v>
      </c>
      <c r="U1114">
        <f t="shared" si="142"/>
        <v>2014</v>
      </c>
      <c r="V1114">
        <f t="shared" si="143"/>
        <v>2015</v>
      </c>
    </row>
    <row r="1115" spans="1:22"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36"/>
        <v>0.5</v>
      </c>
      <c r="P1115" s="5">
        <f t="shared" si="137"/>
        <v>5</v>
      </c>
      <c r="Q1115" t="str">
        <f t="shared" si="138"/>
        <v>games</v>
      </c>
      <c r="R1115" t="str">
        <f t="shared" si="139"/>
        <v>video games</v>
      </c>
      <c r="S1115" s="10">
        <f t="shared" si="140"/>
        <v>41835.768749999996</v>
      </c>
      <c r="T1115" s="10">
        <f t="shared" si="141"/>
        <v>41865.768749999996</v>
      </c>
      <c r="U1115">
        <f t="shared" si="142"/>
        <v>2014</v>
      </c>
      <c r="V1115">
        <f t="shared" si="143"/>
        <v>2014</v>
      </c>
    </row>
    <row r="1116" spans="1:22"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36"/>
        <v>0.16666666666666669</v>
      </c>
      <c r="P1116" s="5">
        <f t="shared" si="137"/>
        <v>3.3333333333333335</v>
      </c>
      <c r="Q1116" t="str">
        <f t="shared" si="138"/>
        <v>games</v>
      </c>
      <c r="R1116" t="str">
        <f t="shared" si="139"/>
        <v>video games</v>
      </c>
      <c r="S1116" s="10">
        <f t="shared" si="140"/>
        <v>41526.13758101852</v>
      </c>
      <c r="T1116" s="10">
        <f t="shared" si="141"/>
        <v>41556.13758101852</v>
      </c>
      <c r="U1116">
        <f t="shared" si="142"/>
        <v>2013</v>
      </c>
      <c r="V1116">
        <f t="shared" si="143"/>
        <v>2013</v>
      </c>
    </row>
    <row r="1117" spans="1:22"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36"/>
        <v>0.13250000000000001</v>
      </c>
      <c r="P1117" s="5">
        <f t="shared" si="137"/>
        <v>13.25</v>
      </c>
      <c r="Q1117" t="str">
        <f t="shared" si="138"/>
        <v>games</v>
      </c>
      <c r="R1117" t="str">
        <f t="shared" si="139"/>
        <v>video games</v>
      </c>
      <c r="S1117" s="10">
        <f t="shared" si="140"/>
        <v>42429.487210648142</v>
      </c>
      <c r="T1117" s="10">
        <f t="shared" si="141"/>
        <v>42459.445543981477</v>
      </c>
      <c r="U1117">
        <f t="shared" si="142"/>
        <v>2016</v>
      </c>
      <c r="V1117">
        <f t="shared" si="143"/>
        <v>2016</v>
      </c>
    </row>
    <row r="1118" spans="1:22"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36"/>
        <v>3.5704000000000007E-2</v>
      </c>
      <c r="P1118" s="5">
        <f t="shared" si="137"/>
        <v>17.852</v>
      </c>
      <c r="Q1118" t="str">
        <f t="shared" si="138"/>
        <v>games</v>
      </c>
      <c r="R1118" t="str">
        <f t="shared" si="139"/>
        <v>video games</v>
      </c>
      <c r="S1118" s="10">
        <f t="shared" si="140"/>
        <v>41009.638981481483</v>
      </c>
      <c r="T1118" s="10">
        <f t="shared" si="141"/>
        <v>41069.638981481483</v>
      </c>
      <c r="U1118">
        <f t="shared" si="142"/>
        <v>2012</v>
      </c>
      <c r="V1118">
        <f t="shared" si="143"/>
        <v>2012</v>
      </c>
    </row>
    <row r="1119" spans="1:22"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36"/>
        <v>8.3000000000000007</v>
      </c>
      <c r="P1119" s="5">
        <f t="shared" si="137"/>
        <v>10.375</v>
      </c>
      <c r="Q1119" t="str">
        <f t="shared" si="138"/>
        <v>games</v>
      </c>
      <c r="R1119" t="str">
        <f t="shared" si="139"/>
        <v>video games</v>
      </c>
      <c r="S1119" s="10">
        <f t="shared" si="140"/>
        <v>42333.390196759261</v>
      </c>
      <c r="T1119" s="10">
        <f t="shared" si="141"/>
        <v>42363.390196759261</v>
      </c>
      <c r="U1119">
        <f t="shared" si="142"/>
        <v>2015</v>
      </c>
      <c r="V1119">
        <f t="shared" si="143"/>
        <v>2015</v>
      </c>
    </row>
    <row r="1120" spans="1:22"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36"/>
        <v>2.4222222222222221</v>
      </c>
      <c r="P1120" s="5">
        <f t="shared" si="137"/>
        <v>36.333333333333336</v>
      </c>
      <c r="Q1120" t="str">
        <f t="shared" si="138"/>
        <v>games</v>
      </c>
      <c r="R1120" t="str">
        <f t="shared" si="139"/>
        <v>video games</v>
      </c>
      <c r="S1120" s="10">
        <f t="shared" si="140"/>
        <v>41703.958090277774</v>
      </c>
      <c r="T1120" s="10">
        <f t="shared" si="141"/>
        <v>41733.91642361111</v>
      </c>
      <c r="U1120">
        <f t="shared" si="142"/>
        <v>2014</v>
      </c>
      <c r="V1120">
        <f t="shared" si="143"/>
        <v>2014</v>
      </c>
    </row>
    <row r="1121" spans="1:22"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36"/>
        <v>0.23809523809523811</v>
      </c>
      <c r="P1121" s="5">
        <f t="shared" si="137"/>
        <v>5</v>
      </c>
      <c r="Q1121" t="str">
        <f t="shared" si="138"/>
        <v>games</v>
      </c>
      <c r="R1121" t="str">
        <f t="shared" si="139"/>
        <v>video games</v>
      </c>
      <c r="S1121" s="10">
        <f t="shared" si="140"/>
        <v>41722.584074074075</v>
      </c>
      <c r="T1121" s="10">
        <f t="shared" si="141"/>
        <v>41735.584074074075</v>
      </c>
      <c r="U1121">
        <f t="shared" si="142"/>
        <v>2014</v>
      </c>
      <c r="V1121">
        <f t="shared" si="143"/>
        <v>2014</v>
      </c>
    </row>
    <row r="1122" spans="1:22"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36"/>
        <v>0</v>
      </c>
      <c r="P1122" s="5">
        <f t="shared" si="137"/>
        <v>0</v>
      </c>
      <c r="Q1122" t="str">
        <f t="shared" si="138"/>
        <v>games</v>
      </c>
      <c r="R1122" t="str">
        <f t="shared" si="139"/>
        <v>video games</v>
      </c>
      <c r="S1122" s="10">
        <f t="shared" si="140"/>
        <v>40799.664351851847</v>
      </c>
      <c r="T1122" s="10">
        <f t="shared" si="141"/>
        <v>40844.664351851847</v>
      </c>
      <c r="U1122">
        <f t="shared" si="142"/>
        <v>2011</v>
      </c>
      <c r="V1122">
        <f t="shared" si="143"/>
        <v>2011</v>
      </c>
    </row>
    <row r="1123" spans="1:22"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36"/>
        <v>1.1599999999999999E-2</v>
      </c>
      <c r="P1123" s="5">
        <f t="shared" si="137"/>
        <v>5.8</v>
      </c>
      <c r="Q1123" t="str">
        <f t="shared" si="138"/>
        <v>games</v>
      </c>
      <c r="R1123" t="str">
        <f t="shared" si="139"/>
        <v>video games</v>
      </c>
      <c r="S1123" s="10">
        <f t="shared" si="140"/>
        <v>42412.72587962963</v>
      </c>
      <c r="T1123" s="10">
        <f t="shared" si="141"/>
        <v>42442.684212962959</v>
      </c>
      <c r="U1123">
        <f t="shared" si="142"/>
        <v>2016</v>
      </c>
      <c r="V1123">
        <f t="shared" si="143"/>
        <v>2016</v>
      </c>
    </row>
    <row r="1124" spans="1:22"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36"/>
        <v>0</v>
      </c>
      <c r="P1124" s="5">
        <f t="shared" si="137"/>
        <v>0</v>
      </c>
      <c r="Q1124" t="str">
        <f t="shared" si="138"/>
        <v>games</v>
      </c>
      <c r="R1124" t="str">
        <f t="shared" si="139"/>
        <v>video games</v>
      </c>
      <c r="S1124" s="10">
        <f t="shared" si="140"/>
        <v>41410.495659722219</v>
      </c>
      <c r="T1124" s="10">
        <f t="shared" si="141"/>
        <v>41424.495659722219</v>
      </c>
      <c r="U1124">
        <f t="shared" si="142"/>
        <v>2013</v>
      </c>
      <c r="V1124">
        <f t="shared" si="143"/>
        <v>2013</v>
      </c>
    </row>
    <row r="1125" spans="1:22"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36"/>
        <v>0.22</v>
      </c>
      <c r="P1125" s="5">
        <f t="shared" si="137"/>
        <v>3.6666666666666665</v>
      </c>
      <c r="Q1125" t="str">
        <f t="shared" si="138"/>
        <v>games</v>
      </c>
      <c r="R1125" t="str">
        <f t="shared" si="139"/>
        <v>video games</v>
      </c>
      <c r="S1125" s="10">
        <f t="shared" si="140"/>
        <v>41718.315370370365</v>
      </c>
      <c r="T1125" s="10">
        <f t="shared" si="141"/>
        <v>41748.315370370365</v>
      </c>
      <c r="U1125">
        <f t="shared" si="142"/>
        <v>2014</v>
      </c>
      <c r="V1125">
        <f t="shared" si="143"/>
        <v>2014</v>
      </c>
    </row>
    <row r="1126" spans="1:22"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36"/>
        <v>0.47222222222222221</v>
      </c>
      <c r="P1126" s="5">
        <f t="shared" si="137"/>
        <v>60.714285714285715</v>
      </c>
      <c r="Q1126" t="str">
        <f t="shared" si="138"/>
        <v>games</v>
      </c>
      <c r="R1126" t="str">
        <f t="shared" si="139"/>
        <v>mobile games</v>
      </c>
      <c r="S1126" s="10">
        <f t="shared" si="140"/>
        <v>42094.458923611113</v>
      </c>
      <c r="T1126" s="10">
        <f t="shared" si="141"/>
        <v>42124.458923611113</v>
      </c>
      <c r="U1126">
        <f t="shared" si="142"/>
        <v>2015</v>
      </c>
      <c r="V1126">
        <f t="shared" si="143"/>
        <v>2015</v>
      </c>
    </row>
    <row r="1127" spans="1:22"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36"/>
        <v>0</v>
      </c>
      <c r="P1127" s="5">
        <f t="shared" si="137"/>
        <v>0</v>
      </c>
      <c r="Q1127" t="str">
        <f t="shared" si="138"/>
        <v>games</v>
      </c>
      <c r="R1127" t="str">
        <f t="shared" si="139"/>
        <v>mobile games</v>
      </c>
      <c r="S1127" s="10">
        <f t="shared" si="140"/>
        <v>42212.415856481479</v>
      </c>
      <c r="T1127" s="10">
        <f t="shared" si="141"/>
        <v>42272.415856481479</v>
      </c>
      <c r="U1127">
        <f t="shared" si="142"/>
        <v>2015</v>
      </c>
      <c r="V1127">
        <f t="shared" si="143"/>
        <v>2015</v>
      </c>
    </row>
    <row r="1128" spans="1:22"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36"/>
        <v>0.5</v>
      </c>
      <c r="P1128" s="5">
        <f t="shared" si="137"/>
        <v>5</v>
      </c>
      <c r="Q1128" t="str">
        <f t="shared" si="138"/>
        <v>games</v>
      </c>
      <c r="R1128" t="str">
        <f t="shared" si="139"/>
        <v>mobile games</v>
      </c>
      <c r="S1128" s="10">
        <f t="shared" si="140"/>
        <v>42535.119143518517</v>
      </c>
      <c r="T1128" s="10">
        <f t="shared" si="141"/>
        <v>42565.119143518517</v>
      </c>
      <c r="U1128">
        <f t="shared" si="142"/>
        <v>2016</v>
      </c>
      <c r="V1128">
        <f t="shared" si="143"/>
        <v>2016</v>
      </c>
    </row>
    <row r="1129" spans="1:22"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36"/>
        <v>1.6714285714285713</v>
      </c>
      <c r="P1129" s="5">
        <f t="shared" si="137"/>
        <v>25.434782608695652</v>
      </c>
      <c r="Q1129" t="str">
        <f t="shared" si="138"/>
        <v>games</v>
      </c>
      <c r="R1129" t="str">
        <f t="shared" si="139"/>
        <v>mobile games</v>
      </c>
      <c r="S1129" s="10">
        <f t="shared" si="140"/>
        <v>41926.645833333328</v>
      </c>
      <c r="T1129" s="10">
        <f t="shared" si="141"/>
        <v>41957.687499999993</v>
      </c>
      <c r="U1129">
        <f t="shared" si="142"/>
        <v>2014</v>
      </c>
      <c r="V1129">
        <f t="shared" si="143"/>
        <v>2014</v>
      </c>
    </row>
    <row r="1130" spans="1:22"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36"/>
        <v>0.1</v>
      </c>
      <c r="P1130" s="5">
        <f t="shared" si="137"/>
        <v>1</v>
      </c>
      <c r="Q1130" t="str">
        <f t="shared" si="138"/>
        <v>games</v>
      </c>
      <c r="R1130" t="str">
        <f t="shared" si="139"/>
        <v>mobile games</v>
      </c>
      <c r="S1130" s="10">
        <f t="shared" si="140"/>
        <v>41828.441168981481</v>
      </c>
      <c r="T1130" s="10">
        <f t="shared" si="141"/>
        <v>41858.441168981481</v>
      </c>
      <c r="U1130">
        <f t="shared" si="142"/>
        <v>2014</v>
      </c>
      <c r="V1130">
        <f t="shared" si="143"/>
        <v>2014</v>
      </c>
    </row>
    <row r="1131" spans="1:22"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36"/>
        <v>0.105</v>
      </c>
      <c r="P1131" s="5">
        <f t="shared" si="137"/>
        <v>10.5</v>
      </c>
      <c r="Q1131" t="str">
        <f t="shared" si="138"/>
        <v>games</v>
      </c>
      <c r="R1131" t="str">
        <f t="shared" si="139"/>
        <v>mobile games</v>
      </c>
      <c r="S1131" s="10">
        <f t="shared" si="140"/>
        <v>42496.056631944441</v>
      </c>
      <c r="T1131" s="10">
        <f t="shared" si="141"/>
        <v>42526.056631944441</v>
      </c>
      <c r="U1131">
        <f t="shared" si="142"/>
        <v>2016</v>
      </c>
      <c r="V1131">
        <f t="shared" si="143"/>
        <v>2016</v>
      </c>
    </row>
    <row r="1132" spans="1:22"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36"/>
        <v>0.22</v>
      </c>
      <c r="P1132" s="5">
        <f t="shared" si="137"/>
        <v>3.6666666666666665</v>
      </c>
      <c r="Q1132" t="str">
        <f t="shared" si="138"/>
        <v>games</v>
      </c>
      <c r="R1132" t="str">
        <f t="shared" si="139"/>
        <v>mobile games</v>
      </c>
      <c r="S1132" s="10">
        <f t="shared" si="140"/>
        <v>41908.788194444445</v>
      </c>
      <c r="T1132" s="10">
        <f t="shared" si="141"/>
        <v>41968.829861111109</v>
      </c>
      <c r="U1132">
        <f t="shared" si="142"/>
        <v>2014</v>
      </c>
      <c r="V1132">
        <f t="shared" si="143"/>
        <v>2014</v>
      </c>
    </row>
    <row r="1133" spans="1:22"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36"/>
        <v>0</v>
      </c>
      <c r="P1133" s="5">
        <f t="shared" si="137"/>
        <v>0</v>
      </c>
      <c r="Q1133" t="str">
        <f t="shared" si="138"/>
        <v>games</v>
      </c>
      <c r="R1133" t="str">
        <f t="shared" si="139"/>
        <v>mobile games</v>
      </c>
      <c r="S1133" s="10">
        <f t="shared" si="140"/>
        <v>42332.699861111112</v>
      </c>
      <c r="T1133" s="10">
        <f t="shared" si="141"/>
        <v>42362.699861111112</v>
      </c>
      <c r="U1133">
        <f t="shared" si="142"/>
        <v>2015</v>
      </c>
      <c r="V1133">
        <f t="shared" si="143"/>
        <v>2015</v>
      </c>
    </row>
    <row r="1134" spans="1:22"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36"/>
        <v>14.38</v>
      </c>
      <c r="P1134" s="5">
        <f t="shared" si="137"/>
        <v>110.61538461538461</v>
      </c>
      <c r="Q1134" t="str">
        <f t="shared" si="138"/>
        <v>games</v>
      </c>
      <c r="R1134" t="str">
        <f t="shared" si="139"/>
        <v>mobile games</v>
      </c>
      <c r="S1134" s="10">
        <f t="shared" si="140"/>
        <v>42705.907071759262</v>
      </c>
      <c r="T1134" s="10">
        <f t="shared" si="141"/>
        <v>42735.907071759262</v>
      </c>
      <c r="U1134">
        <f t="shared" si="142"/>
        <v>2016</v>
      </c>
      <c r="V1134">
        <f t="shared" si="143"/>
        <v>2016</v>
      </c>
    </row>
    <row r="1135" spans="1:22"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36"/>
        <v>0.66666666666666674</v>
      </c>
      <c r="P1135" s="5">
        <f t="shared" si="137"/>
        <v>20</v>
      </c>
      <c r="Q1135" t="str">
        <f t="shared" si="138"/>
        <v>games</v>
      </c>
      <c r="R1135" t="str">
        <f t="shared" si="139"/>
        <v>mobile games</v>
      </c>
      <c r="S1135" s="10">
        <f t="shared" si="140"/>
        <v>41821.198854166665</v>
      </c>
      <c r="T1135" s="10">
        <f t="shared" si="141"/>
        <v>41851.198854166665</v>
      </c>
      <c r="U1135">
        <f t="shared" si="142"/>
        <v>2014</v>
      </c>
      <c r="V1135">
        <f t="shared" si="143"/>
        <v>2014</v>
      </c>
    </row>
    <row r="1136" spans="1:22"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36"/>
        <v>4.0000000000000001E-3</v>
      </c>
      <c r="P1136" s="5">
        <f t="shared" si="137"/>
        <v>1</v>
      </c>
      <c r="Q1136" t="str">
        <f t="shared" si="138"/>
        <v>games</v>
      </c>
      <c r="R1136" t="str">
        <f t="shared" si="139"/>
        <v>mobile games</v>
      </c>
      <c r="S1136" s="10">
        <f t="shared" si="140"/>
        <v>41958.07671296296</v>
      </c>
      <c r="T1136" s="10">
        <f t="shared" si="141"/>
        <v>41971.981249999997</v>
      </c>
      <c r="U1136">
        <f t="shared" si="142"/>
        <v>2014</v>
      </c>
      <c r="V1136">
        <f t="shared" si="143"/>
        <v>2014</v>
      </c>
    </row>
    <row r="1137" spans="1:22"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36"/>
        <v>5</v>
      </c>
      <c r="P1137" s="5">
        <f t="shared" si="137"/>
        <v>50</v>
      </c>
      <c r="Q1137" t="str">
        <f t="shared" si="138"/>
        <v>games</v>
      </c>
      <c r="R1137" t="str">
        <f t="shared" si="139"/>
        <v>mobile games</v>
      </c>
      <c r="S1137" s="10">
        <f t="shared" si="140"/>
        <v>42558.781180555554</v>
      </c>
      <c r="T1137" s="10">
        <f t="shared" si="141"/>
        <v>42588.781180555554</v>
      </c>
      <c r="U1137">
        <f t="shared" si="142"/>
        <v>2016</v>
      </c>
      <c r="V1137">
        <f t="shared" si="143"/>
        <v>2016</v>
      </c>
    </row>
    <row r="1138" spans="1:22"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36"/>
        <v>6.4439140811455857</v>
      </c>
      <c r="P1138" s="5">
        <f t="shared" si="137"/>
        <v>45</v>
      </c>
      <c r="Q1138" t="str">
        <f t="shared" si="138"/>
        <v>games</v>
      </c>
      <c r="R1138" t="str">
        <f t="shared" si="139"/>
        <v>mobile games</v>
      </c>
      <c r="S1138" s="10">
        <f t="shared" si="140"/>
        <v>42327.46329861111</v>
      </c>
      <c r="T1138" s="10">
        <f t="shared" si="141"/>
        <v>42357.46329861111</v>
      </c>
      <c r="U1138">
        <f t="shared" si="142"/>
        <v>2015</v>
      </c>
      <c r="V1138">
        <f t="shared" si="143"/>
        <v>2015</v>
      </c>
    </row>
    <row r="1139" spans="1:22"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36"/>
        <v>39.5</v>
      </c>
      <c r="P1139" s="5">
        <f t="shared" si="137"/>
        <v>253.2051282051282</v>
      </c>
      <c r="Q1139" t="str">
        <f t="shared" si="138"/>
        <v>games</v>
      </c>
      <c r="R1139" t="str">
        <f t="shared" si="139"/>
        <v>mobile games</v>
      </c>
      <c r="S1139" s="10">
        <f t="shared" si="140"/>
        <v>42453.611354166664</v>
      </c>
      <c r="T1139" s="10">
        <f t="shared" si="141"/>
        <v>42483.611354166664</v>
      </c>
      <c r="U1139">
        <f t="shared" si="142"/>
        <v>2016</v>
      </c>
      <c r="V1139">
        <f t="shared" si="143"/>
        <v>2016</v>
      </c>
    </row>
    <row r="1140" spans="1:22"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36"/>
        <v>0.35714285714285715</v>
      </c>
      <c r="P1140" s="5">
        <f t="shared" si="137"/>
        <v>31.25</v>
      </c>
      <c r="Q1140" t="str">
        <f t="shared" si="138"/>
        <v>games</v>
      </c>
      <c r="R1140" t="str">
        <f t="shared" si="139"/>
        <v>mobile games</v>
      </c>
      <c r="S1140" s="10">
        <f t="shared" si="140"/>
        <v>42736.698275462964</v>
      </c>
      <c r="T1140" s="10">
        <f t="shared" si="141"/>
        <v>42756.698275462964</v>
      </c>
      <c r="U1140">
        <f t="shared" si="142"/>
        <v>2017</v>
      </c>
      <c r="V1140">
        <f t="shared" si="143"/>
        <v>2017</v>
      </c>
    </row>
    <row r="1141" spans="1:22"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36"/>
        <v>6.25E-2</v>
      </c>
      <c r="P1141" s="5">
        <f t="shared" si="137"/>
        <v>5</v>
      </c>
      <c r="Q1141" t="str">
        <f t="shared" si="138"/>
        <v>games</v>
      </c>
      <c r="R1141" t="str">
        <f t="shared" si="139"/>
        <v>mobile games</v>
      </c>
      <c r="S1141" s="10">
        <f t="shared" si="140"/>
        <v>41975.139189814814</v>
      </c>
      <c r="T1141" s="10">
        <f t="shared" si="141"/>
        <v>42005.139189814814</v>
      </c>
      <c r="U1141">
        <f t="shared" si="142"/>
        <v>2014</v>
      </c>
      <c r="V1141">
        <f t="shared" si="143"/>
        <v>2015</v>
      </c>
    </row>
    <row r="1142" spans="1:22"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36"/>
        <v>0</v>
      </c>
      <c r="P1142" s="5">
        <f t="shared" si="137"/>
        <v>0</v>
      </c>
      <c r="Q1142" t="str">
        <f t="shared" si="138"/>
        <v>games</v>
      </c>
      <c r="R1142" t="str">
        <f t="shared" si="139"/>
        <v>mobile games</v>
      </c>
      <c r="S1142" s="10">
        <f t="shared" si="140"/>
        <v>42192.253715277773</v>
      </c>
      <c r="T1142" s="10">
        <f t="shared" si="141"/>
        <v>42222.253715277773</v>
      </c>
      <c r="U1142">
        <f t="shared" si="142"/>
        <v>2015</v>
      </c>
      <c r="V1142">
        <f t="shared" si="143"/>
        <v>2015</v>
      </c>
    </row>
    <row r="1143" spans="1:22"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36"/>
        <v>0</v>
      </c>
      <c r="P1143" s="5">
        <f t="shared" si="137"/>
        <v>0</v>
      </c>
      <c r="Q1143" t="str">
        <f t="shared" si="138"/>
        <v>games</v>
      </c>
      <c r="R1143" t="str">
        <f t="shared" si="139"/>
        <v>mobile games</v>
      </c>
      <c r="S1143" s="10">
        <f t="shared" si="140"/>
        <v>42164.491319444445</v>
      </c>
      <c r="T1143" s="10">
        <f t="shared" si="141"/>
        <v>42194.491319444445</v>
      </c>
      <c r="U1143">
        <f t="shared" si="142"/>
        <v>2015</v>
      </c>
      <c r="V1143">
        <f t="shared" si="143"/>
        <v>2015</v>
      </c>
    </row>
    <row r="1144" spans="1:22"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36"/>
        <v>0</v>
      </c>
      <c r="P1144" s="5">
        <f t="shared" si="137"/>
        <v>0</v>
      </c>
      <c r="Q1144" t="str">
        <f t="shared" si="138"/>
        <v>games</v>
      </c>
      <c r="R1144" t="str">
        <f t="shared" si="139"/>
        <v>mobile games</v>
      </c>
      <c r="S1144" s="10">
        <f t="shared" si="140"/>
        <v>42021.797766203701</v>
      </c>
      <c r="T1144" s="10">
        <f t="shared" si="141"/>
        <v>42051.797766203701</v>
      </c>
      <c r="U1144">
        <f t="shared" si="142"/>
        <v>2015</v>
      </c>
      <c r="V1144">
        <f t="shared" si="143"/>
        <v>2015</v>
      </c>
    </row>
    <row r="1145" spans="1:22"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36"/>
        <v>0.41333333333333333</v>
      </c>
      <c r="P1145" s="5">
        <f t="shared" si="137"/>
        <v>23.25</v>
      </c>
      <c r="Q1145" t="str">
        <f t="shared" si="138"/>
        <v>games</v>
      </c>
      <c r="R1145" t="str">
        <f t="shared" si="139"/>
        <v>mobile games</v>
      </c>
      <c r="S1145" s="10">
        <f t="shared" si="140"/>
        <v>42324.985254629624</v>
      </c>
      <c r="T1145" s="10">
        <f t="shared" si="141"/>
        <v>42354.985254629624</v>
      </c>
      <c r="U1145">
        <f t="shared" si="142"/>
        <v>2015</v>
      </c>
      <c r="V1145">
        <f t="shared" si="143"/>
        <v>2015</v>
      </c>
    </row>
    <row r="1146" spans="1:22"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36"/>
        <v>0</v>
      </c>
      <c r="P1146" s="5">
        <f t="shared" si="137"/>
        <v>0</v>
      </c>
      <c r="Q1146" t="str">
        <f t="shared" si="138"/>
        <v>food</v>
      </c>
      <c r="R1146" t="str">
        <f t="shared" si="139"/>
        <v>food trucks</v>
      </c>
      <c r="S1146" s="10">
        <f t="shared" si="140"/>
        <v>42092.973611111105</v>
      </c>
      <c r="T1146" s="10">
        <f t="shared" si="141"/>
        <v>42122.973611111105</v>
      </c>
      <c r="U1146">
        <f t="shared" si="142"/>
        <v>2015</v>
      </c>
      <c r="V1146">
        <f t="shared" si="143"/>
        <v>2015</v>
      </c>
    </row>
    <row r="1147" spans="1:22"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36"/>
        <v>0.125</v>
      </c>
      <c r="P1147" s="5">
        <f t="shared" si="137"/>
        <v>100</v>
      </c>
      <c r="Q1147" t="str">
        <f t="shared" si="138"/>
        <v>food</v>
      </c>
      <c r="R1147" t="str">
        <f t="shared" si="139"/>
        <v>food trucks</v>
      </c>
      <c r="S1147" s="10">
        <f t="shared" si="140"/>
        <v>41854.539259259254</v>
      </c>
      <c r="T1147" s="10">
        <f t="shared" si="141"/>
        <v>41914.539259259254</v>
      </c>
      <c r="U1147">
        <f t="shared" si="142"/>
        <v>2014</v>
      </c>
      <c r="V1147">
        <f t="shared" si="143"/>
        <v>2014</v>
      </c>
    </row>
    <row r="1148" spans="1:22"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36"/>
        <v>8.8333333333333339</v>
      </c>
      <c r="P1148" s="5">
        <f t="shared" si="137"/>
        <v>44.166666666666664</v>
      </c>
      <c r="Q1148" t="str">
        <f t="shared" si="138"/>
        <v>food</v>
      </c>
      <c r="R1148" t="str">
        <f t="shared" si="139"/>
        <v>food trucks</v>
      </c>
      <c r="S1148" s="10">
        <f t="shared" si="140"/>
        <v>41723.745057870365</v>
      </c>
      <c r="T1148" s="10">
        <f t="shared" si="141"/>
        <v>41761.745057870365</v>
      </c>
      <c r="U1148">
        <f t="shared" si="142"/>
        <v>2014</v>
      </c>
      <c r="V1148">
        <f t="shared" si="143"/>
        <v>2014</v>
      </c>
    </row>
    <row r="1149" spans="1:22"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36"/>
        <v>0</v>
      </c>
      <c r="P1149" s="5">
        <f t="shared" si="137"/>
        <v>0</v>
      </c>
      <c r="Q1149" t="str">
        <f t="shared" si="138"/>
        <v>food</v>
      </c>
      <c r="R1149" t="str">
        <f t="shared" si="139"/>
        <v>food trucks</v>
      </c>
      <c r="S1149" s="10">
        <f t="shared" si="140"/>
        <v>41871.763692129629</v>
      </c>
      <c r="T1149" s="10">
        <f t="shared" si="141"/>
        <v>41931.763692129629</v>
      </c>
      <c r="U1149">
        <f t="shared" si="142"/>
        <v>2014</v>
      </c>
      <c r="V1149">
        <f t="shared" si="143"/>
        <v>2014</v>
      </c>
    </row>
    <row r="1150" spans="1:22"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36"/>
        <v>0.48666666666666669</v>
      </c>
      <c r="P1150" s="5">
        <f t="shared" si="137"/>
        <v>24.333333333333332</v>
      </c>
      <c r="Q1150" t="str">
        <f t="shared" si="138"/>
        <v>food</v>
      </c>
      <c r="R1150" t="str">
        <f t="shared" si="139"/>
        <v>food trucks</v>
      </c>
      <c r="S1150" s="10">
        <f t="shared" si="140"/>
        <v>42674.962743055548</v>
      </c>
      <c r="T1150" s="10">
        <f t="shared" si="141"/>
        <v>42705.00440972222</v>
      </c>
      <c r="U1150">
        <f t="shared" si="142"/>
        <v>2016</v>
      </c>
      <c r="V1150">
        <f t="shared" si="143"/>
        <v>2016</v>
      </c>
    </row>
    <row r="1151" spans="1:22"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36"/>
        <v>0.15</v>
      </c>
      <c r="P1151" s="5">
        <f t="shared" si="137"/>
        <v>37.5</v>
      </c>
      <c r="Q1151" t="str">
        <f t="shared" si="138"/>
        <v>food</v>
      </c>
      <c r="R1151" t="str">
        <f t="shared" si="139"/>
        <v>food trucks</v>
      </c>
      <c r="S1151" s="10">
        <f t="shared" si="140"/>
        <v>42507.501921296294</v>
      </c>
      <c r="T1151" s="10">
        <f t="shared" si="141"/>
        <v>42537.501921296294</v>
      </c>
      <c r="U1151">
        <f t="shared" si="142"/>
        <v>2016</v>
      </c>
      <c r="V1151">
        <f t="shared" si="143"/>
        <v>2016</v>
      </c>
    </row>
    <row r="1152" spans="1:22"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36"/>
        <v>10.08</v>
      </c>
      <c r="P1152" s="5">
        <f t="shared" si="137"/>
        <v>42</v>
      </c>
      <c r="Q1152" t="str">
        <f t="shared" si="138"/>
        <v>food</v>
      </c>
      <c r="R1152" t="str">
        <f t="shared" si="139"/>
        <v>food trucks</v>
      </c>
      <c r="S1152" s="10">
        <f t="shared" si="140"/>
        <v>42317.74623842592</v>
      </c>
      <c r="T1152" s="10">
        <f t="shared" si="141"/>
        <v>42377.74623842592</v>
      </c>
      <c r="U1152">
        <f t="shared" si="142"/>
        <v>2015</v>
      </c>
      <c r="V1152">
        <f t="shared" si="143"/>
        <v>2016</v>
      </c>
    </row>
    <row r="1153" spans="1:22"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36"/>
        <v>0</v>
      </c>
      <c r="P1153" s="5">
        <f t="shared" si="137"/>
        <v>0</v>
      </c>
      <c r="Q1153" t="str">
        <f t="shared" si="138"/>
        <v>food</v>
      </c>
      <c r="R1153" t="str">
        <f t="shared" si="139"/>
        <v>food trucks</v>
      </c>
      <c r="S1153" s="10">
        <f t="shared" si="140"/>
        <v>42223.894247685188</v>
      </c>
      <c r="T1153" s="10">
        <f t="shared" si="141"/>
        <v>42253.894247685188</v>
      </c>
      <c r="U1153">
        <f t="shared" si="142"/>
        <v>2015</v>
      </c>
      <c r="V1153">
        <f t="shared" si="143"/>
        <v>2015</v>
      </c>
    </row>
    <row r="1154" spans="1:22"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36"/>
        <v>5.6937500000000005</v>
      </c>
      <c r="P1154" s="5">
        <f t="shared" si="137"/>
        <v>60.733333333333334</v>
      </c>
      <c r="Q1154" t="str">
        <f t="shared" si="138"/>
        <v>food</v>
      </c>
      <c r="R1154" t="str">
        <f t="shared" si="139"/>
        <v>food trucks</v>
      </c>
      <c r="S1154" s="10">
        <f t="shared" si="140"/>
        <v>42109.501296296294</v>
      </c>
      <c r="T1154" s="10">
        <f t="shared" si="141"/>
        <v>42139.501296296294</v>
      </c>
      <c r="U1154">
        <f t="shared" si="142"/>
        <v>2015</v>
      </c>
      <c r="V1154">
        <f t="shared" si="143"/>
        <v>2015</v>
      </c>
    </row>
    <row r="1155" spans="1:22"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44">(E1155/D1155)*100</f>
        <v>0.625</v>
      </c>
      <c r="P1155" s="5">
        <f t="shared" ref="P1155:P1218" si="145">IFERROR(E1155/L1155, 0)</f>
        <v>50</v>
      </c>
      <c r="Q1155" t="str">
        <f t="shared" ref="Q1155:Q1218" si="146">LEFT(N1155,FIND("/",N1155)-1)</f>
        <v>food</v>
      </c>
      <c r="R1155" t="str">
        <f t="shared" ref="R1155:R1218" si="147">RIGHT(N1155,LEN(N1155)-FIND("/",N1155))</f>
        <v>food trucks</v>
      </c>
      <c r="S1155" s="10">
        <f t="shared" ref="S1155:S1218" si="148">(J1155/86400)+25569+(-5/24)</f>
        <v>42143.505844907406</v>
      </c>
      <c r="T1155" s="10">
        <f t="shared" ref="T1155:T1218" si="149">(I1155/86400)+25569+(-5/24)</f>
        <v>42173.505844907406</v>
      </c>
      <c r="U1155">
        <f t="shared" ref="U1155:U1218" si="150">YEAR(S1155)</f>
        <v>2015</v>
      </c>
      <c r="V1155">
        <f t="shared" ref="V1155:V1218" si="151">YEAR(T1155)</f>
        <v>2015</v>
      </c>
    </row>
    <row r="1156" spans="1:22"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44"/>
        <v>6.5</v>
      </c>
      <c r="P1156" s="5">
        <f t="shared" si="145"/>
        <v>108.33333333333333</v>
      </c>
      <c r="Q1156" t="str">
        <f t="shared" si="146"/>
        <v>food</v>
      </c>
      <c r="R1156" t="str">
        <f t="shared" si="147"/>
        <v>food trucks</v>
      </c>
      <c r="S1156" s="10">
        <f t="shared" si="148"/>
        <v>42222.900532407402</v>
      </c>
      <c r="T1156" s="10">
        <f t="shared" si="149"/>
        <v>42252.900532407402</v>
      </c>
      <c r="U1156">
        <f t="shared" si="150"/>
        <v>2015</v>
      </c>
      <c r="V1156">
        <f t="shared" si="151"/>
        <v>2015</v>
      </c>
    </row>
    <row r="1157" spans="1:22"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44"/>
        <v>0.752</v>
      </c>
      <c r="P1157" s="5">
        <f t="shared" si="145"/>
        <v>23.5</v>
      </c>
      <c r="Q1157" t="str">
        <f t="shared" si="146"/>
        <v>food</v>
      </c>
      <c r="R1157" t="str">
        <f t="shared" si="147"/>
        <v>food trucks</v>
      </c>
      <c r="S1157" s="10">
        <f t="shared" si="148"/>
        <v>41835.555648148147</v>
      </c>
      <c r="T1157" s="10">
        <f t="shared" si="149"/>
        <v>41865.555648148147</v>
      </c>
      <c r="U1157">
        <f t="shared" si="150"/>
        <v>2014</v>
      </c>
      <c r="V1157">
        <f t="shared" si="151"/>
        <v>2014</v>
      </c>
    </row>
    <row r="1158" spans="1:22"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44"/>
        <v>0</v>
      </c>
      <c r="P1158" s="5">
        <f t="shared" si="145"/>
        <v>0</v>
      </c>
      <c r="Q1158" t="str">
        <f t="shared" si="146"/>
        <v>food</v>
      </c>
      <c r="R1158" t="str">
        <f t="shared" si="147"/>
        <v>food trucks</v>
      </c>
      <c r="S1158" s="10">
        <f t="shared" si="148"/>
        <v>42028.862986111104</v>
      </c>
      <c r="T1158" s="10">
        <f t="shared" si="149"/>
        <v>42058.862986111104</v>
      </c>
      <c r="U1158">
        <f t="shared" si="150"/>
        <v>2015</v>
      </c>
      <c r="V1158">
        <f t="shared" si="151"/>
        <v>2015</v>
      </c>
    </row>
    <row r="1159" spans="1:22"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44"/>
        <v>1.51</v>
      </c>
      <c r="P1159" s="5">
        <f t="shared" si="145"/>
        <v>50.333333333333336</v>
      </c>
      <c r="Q1159" t="str">
        <f t="shared" si="146"/>
        <v>food</v>
      </c>
      <c r="R1159" t="str">
        <f t="shared" si="147"/>
        <v>food trucks</v>
      </c>
      <c r="S1159" s="10">
        <f t="shared" si="148"/>
        <v>41918.419907407406</v>
      </c>
      <c r="T1159" s="10">
        <f t="shared" si="149"/>
        <v>41978.46157407407</v>
      </c>
      <c r="U1159">
        <f t="shared" si="150"/>
        <v>2014</v>
      </c>
      <c r="V1159">
        <f t="shared" si="151"/>
        <v>2014</v>
      </c>
    </row>
    <row r="1160" spans="1:22"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44"/>
        <v>0.46666666666666673</v>
      </c>
      <c r="P1160" s="5">
        <f t="shared" si="145"/>
        <v>11.666666666666666</v>
      </c>
      <c r="Q1160" t="str">
        <f t="shared" si="146"/>
        <v>food</v>
      </c>
      <c r="R1160" t="str">
        <f t="shared" si="147"/>
        <v>food trucks</v>
      </c>
      <c r="S1160" s="10">
        <f t="shared" si="148"/>
        <v>41951.883425925924</v>
      </c>
      <c r="T1160" s="10">
        <f t="shared" si="149"/>
        <v>41981.883425925924</v>
      </c>
      <c r="U1160">
        <f t="shared" si="150"/>
        <v>2014</v>
      </c>
      <c r="V1160">
        <f t="shared" si="151"/>
        <v>2014</v>
      </c>
    </row>
    <row r="1161" spans="1:22"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44"/>
        <v>0</v>
      </c>
      <c r="P1161" s="5">
        <f t="shared" si="145"/>
        <v>0</v>
      </c>
      <c r="Q1161" t="str">
        <f t="shared" si="146"/>
        <v>food</v>
      </c>
      <c r="R1161" t="str">
        <f t="shared" si="147"/>
        <v>food trucks</v>
      </c>
      <c r="S1161" s="10">
        <f t="shared" si="148"/>
        <v>42154.518113425926</v>
      </c>
      <c r="T1161" s="10">
        <f t="shared" si="149"/>
        <v>42185.447916666664</v>
      </c>
      <c r="U1161">
        <f t="shared" si="150"/>
        <v>2015</v>
      </c>
      <c r="V1161">
        <f t="shared" si="151"/>
        <v>2015</v>
      </c>
    </row>
    <row r="1162" spans="1:22"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44"/>
        <v>3.85</v>
      </c>
      <c r="P1162" s="5">
        <f t="shared" si="145"/>
        <v>60.789473684210527</v>
      </c>
      <c r="Q1162" t="str">
        <f t="shared" si="146"/>
        <v>food</v>
      </c>
      <c r="R1162" t="str">
        <f t="shared" si="147"/>
        <v>food trucks</v>
      </c>
      <c r="S1162" s="10">
        <f t="shared" si="148"/>
        <v>42060.946597222217</v>
      </c>
      <c r="T1162" s="10">
        <f t="shared" si="149"/>
        <v>42090.904930555553</v>
      </c>
      <c r="U1162">
        <f t="shared" si="150"/>
        <v>2015</v>
      </c>
      <c r="V1162">
        <f t="shared" si="151"/>
        <v>2015</v>
      </c>
    </row>
    <row r="1163" spans="1:22"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44"/>
        <v>0</v>
      </c>
      <c r="P1163" s="5">
        <f t="shared" si="145"/>
        <v>0</v>
      </c>
      <c r="Q1163" t="str">
        <f t="shared" si="146"/>
        <v>food</v>
      </c>
      <c r="R1163" t="str">
        <f t="shared" si="147"/>
        <v>food trucks</v>
      </c>
      <c r="S1163" s="10">
        <f t="shared" si="148"/>
        <v>42122.421168981477</v>
      </c>
      <c r="T1163" s="10">
        <f t="shared" si="149"/>
        <v>42143.421168981477</v>
      </c>
      <c r="U1163">
        <f t="shared" si="150"/>
        <v>2015</v>
      </c>
      <c r="V1163">
        <f t="shared" si="151"/>
        <v>2015</v>
      </c>
    </row>
    <row r="1164" spans="1:22"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44"/>
        <v>5.8333333333333341E-2</v>
      </c>
      <c r="P1164" s="5">
        <f t="shared" si="145"/>
        <v>17.5</v>
      </c>
      <c r="Q1164" t="str">
        <f t="shared" si="146"/>
        <v>food</v>
      </c>
      <c r="R1164" t="str">
        <f t="shared" si="147"/>
        <v>food trucks</v>
      </c>
      <c r="S1164" s="10">
        <f t="shared" si="148"/>
        <v>41876.475277777776</v>
      </c>
      <c r="T1164" s="10">
        <f t="shared" si="149"/>
        <v>41907.475277777776</v>
      </c>
      <c r="U1164">
        <f t="shared" si="150"/>
        <v>2014</v>
      </c>
      <c r="V1164">
        <f t="shared" si="151"/>
        <v>2014</v>
      </c>
    </row>
    <row r="1165" spans="1:22"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44"/>
        <v>0</v>
      </c>
      <c r="P1165" s="5">
        <f t="shared" si="145"/>
        <v>0</v>
      </c>
      <c r="Q1165" t="str">
        <f t="shared" si="146"/>
        <v>food</v>
      </c>
      <c r="R1165" t="str">
        <f t="shared" si="147"/>
        <v>food trucks</v>
      </c>
      <c r="S1165" s="10">
        <f t="shared" si="148"/>
        <v>41830.515277777777</v>
      </c>
      <c r="T1165" s="10">
        <f t="shared" si="149"/>
        <v>41860.515277777777</v>
      </c>
      <c r="U1165">
        <f t="shared" si="150"/>
        <v>2014</v>
      </c>
      <c r="V1165">
        <f t="shared" si="151"/>
        <v>2014</v>
      </c>
    </row>
    <row r="1166" spans="1:22"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44"/>
        <v>0</v>
      </c>
      <c r="P1166" s="5">
        <f t="shared" si="145"/>
        <v>0</v>
      </c>
      <c r="Q1166" t="str">
        <f t="shared" si="146"/>
        <v>food</v>
      </c>
      <c r="R1166" t="str">
        <f t="shared" si="147"/>
        <v>food trucks</v>
      </c>
      <c r="S1166" s="10">
        <f t="shared" si="148"/>
        <v>42509.51599537037</v>
      </c>
      <c r="T1166" s="10">
        <f t="shared" si="149"/>
        <v>42539.51599537037</v>
      </c>
      <c r="U1166">
        <f t="shared" si="150"/>
        <v>2016</v>
      </c>
      <c r="V1166">
        <f t="shared" si="151"/>
        <v>2016</v>
      </c>
    </row>
    <row r="1167" spans="1:22"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44"/>
        <v>20.705000000000002</v>
      </c>
      <c r="P1167" s="5">
        <f t="shared" si="145"/>
        <v>82.82</v>
      </c>
      <c r="Q1167" t="str">
        <f t="shared" si="146"/>
        <v>food</v>
      </c>
      <c r="R1167" t="str">
        <f t="shared" si="147"/>
        <v>food trucks</v>
      </c>
      <c r="S1167" s="10">
        <f t="shared" si="148"/>
        <v>41792.00613425926</v>
      </c>
      <c r="T1167" s="10">
        <f t="shared" si="149"/>
        <v>41826.00613425926</v>
      </c>
      <c r="U1167">
        <f t="shared" si="150"/>
        <v>2014</v>
      </c>
      <c r="V1167">
        <f t="shared" si="151"/>
        <v>2014</v>
      </c>
    </row>
    <row r="1168" spans="1:22"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44"/>
        <v>19.139999999999997</v>
      </c>
      <c r="P1168" s="5">
        <f t="shared" si="145"/>
        <v>358.875</v>
      </c>
      <c r="Q1168" t="str">
        <f t="shared" si="146"/>
        <v>food</v>
      </c>
      <c r="R1168" t="str">
        <f t="shared" si="147"/>
        <v>food trucks</v>
      </c>
      <c r="S1168" s="10">
        <f t="shared" si="148"/>
        <v>42150.277106481481</v>
      </c>
      <c r="T1168" s="10">
        <f t="shared" si="149"/>
        <v>42180.958333333336</v>
      </c>
      <c r="U1168">
        <f t="shared" si="150"/>
        <v>2015</v>
      </c>
      <c r="V1168">
        <f t="shared" si="151"/>
        <v>2015</v>
      </c>
    </row>
    <row r="1169" spans="1:22"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44"/>
        <v>1.6316666666666666</v>
      </c>
      <c r="P1169" s="5">
        <f t="shared" si="145"/>
        <v>61.1875</v>
      </c>
      <c r="Q1169" t="str">
        <f t="shared" si="146"/>
        <v>food</v>
      </c>
      <c r="R1169" t="str">
        <f t="shared" si="147"/>
        <v>food trucks</v>
      </c>
      <c r="S1169" s="10">
        <f t="shared" si="148"/>
        <v>41863.526562499996</v>
      </c>
      <c r="T1169" s="10">
        <f t="shared" si="149"/>
        <v>41894.526562499996</v>
      </c>
      <c r="U1169">
        <f t="shared" si="150"/>
        <v>2014</v>
      </c>
      <c r="V1169">
        <f t="shared" si="151"/>
        <v>2014</v>
      </c>
    </row>
    <row r="1170" spans="1:22"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44"/>
        <v>5.6666666666666661</v>
      </c>
      <c r="P1170" s="5">
        <f t="shared" si="145"/>
        <v>340</v>
      </c>
      <c r="Q1170" t="str">
        <f t="shared" si="146"/>
        <v>food</v>
      </c>
      <c r="R1170" t="str">
        <f t="shared" si="147"/>
        <v>food trucks</v>
      </c>
      <c r="S1170" s="10">
        <f t="shared" si="148"/>
        <v>42604.845659722218</v>
      </c>
      <c r="T1170" s="10">
        <f t="shared" si="149"/>
        <v>42634.845659722218</v>
      </c>
      <c r="U1170">
        <f t="shared" si="150"/>
        <v>2016</v>
      </c>
      <c r="V1170">
        <f t="shared" si="151"/>
        <v>2016</v>
      </c>
    </row>
    <row r="1171" spans="1:22"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44"/>
        <v>0.16999999999999998</v>
      </c>
      <c r="P1171" s="5">
        <f t="shared" si="145"/>
        <v>5.666666666666667</v>
      </c>
      <c r="Q1171" t="str">
        <f t="shared" si="146"/>
        <v>food</v>
      </c>
      <c r="R1171" t="str">
        <f t="shared" si="147"/>
        <v>food trucks</v>
      </c>
      <c r="S1171" s="10">
        <f t="shared" si="148"/>
        <v>42027.145405092589</v>
      </c>
      <c r="T1171" s="10">
        <f t="shared" si="149"/>
        <v>42057.145405092589</v>
      </c>
      <c r="U1171">
        <f t="shared" si="150"/>
        <v>2015</v>
      </c>
      <c r="V1171">
        <f t="shared" si="151"/>
        <v>2015</v>
      </c>
    </row>
    <row r="1172" spans="1:22"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44"/>
        <v>0.4</v>
      </c>
      <c r="P1172" s="5">
        <f t="shared" si="145"/>
        <v>50</v>
      </c>
      <c r="Q1172" t="str">
        <f t="shared" si="146"/>
        <v>food</v>
      </c>
      <c r="R1172" t="str">
        <f t="shared" si="147"/>
        <v>food trucks</v>
      </c>
      <c r="S1172" s="10">
        <f t="shared" si="148"/>
        <v>42124.684849537036</v>
      </c>
      <c r="T1172" s="10">
        <f t="shared" si="149"/>
        <v>42154.684849537036</v>
      </c>
      <c r="U1172">
        <f t="shared" si="150"/>
        <v>2015</v>
      </c>
      <c r="V1172">
        <f t="shared" si="151"/>
        <v>2015</v>
      </c>
    </row>
    <row r="1173" spans="1:22"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44"/>
        <v>0.1</v>
      </c>
      <c r="P1173" s="5">
        <f t="shared" si="145"/>
        <v>25</v>
      </c>
      <c r="Q1173" t="str">
        <f t="shared" si="146"/>
        <v>food</v>
      </c>
      <c r="R1173" t="str">
        <f t="shared" si="147"/>
        <v>food trucks</v>
      </c>
      <c r="S1173" s="10">
        <f t="shared" si="148"/>
        <v>41938.596377314811</v>
      </c>
      <c r="T1173" s="10">
        <f t="shared" si="149"/>
        <v>41956.638043981475</v>
      </c>
      <c r="U1173">
        <f t="shared" si="150"/>
        <v>2014</v>
      </c>
      <c r="V1173">
        <f t="shared" si="151"/>
        <v>2014</v>
      </c>
    </row>
    <row r="1174" spans="1:22"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44"/>
        <v>0</v>
      </c>
      <c r="P1174" s="5">
        <f t="shared" si="145"/>
        <v>0</v>
      </c>
      <c r="Q1174" t="str">
        <f t="shared" si="146"/>
        <v>food</v>
      </c>
      <c r="R1174" t="str">
        <f t="shared" si="147"/>
        <v>food trucks</v>
      </c>
      <c r="S1174" s="10">
        <f t="shared" si="148"/>
        <v>41841.473981481475</v>
      </c>
      <c r="T1174" s="10">
        <f t="shared" si="149"/>
        <v>41871.473981481475</v>
      </c>
      <c r="U1174">
        <f t="shared" si="150"/>
        <v>2014</v>
      </c>
      <c r="V1174">
        <f t="shared" si="151"/>
        <v>2014</v>
      </c>
    </row>
    <row r="1175" spans="1:22"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44"/>
        <v>2.4E-2</v>
      </c>
      <c r="P1175" s="5">
        <f t="shared" si="145"/>
        <v>30</v>
      </c>
      <c r="Q1175" t="str">
        <f t="shared" si="146"/>
        <v>food</v>
      </c>
      <c r="R1175" t="str">
        <f t="shared" si="147"/>
        <v>food trucks</v>
      </c>
      <c r="S1175" s="10">
        <f t="shared" si="148"/>
        <v>42183.97751157407</v>
      </c>
      <c r="T1175" s="10">
        <f t="shared" si="149"/>
        <v>42218.97751157407</v>
      </c>
      <c r="U1175">
        <f t="shared" si="150"/>
        <v>2015</v>
      </c>
      <c r="V1175">
        <f t="shared" si="151"/>
        <v>2015</v>
      </c>
    </row>
    <row r="1176" spans="1:22"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44"/>
        <v>5.9066666666666672</v>
      </c>
      <c r="P1176" s="5">
        <f t="shared" si="145"/>
        <v>46.631578947368418</v>
      </c>
      <c r="Q1176" t="str">
        <f t="shared" si="146"/>
        <v>food</v>
      </c>
      <c r="R1176" t="str">
        <f t="shared" si="147"/>
        <v>food trucks</v>
      </c>
      <c r="S1176" s="10">
        <f t="shared" si="148"/>
        <v>42468.633414351854</v>
      </c>
      <c r="T1176" s="10">
        <f t="shared" si="149"/>
        <v>42498.633414351854</v>
      </c>
      <c r="U1176">
        <f t="shared" si="150"/>
        <v>2016</v>
      </c>
      <c r="V1176">
        <f t="shared" si="151"/>
        <v>2016</v>
      </c>
    </row>
    <row r="1177" spans="1:22"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44"/>
        <v>2.9250000000000003</v>
      </c>
      <c r="P1177" s="5">
        <f t="shared" si="145"/>
        <v>65</v>
      </c>
      <c r="Q1177" t="str">
        <f t="shared" si="146"/>
        <v>food</v>
      </c>
      <c r="R1177" t="str">
        <f t="shared" si="147"/>
        <v>food trucks</v>
      </c>
      <c r="S1177" s="10">
        <f t="shared" si="148"/>
        <v>42170.520127314812</v>
      </c>
      <c r="T1177" s="10">
        <f t="shared" si="149"/>
        <v>42200.520127314812</v>
      </c>
      <c r="U1177">
        <f t="shared" si="150"/>
        <v>2015</v>
      </c>
      <c r="V1177">
        <f t="shared" si="151"/>
        <v>2015</v>
      </c>
    </row>
    <row r="1178" spans="1:22"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44"/>
        <v>5.7142857142857143E-3</v>
      </c>
      <c r="P1178" s="5">
        <f t="shared" si="145"/>
        <v>10</v>
      </c>
      <c r="Q1178" t="str">
        <f t="shared" si="146"/>
        <v>food</v>
      </c>
      <c r="R1178" t="str">
        <f t="shared" si="147"/>
        <v>food trucks</v>
      </c>
      <c r="S1178" s="10">
        <f t="shared" si="148"/>
        <v>42745.811319444438</v>
      </c>
      <c r="T1178" s="10">
        <f t="shared" si="149"/>
        <v>42800.333333333336</v>
      </c>
      <c r="U1178">
        <f t="shared" si="150"/>
        <v>2017</v>
      </c>
      <c r="V1178">
        <f t="shared" si="151"/>
        <v>2017</v>
      </c>
    </row>
    <row r="1179" spans="1:22"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44"/>
        <v>0</v>
      </c>
      <c r="P1179" s="5">
        <f t="shared" si="145"/>
        <v>0</v>
      </c>
      <c r="Q1179" t="str">
        <f t="shared" si="146"/>
        <v>food</v>
      </c>
      <c r="R1179" t="str">
        <f t="shared" si="147"/>
        <v>food trucks</v>
      </c>
      <c r="S1179" s="10">
        <f t="shared" si="148"/>
        <v>41897.452499999999</v>
      </c>
      <c r="T1179" s="10">
        <f t="shared" si="149"/>
        <v>41927.452499999999</v>
      </c>
      <c r="U1179">
        <f t="shared" si="150"/>
        <v>2014</v>
      </c>
      <c r="V1179">
        <f t="shared" si="151"/>
        <v>2014</v>
      </c>
    </row>
    <row r="1180" spans="1:22"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44"/>
        <v>6.6666666666666671E-3</v>
      </c>
      <c r="P1180" s="5">
        <f t="shared" si="145"/>
        <v>5</v>
      </c>
      <c r="Q1180" t="str">
        <f t="shared" si="146"/>
        <v>food</v>
      </c>
      <c r="R1180" t="str">
        <f t="shared" si="147"/>
        <v>food trucks</v>
      </c>
      <c r="S1180" s="10">
        <f t="shared" si="148"/>
        <v>41837.69736111111</v>
      </c>
      <c r="T1180" s="10">
        <f t="shared" si="149"/>
        <v>41867.69736111111</v>
      </c>
      <c r="U1180">
        <f t="shared" si="150"/>
        <v>2014</v>
      </c>
      <c r="V1180">
        <f t="shared" si="151"/>
        <v>2014</v>
      </c>
    </row>
    <row r="1181" spans="1:22"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44"/>
        <v>5.3333333333333339</v>
      </c>
      <c r="P1181" s="5">
        <f t="shared" si="145"/>
        <v>640</v>
      </c>
      <c r="Q1181" t="str">
        <f t="shared" si="146"/>
        <v>food</v>
      </c>
      <c r="R1181" t="str">
        <f t="shared" si="147"/>
        <v>food trucks</v>
      </c>
      <c r="S1181" s="10">
        <f t="shared" si="148"/>
        <v>42275.511886574073</v>
      </c>
      <c r="T1181" s="10">
        <f t="shared" si="149"/>
        <v>42305.511886574073</v>
      </c>
      <c r="U1181">
        <f t="shared" si="150"/>
        <v>2015</v>
      </c>
      <c r="V1181">
        <f t="shared" si="151"/>
        <v>2015</v>
      </c>
    </row>
    <row r="1182" spans="1:22"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44"/>
        <v>11.75</v>
      </c>
      <c r="P1182" s="5">
        <f t="shared" si="145"/>
        <v>69.117647058823536</v>
      </c>
      <c r="Q1182" t="str">
        <f t="shared" si="146"/>
        <v>food</v>
      </c>
      <c r="R1182" t="str">
        <f t="shared" si="147"/>
        <v>food trucks</v>
      </c>
      <c r="S1182" s="10">
        <f t="shared" si="148"/>
        <v>41781.598541666666</v>
      </c>
      <c r="T1182" s="10">
        <f t="shared" si="149"/>
        <v>41818.598541666666</v>
      </c>
      <c r="U1182">
        <f t="shared" si="150"/>
        <v>2014</v>
      </c>
      <c r="V1182">
        <f t="shared" si="151"/>
        <v>2014</v>
      </c>
    </row>
    <row r="1183" spans="1:22"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44"/>
        <v>8.0000000000000002E-3</v>
      </c>
      <c r="P1183" s="5">
        <f t="shared" si="145"/>
        <v>1.3333333333333333</v>
      </c>
      <c r="Q1183" t="str">
        <f t="shared" si="146"/>
        <v>food</v>
      </c>
      <c r="R1183" t="str">
        <f t="shared" si="147"/>
        <v>food trucks</v>
      </c>
      <c r="S1183" s="10">
        <f t="shared" si="148"/>
        <v>42034.131030092591</v>
      </c>
      <c r="T1183" s="10">
        <f t="shared" si="149"/>
        <v>42064.131030092591</v>
      </c>
      <c r="U1183">
        <f t="shared" si="150"/>
        <v>2015</v>
      </c>
      <c r="V1183">
        <f t="shared" si="151"/>
        <v>2015</v>
      </c>
    </row>
    <row r="1184" spans="1:22"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44"/>
        <v>4.2</v>
      </c>
      <c r="P1184" s="5">
        <f t="shared" si="145"/>
        <v>10.5</v>
      </c>
      <c r="Q1184" t="str">
        <f t="shared" si="146"/>
        <v>food</v>
      </c>
      <c r="R1184" t="str">
        <f t="shared" si="147"/>
        <v>food trucks</v>
      </c>
      <c r="S1184" s="10">
        <f t="shared" si="148"/>
        <v>42728.619074074071</v>
      </c>
      <c r="T1184" s="10">
        <f t="shared" si="149"/>
        <v>42747.487499999996</v>
      </c>
      <c r="U1184">
        <f t="shared" si="150"/>
        <v>2016</v>
      </c>
      <c r="V1184">
        <f t="shared" si="151"/>
        <v>2017</v>
      </c>
    </row>
    <row r="1185" spans="1:22"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44"/>
        <v>4</v>
      </c>
      <c r="P1185" s="5">
        <f t="shared" si="145"/>
        <v>33.333333333333336</v>
      </c>
      <c r="Q1185" t="str">
        <f t="shared" si="146"/>
        <v>food</v>
      </c>
      <c r="R1185" t="str">
        <f t="shared" si="147"/>
        <v>food trucks</v>
      </c>
      <c r="S1185" s="10">
        <f t="shared" si="148"/>
        <v>42656.653043981474</v>
      </c>
      <c r="T1185" s="10">
        <f t="shared" si="149"/>
        <v>42675.957638888889</v>
      </c>
      <c r="U1185">
        <f t="shared" si="150"/>
        <v>2016</v>
      </c>
      <c r="V1185">
        <f t="shared" si="151"/>
        <v>2016</v>
      </c>
    </row>
    <row r="1186" spans="1:22"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44"/>
        <v>104.93636363636362</v>
      </c>
      <c r="P1186" s="5">
        <f t="shared" si="145"/>
        <v>61.562666666666665</v>
      </c>
      <c r="Q1186" t="str">
        <f t="shared" si="146"/>
        <v>photography</v>
      </c>
      <c r="R1186" t="str">
        <f t="shared" si="147"/>
        <v>photobooks</v>
      </c>
      <c r="S1186" s="10">
        <f t="shared" si="148"/>
        <v>42741.391331018516</v>
      </c>
      <c r="T1186" s="10">
        <f t="shared" si="149"/>
        <v>42772.391331018516</v>
      </c>
      <c r="U1186">
        <f t="shared" si="150"/>
        <v>2017</v>
      </c>
      <c r="V1186">
        <f t="shared" si="151"/>
        <v>2017</v>
      </c>
    </row>
    <row r="1187" spans="1:22"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44"/>
        <v>105.44</v>
      </c>
      <c r="P1187" s="5">
        <f t="shared" si="145"/>
        <v>118.73873873873873</v>
      </c>
      <c r="Q1187" t="str">
        <f t="shared" si="146"/>
        <v>photography</v>
      </c>
      <c r="R1187" t="str">
        <f t="shared" si="147"/>
        <v>photobooks</v>
      </c>
      <c r="S1187" s="10">
        <f t="shared" si="148"/>
        <v>42130.656817129631</v>
      </c>
      <c r="T1187" s="10">
        <f t="shared" si="149"/>
        <v>42162.958333333336</v>
      </c>
      <c r="U1187">
        <f t="shared" si="150"/>
        <v>2015</v>
      </c>
      <c r="V1187">
        <f t="shared" si="151"/>
        <v>2015</v>
      </c>
    </row>
    <row r="1188" spans="1:22"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44"/>
        <v>106.73333333333332</v>
      </c>
      <c r="P1188" s="5">
        <f t="shared" si="145"/>
        <v>65.081300813008127</v>
      </c>
      <c r="Q1188" t="str">
        <f t="shared" si="146"/>
        <v>photography</v>
      </c>
      <c r="R1188" t="str">
        <f t="shared" si="147"/>
        <v>photobooks</v>
      </c>
      <c r="S1188" s="10">
        <f t="shared" si="148"/>
        <v>42123.655034722215</v>
      </c>
      <c r="T1188" s="10">
        <f t="shared" si="149"/>
        <v>42156.737499999996</v>
      </c>
      <c r="U1188">
        <f t="shared" si="150"/>
        <v>2015</v>
      </c>
      <c r="V1188">
        <f t="shared" si="151"/>
        <v>2015</v>
      </c>
    </row>
    <row r="1189" spans="1:22"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44"/>
        <v>104.12571428571428</v>
      </c>
      <c r="P1189" s="5">
        <f t="shared" si="145"/>
        <v>130.15714285714284</v>
      </c>
      <c r="Q1189" t="str">
        <f t="shared" si="146"/>
        <v>photography</v>
      </c>
      <c r="R1189" t="str">
        <f t="shared" si="147"/>
        <v>photobooks</v>
      </c>
      <c r="S1189" s="10">
        <f t="shared" si="148"/>
        <v>42109.686608796292</v>
      </c>
      <c r="T1189" s="10">
        <f t="shared" si="149"/>
        <v>42141.541666666664</v>
      </c>
      <c r="U1189">
        <f t="shared" si="150"/>
        <v>2015</v>
      </c>
      <c r="V1189">
        <f t="shared" si="151"/>
        <v>2015</v>
      </c>
    </row>
    <row r="1190" spans="1:22"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44"/>
        <v>160.54999999999998</v>
      </c>
      <c r="P1190" s="5">
        <f t="shared" si="145"/>
        <v>37.776470588235291</v>
      </c>
      <c r="Q1190" t="str">
        <f t="shared" si="146"/>
        <v>photography</v>
      </c>
      <c r="R1190" t="str">
        <f t="shared" si="147"/>
        <v>photobooks</v>
      </c>
      <c r="S1190" s="10">
        <f t="shared" si="148"/>
        <v>42711.492361111108</v>
      </c>
      <c r="T1190" s="10">
        <f t="shared" si="149"/>
        <v>42732.492361111108</v>
      </c>
      <c r="U1190">
        <f t="shared" si="150"/>
        <v>2016</v>
      </c>
      <c r="V1190">
        <f t="shared" si="151"/>
        <v>2016</v>
      </c>
    </row>
    <row r="1191" spans="1:22"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44"/>
        <v>107.77777777777777</v>
      </c>
      <c r="P1191" s="5">
        <f t="shared" si="145"/>
        <v>112.79069767441861</v>
      </c>
      <c r="Q1191" t="str">
        <f t="shared" si="146"/>
        <v>photography</v>
      </c>
      <c r="R1191" t="str">
        <f t="shared" si="147"/>
        <v>photobooks</v>
      </c>
      <c r="S1191" s="10">
        <f t="shared" si="148"/>
        <v>42529.770775462959</v>
      </c>
      <c r="T1191" s="10">
        <f t="shared" si="149"/>
        <v>42550.770775462959</v>
      </c>
      <c r="U1191">
        <f t="shared" si="150"/>
        <v>2016</v>
      </c>
      <c r="V1191">
        <f t="shared" si="151"/>
        <v>2016</v>
      </c>
    </row>
    <row r="1192" spans="1:22"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44"/>
        <v>135</v>
      </c>
      <c r="P1192" s="5">
        <f t="shared" si="145"/>
        <v>51.92307692307692</v>
      </c>
      <c r="Q1192" t="str">
        <f t="shared" si="146"/>
        <v>photography</v>
      </c>
      <c r="R1192" t="str">
        <f t="shared" si="147"/>
        <v>photobooks</v>
      </c>
      <c r="S1192" s="10">
        <f t="shared" si="148"/>
        <v>41852.457465277774</v>
      </c>
      <c r="T1192" s="10">
        <f t="shared" si="149"/>
        <v>41882.457465277774</v>
      </c>
      <c r="U1192">
        <f t="shared" si="150"/>
        <v>2014</v>
      </c>
      <c r="V1192">
        <f t="shared" si="151"/>
        <v>2014</v>
      </c>
    </row>
    <row r="1193" spans="1:22"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44"/>
        <v>109.07407407407408</v>
      </c>
      <c r="P1193" s="5">
        <f t="shared" si="145"/>
        <v>89.242424242424249</v>
      </c>
      <c r="Q1193" t="str">
        <f t="shared" si="146"/>
        <v>photography</v>
      </c>
      <c r="R1193" t="str">
        <f t="shared" si="147"/>
        <v>photobooks</v>
      </c>
      <c r="S1193" s="10">
        <f t="shared" si="148"/>
        <v>42419.395370370366</v>
      </c>
      <c r="T1193" s="10">
        <f t="shared" si="149"/>
        <v>42449.353703703702</v>
      </c>
      <c r="U1193">
        <f t="shared" si="150"/>
        <v>2016</v>
      </c>
      <c r="V1193">
        <f t="shared" si="151"/>
        <v>2016</v>
      </c>
    </row>
    <row r="1194" spans="1:22"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44"/>
        <v>290</v>
      </c>
      <c r="P1194" s="5">
        <f t="shared" si="145"/>
        <v>19.333333333333332</v>
      </c>
      <c r="Q1194" t="str">
        <f t="shared" si="146"/>
        <v>photography</v>
      </c>
      <c r="R1194" t="str">
        <f t="shared" si="147"/>
        <v>photobooks</v>
      </c>
      <c r="S1194" s="10">
        <f t="shared" si="148"/>
        <v>42747.298356481479</v>
      </c>
      <c r="T1194" s="10">
        <f t="shared" si="149"/>
        <v>42777.298356481479</v>
      </c>
      <c r="U1194">
        <f t="shared" si="150"/>
        <v>2017</v>
      </c>
      <c r="V1194">
        <f t="shared" si="151"/>
        <v>2017</v>
      </c>
    </row>
    <row r="1195" spans="1:22"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44"/>
        <v>103.95714285714286</v>
      </c>
      <c r="P1195" s="5">
        <f t="shared" si="145"/>
        <v>79.967032967032964</v>
      </c>
      <c r="Q1195" t="str">
        <f t="shared" si="146"/>
        <v>photography</v>
      </c>
      <c r="R1195" t="str">
        <f t="shared" si="147"/>
        <v>photobooks</v>
      </c>
      <c r="S1195" s="10">
        <f t="shared" si="148"/>
        <v>42409.567743055552</v>
      </c>
      <c r="T1195" s="10">
        <f t="shared" si="149"/>
        <v>42469.526076388887</v>
      </c>
      <c r="U1195">
        <f t="shared" si="150"/>
        <v>2016</v>
      </c>
      <c r="V1195">
        <f t="shared" si="151"/>
        <v>2016</v>
      </c>
    </row>
    <row r="1196" spans="1:22"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44"/>
        <v>322.24</v>
      </c>
      <c r="P1196" s="5">
        <f t="shared" si="145"/>
        <v>56.414565826330531</v>
      </c>
      <c r="Q1196" t="str">
        <f t="shared" si="146"/>
        <v>photography</v>
      </c>
      <c r="R1196" t="str">
        <f t="shared" si="147"/>
        <v>photobooks</v>
      </c>
      <c r="S1196" s="10">
        <f t="shared" si="148"/>
        <v>42072.27984953703</v>
      </c>
      <c r="T1196" s="10">
        <f t="shared" si="149"/>
        <v>42102.27984953703</v>
      </c>
      <c r="U1196">
        <f t="shared" si="150"/>
        <v>2015</v>
      </c>
      <c r="V1196">
        <f t="shared" si="151"/>
        <v>2015</v>
      </c>
    </row>
    <row r="1197" spans="1:22"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44"/>
        <v>135</v>
      </c>
      <c r="P1197" s="5">
        <f t="shared" si="145"/>
        <v>79.411764705882348</v>
      </c>
      <c r="Q1197" t="str">
        <f t="shared" si="146"/>
        <v>photography</v>
      </c>
      <c r="R1197" t="str">
        <f t="shared" si="147"/>
        <v>photobooks</v>
      </c>
      <c r="S1197" s="10">
        <f t="shared" si="148"/>
        <v>42298.139502314814</v>
      </c>
      <c r="T1197" s="10">
        <f t="shared" si="149"/>
        <v>42358.166666666664</v>
      </c>
      <c r="U1197">
        <f t="shared" si="150"/>
        <v>2015</v>
      </c>
      <c r="V1197">
        <f t="shared" si="151"/>
        <v>2015</v>
      </c>
    </row>
    <row r="1198" spans="1:22"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44"/>
        <v>269.91034482758624</v>
      </c>
      <c r="P1198" s="5">
        <f t="shared" si="145"/>
        <v>76.439453125</v>
      </c>
      <c r="Q1198" t="str">
        <f t="shared" si="146"/>
        <v>photography</v>
      </c>
      <c r="R1198" t="str">
        <f t="shared" si="147"/>
        <v>photobooks</v>
      </c>
      <c r="S1198" s="10">
        <f t="shared" si="148"/>
        <v>42326.610405092586</v>
      </c>
      <c r="T1198" s="10">
        <f t="shared" si="149"/>
        <v>42356.610405092586</v>
      </c>
      <c r="U1198">
        <f t="shared" si="150"/>
        <v>2015</v>
      </c>
      <c r="V1198">
        <f t="shared" si="151"/>
        <v>2015</v>
      </c>
    </row>
    <row r="1199" spans="1:22"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44"/>
        <v>253.29333333333332</v>
      </c>
      <c r="P1199" s="5">
        <f t="shared" si="145"/>
        <v>121</v>
      </c>
      <c r="Q1199" t="str">
        <f t="shared" si="146"/>
        <v>photography</v>
      </c>
      <c r="R1199" t="str">
        <f t="shared" si="147"/>
        <v>photobooks</v>
      </c>
      <c r="S1199" s="10">
        <f t="shared" si="148"/>
        <v>42503.456412037034</v>
      </c>
      <c r="T1199" s="10">
        <f t="shared" si="149"/>
        <v>42534.040972222218</v>
      </c>
      <c r="U1199">
        <f t="shared" si="150"/>
        <v>2016</v>
      </c>
      <c r="V1199">
        <f t="shared" si="151"/>
        <v>2016</v>
      </c>
    </row>
    <row r="1200" spans="1:22"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44"/>
        <v>260.59999999999997</v>
      </c>
      <c r="P1200" s="5">
        <f t="shared" si="145"/>
        <v>54.616766467065865</v>
      </c>
      <c r="Q1200" t="str">
        <f t="shared" si="146"/>
        <v>photography</v>
      </c>
      <c r="R1200" t="str">
        <f t="shared" si="147"/>
        <v>photobooks</v>
      </c>
      <c r="S1200" s="10">
        <f t="shared" si="148"/>
        <v>42333.410717592589</v>
      </c>
      <c r="T1200" s="10">
        <f t="shared" si="149"/>
        <v>42368.916666666664</v>
      </c>
      <c r="U1200">
        <f t="shared" si="150"/>
        <v>2015</v>
      </c>
      <c r="V1200">
        <f t="shared" si="151"/>
        <v>2015</v>
      </c>
    </row>
    <row r="1201" spans="1:22"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44"/>
        <v>101.31677953348381</v>
      </c>
      <c r="P1201" s="5">
        <f t="shared" si="145"/>
        <v>299.22222222222223</v>
      </c>
      <c r="Q1201" t="str">
        <f t="shared" si="146"/>
        <v>photography</v>
      </c>
      <c r="R1201" t="str">
        <f t="shared" si="147"/>
        <v>photobooks</v>
      </c>
      <c r="S1201" s="10">
        <f t="shared" si="148"/>
        <v>42161.562499999993</v>
      </c>
      <c r="T1201" s="10">
        <f t="shared" si="149"/>
        <v>42193.562499999993</v>
      </c>
      <c r="U1201">
        <f t="shared" si="150"/>
        <v>2015</v>
      </c>
      <c r="V1201">
        <f t="shared" si="151"/>
        <v>2015</v>
      </c>
    </row>
    <row r="1202" spans="1:22"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44"/>
        <v>125.60416666666667</v>
      </c>
      <c r="P1202" s="5">
        <f t="shared" si="145"/>
        <v>58.533980582524272</v>
      </c>
      <c r="Q1202" t="str">
        <f t="shared" si="146"/>
        <v>photography</v>
      </c>
      <c r="R1202" t="str">
        <f t="shared" si="147"/>
        <v>photobooks</v>
      </c>
      <c r="S1202" s="10">
        <f t="shared" si="148"/>
        <v>42089.269166666665</v>
      </c>
      <c r="T1202" s="10">
        <f t="shared" si="149"/>
        <v>42110.269166666665</v>
      </c>
      <c r="U1202">
        <f t="shared" si="150"/>
        <v>2015</v>
      </c>
      <c r="V1202">
        <f t="shared" si="151"/>
        <v>2015</v>
      </c>
    </row>
    <row r="1203" spans="1:22"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44"/>
        <v>102.43783333333334</v>
      </c>
      <c r="P1203" s="5">
        <f t="shared" si="145"/>
        <v>55.371801801801809</v>
      </c>
      <c r="Q1203" t="str">
        <f t="shared" si="146"/>
        <v>photography</v>
      </c>
      <c r="R1203" t="str">
        <f t="shared" si="147"/>
        <v>photobooks</v>
      </c>
      <c r="S1203" s="10">
        <f t="shared" si="148"/>
        <v>42536.398680555554</v>
      </c>
      <c r="T1203" s="10">
        <f t="shared" si="149"/>
        <v>42566.398680555554</v>
      </c>
      <c r="U1203">
        <f t="shared" si="150"/>
        <v>2016</v>
      </c>
      <c r="V1203">
        <f t="shared" si="151"/>
        <v>2016</v>
      </c>
    </row>
    <row r="1204" spans="1:22"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44"/>
        <v>199.244</v>
      </c>
      <c r="P1204" s="5">
        <f t="shared" si="145"/>
        <v>183.80442804428046</v>
      </c>
      <c r="Q1204" t="str">
        <f t="shared" si="146"/>
        <v>photography</v>
      </c>
      <c r="R1204" t="str">
        <f t="shared" si="147"/>
        <v>photobooks</v>
      </c>
      <c r="S1204" s="10">
        <f t="shared" si="148"/>
        <v>42152.08048611111</v>
      </c>
      <c r="T1204" s="10">
        <f t="shared" si="149"/>
        <v>42182.08048611111</v>
      </c>
      <c r="U1204">
        <f t="shared" si="150"/>
        <v>2015</v>
      </c>
      <c r="V1204">
        <f t="shared" si="151"/>
        <v>2015</v>
      </c>
    </row>
    <row r="1205" spans="1:22"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44"/>
        <v>102.45398773006136</v>
      </c>
      <c r="P1205" s="5">
        <f t="shared" si="145"/>
        <v>165.34653465346534</v>
      </c>
      <c r="Q1205" t="str">
        <f t="shared" si="146"/>
        <v>photography</v>
      </c>
      <c r="R1205" t="str">
        <f t="shared" si="147"/>
        <v>photobooks</v>
      </c>
      <c r="S1205" s="10">
        <f t="shared" si="148"/>
        <v>42125.4065625</v>
      </c>
      <c r="T1205" s="10">
        <f t="shared" si="149"/>
        <v>42155.4065625</v>
      </c>
      <c r="U1205">
        <f t="shared" si="150"/>
        <v>2015</v>
      </c>
      <c r="V1205">
        <f t="shared" si="151"/>
        <v>2015</v>
      </c>
    </row>
    <row r="1206" spans="1:22"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44"/>
        <v>102.94615384615385</v>
      </c>
      <c r="P1206" s="5">
        <f t="shared" si="145"/>
        <v>234.78947368421052</v>
      </c>
      <c r="Q1206" t="str">
        <f t="shared" si="146"/>
        <v>photography</v>
      </c>
      <c r="R1206" t="str">
        <f t="shared" si="147"/>
        <v>photobooks</v>
      </c>
      <c r="S1206" s="10">
        <f t="shared" si="148"/>
        <v>42297.539733796293</v>
      </c>
      <c r="T1206" s="10">
        <f t="shared" si="149"/>
        <v>42341.999999999993</v>
      </c>
      <c r="U1206">
        <f t="shared" si="150"/>
        <v>2015</v>
      </c>
      <c r="V1206">
        <f t="shared" si="151"/>
        <v>2015</v>
      </c>
    </row>
    <row r="1207" spans="1:22"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44"/>
        <v>100.86153846153847</v>
      </c>
      <c r="P1207" s="5">
        <f t="shared" si="145"/>
        <v>211.48387096774192</v>
      </c>
      <c r="Q1207" t="str">
        <f t="shared" si="146"/>
        <v>photography</v>
      </c>
      <c r="R1207" t="str">
        <f t="shared" si="147"/>
        <v>photobooks</v>
      </c>
      <c r="S1207" s="10">
        <f t="shared" si="148"/>
        <v>42138.298043981478</v>
      </c>
      <c r="T1207" s="10">
        <f t="shared" si="149"/>
        <v>42168.298043981478</v>
      </c>
      <c r="U1207">
        <f t="shared" si="150"/>
        <v>2015</v>
      </c>
      <c r="V1207">
        <f t="shared" si="151"/>
        <v>2015</v>
      </c>
    </row>
    <row r="1208" spans="1:22"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44"/>
        <v>114.99999999999999</v>
      </c>
      <c r="P1208" s="5">
        <f t="shared" si="145"/>
        <v>32.34375</v>
      </c>
      <c r="Q1208" t="str">
        <f t="shared" si="146"/>
        <v>photography</v>
      </c>
      <c r="R1208" t="str">
        <f t="shared" si="147"/>
        <v>photobooks</v>
      </c>
      <c r="S1208" s="10">
        <f t="shared" si="148"/>
        <v>42772.567743055552</v>
      </c>
      <c r="T1208" s="10">
        <f t="shared" si="149"/>
        <v>42805.353472222218</v>
      </c>
      <c r="U1208">
        <f t="shared" si="150"/>
        <v>2017</v>
      </c>
      <c r="V1208">
        <f t="shared" si="151"/>
        <v>2017</v>
      </c>
    </row>
    <row r="1209" spans="1:22"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44"/>
        <v>104.16766467065868</v>
      </c>
      <c r="P1209" s="5">
        <f t="shared" si="145"/>
        <v>123.37588652482269</v>
      </c>
      <c r="Q1209" t="str">
        <f t="shared" si="146"/>
        <v>photography</v>
      </c>
      <c r="R1209" t="str">
        <f t="shared" si="147"/>
        <v>photobooks</v>
      </c>
      <c r="S1209" s="10">
        <f t="shared" si="148"/>
        <v>42430.221909722219</v>
      </c>
      <c r="T1209" s="10">
        <f t="shared" si="149"/>
        <v>42460.208333333336</v>
      </c>
      <c r="U1209">
        <f t="shared" si="150"/>
        <v>2016</v>
      </c>
      <c r="V1209">
        <f t="shared" si="151"/>
        <v>2016</v>
      </c>
    </row>
    <row r="1210" spans="1:22"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44"/>
        <v>155.29999999999998</v>
      </c>
      <c r="P1210" s="5">
        <f t="shared" si="145"/>
        <v>207.06666666666666</v>
      </c>
      <c r="Q1210" t="str">
        <f t="shared" si="146"/>
        <v>photography</v>
      </c>
      <c r="R1210" t="str">
        <f t="shared" si="147"/>
        <v>photobooks</v>
      </c>
      <c r="S1210" s="10">
        <f t="shared" si="148"/>
        <v>42423.500740740739</v>
      </c>
      <c r="T1210" s="10">
        <f t="shared" si="149"/>
        <v>42453.459074074075</v>
      </c>
      <c r="U1210">
        <f t="shared" si="150"/>
        <v>2016</v>
      </c>
      <c r="V1210">
        <f t="shared" si="151"/>
        <v>2016</v>
      </c>
    </row>
    <row r="1211" spans="1:22"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44"/>
        <v>106</v>
      </c>
      <c r="P1211" s="5">
        <f t="shared" si="145"/>
        <v>138.2608695652174</v>
      </c>
      <c r="Q1211" t="str">
        <f t="shared" si="146"/>
        <v>photography</v>
      </c>
      <c r="R1211" t="str">
        <f t="shared" si="147"/>
        <v>photobooks</v>
      </c>
      <c r="S1211" s="10">
        <f t="shared" si="148"/>
        <v>42761.637789351851</v>
      </c>
      <c r="T1211" s="10">
        <f t="shared" si="149"/>
        <v>42791.637789351851</v>
      </c>
      <c r="U1211">
        <f t="shared" si="150"/>
        <v>2017</v>
      </c>
      <c r="V1211">
        <f t="shared" si="151"/>
        <v>2017</v>
      </c>
    </row>
    <row r="1212" spans="1:22"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44"/>
        <v>254.31499999999997</v>
      </c>
      <c r="P1212" s="5">
        <f t="shared" si="145"/>
        <v>493.81553398058253</v>
      </c>
      <c r="Q1212" t="str">
        <f t="shared" si="146"/>
        <v>photography</v>
      </c>
      <c r="R1212" t="str">
        <f t="shared" si="147"/>
        <v>photobooks</v>
      </c>
      <c r="S1212" s="10">
        <f t="shared" si="148"/>
        <v>42132.733472222222</v>
      </c>
      <c r="T1212" s="10">
        <f t="shared" si="149"/>
        <v>42155.666666666664</v>
      </c>
      <c r="U1212">
        <f t="shared" si="150"/>
        <v>2015</v>
      </c>
      <c r="V1212">
        <f t="shared" si="151"/>
        <v>2015</v>
      </c>
    </row>
    <row r="1213" spans="1:22"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44"/>
        <v>101.1</v>
      </c>
      <c r="P1213" s="5">
        <f t="shared" si="145"/>
        <v>168.5</v>
      </c>
      <c r="Q1213" t="str">
        <f t="shared" si="146"/>
        <v>photography</v>
      </c>
      <c r="R1213" t="str">
        <f t="shared" si="147"/>
        <v>photobooks</v>
      </c>
      <c r="S1213" s="10">
        <f t="shared" si="148"/>
        <v>42515.658113425925</v>
      </c>
      <c r="T1213" s="10">
        <f t="shared" si="149"/>
        <v>42530.658113425925</v>
      </c>
      <c r="U1213">
        <f t="shared" si="150"/>
        <v>2016</v>
      </c>
      <c r="V1213">
        <f t="shared" si="151"/>
        <v>2016</v>
      </c>
    </row>
    <row r="1214" spans="1:22"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44"/>
        <v>129.04</v>
      </c>
      <c r="P1214" s="5">
        <f t="shared" si="145"/>
        <v>38.867469879518069</v>
      </c>
      <c r="Q1214" t="str">
        <f t="shared" si="146"/>
        <v>photography</v>
      </c>
      <c r="R1214" t="str">
        <f t="shared" si="147"/>
        <v>photobooks</v>
      </c>
      <c r="S1214" s="10">
        <f t="shared" si="148"/>
        <v>42318.741840277777</v>
      </c>
      <c r="T1214" s="10">
        <f t="shared" si="149"/>
        <v>42334.833333333336</v>
      </c>
      <c r="U1214">
        <f t="shared" si="150"/>
        <v>2015</v>
      </c>
      <c r="V1214">
        <f t="shared" si="151"/>
        <v>2015</v>
      </c>
    </row>
    <row r="1215" spans="1:22"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44"/>
        <v>102.23076923076924</v>
      </c>
      <c r="P1215" s="5">
        <f t="shared" si="145"/>
        <v>61.527777777777779</v>
      </c>
      <c r="Q1215" t="str">
        <f t="shared" si="146"/>
        <v>photography</v>
      </c>
      <c r="R1215" t="str">
        <f t="shared" si="147"/>
        <v>photobooks</v>
      </c>
      <c r="S1215" s="10">
        <f t="shared" si="148"/>
        <v>42731.547453703701</v>
      </c>
      <c r="T1215" s="10">
        <f t="shared" si="149"/>
        <v>42766.547453703701</v>
      </c>
      <c r="U1215">
        <f t="shared" si="150"/>
        <v>2016</v>
      </c>
      <c r="V1215">
        <f t="shared" si="151"/>
        <v>2017</v>
      </c>
    </row>
    <row r="1216" spans="1:22"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44"/>
        <v>131.80000000000001</v>
      </c>
      <c r="P1216" s="5">
        <f t="shared" si="145"/>
        <v>105.44</v>
      </c>
      <c r="Q1216" t="str">
        <f t="shared" si="146"/>
        <v>photography</v>
      </c>
      <c r="R1216" t="str">
        <f t="shared" si="147"/>
        <v>photobooks</v>
      </c>
      <c r="S1216" s="10">
        <f t="shared" si="148"/>
        <v>42104.632002314807</v>
      </c>
      <c r="T1216" s="10">
        <f t="shared" si="149"/>
        <v>42164.632002314807</v>
      </c>
      <c r="U1216">
        <f t="shared" si="150"/>
        <v>2015</v>
      </c>
      <c r="V1216">
        <f t="shared" si="151"/>
        <v>2015</v>
      </c>
    </row>
    <row r="1217" spans="1:22"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44"/>
        <v>786.0802000000001</v>
      </c>
      <c r="P1217" s="5">
        <f t="shared" si="145"/>
        <v>71.592003642987251</v>
      </c>
      <c r="Q1217" t="str">
        <f t="shared" si="146"/>
        <v>photography</v>
      </c>
      <c r="R1217" t="str">
        <f t="shared" si="147"/>
        <v>photobooks</v>
      </c>
      <c r="S1217" s="10">
        <f t="shared" si="148"/>
        <v>41759.714768518512</v>
      </c>
      <c r="T1217" s="10">
        <f t="shared" si="149"/>
        <v>41789.714768518512</v>
      </c>
      <c r="U1217">
        <f t="shared" si="150"/>
        <v>2014</v>
      </c>
      <c r="V1217">
        <f t="shared" si="151"/>
        <v>2014</v>
      </c>
    </row>
    <row r="1218" spans="1:22"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44"/>
        <v>145.70000000000002</v>
      </c>
      <c r="P1218" s="5">
        <f t="shared" si="145"/>
        <v>91.882882882882882</v>
      </c>
      <c r="Q1218" t="str">
        <f t="shared" si="146"/>
        <v>photography</v>
      </c>
      <c r="R1218" t="str">
        <f t="shared" si="147"/>
        <v>photobooks</v>
      </c>
      <c r="S1218" s="10">
        <f t="shared" si="148"/>
        <v>42247.408067129632</v>
      </c>
      <c r="T1218" s="10">
        <f t="shared" si="149"/>
        <v>42279.752083333333</v>
      </c>
      <c r="U1218">
        <f t="shared" si="150"/>
        <v>2015</v>
      </c>
      <c r="V1218">
        <f t="shared" si="151"/>
        <v>2015</v>
      </c>
    </row>
    <row r="1219" spans="1:22"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52">(E1219/D1219)*100</f>
        <v>102.60000000000001</v>
      </c>
      <c r="P1219" s="5">
        <f t="shared" ref="P1219:P1282" si="153">IFERROR(E1219/L1219, 0)</f>
        <v>148.57377049180329</v>
      </c>
      <c r="Q1219" t="str">
        <f t="shared" ref="Q1219:Q1282" si="154">LEFT(N1219,FIND("/",N1219)-1)</f>
        <v>photography</v>
      </c>
      <c r="R1219" t="str">
        <f t="shared" ref="R1219:R1282" si="155">RIGHT(N1219,LEN(N1219)-FIND("/",N1219))</f>
        <v>photobooks</v>
      </c>
      <c r="S1219" s="10">
        <f t="shared" ref="S1219:S1282" si="156">(J1219/86400)+25569+(-5/24)</f>
        <v>42535.6011574074</v>
      </c>
      <c r="T1219" s="10">
        <f t="shared" ref="T1219:T1282" si="157">(I1219/86400)+25569+(-5/24)</f>
        <v>42565.6011574074</v>
      </c>
      <c r="U1219">
        <f t="shared" ref="U1219:U1282" si="158">YEAR(S1219)</f>
        <v>2016</v>
      </c>
      <c r="V1219">
        <f t="shared" ref="V1219:V1282" si="159">YEAR(T1219)</f>
        <v>2016</v>
      </c>
    </row>
    <row r="1220" spans="1:22"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52"/>
        <v>172.27777777777777</v>
      </c>
      <c r="P1220" s="5">
        <f t="shared" si="153"/>
        <v>174.2134831460674</v>
      </c>
      <c r="Q1220" t="str">
        <f t="shared" si="154"/>
        <v>photography</v>
      </c>
      <c r="R1220" t="str">
        <f t="shared" si="155"/>
        <v>photobooks</v>
      </c>
      <c r="S1220" s="10">
        <f t="shared" si="156"/>
        <v>42278.453703703701</v>
      </c>
      <c r="T1220" s="10">
        <f t="shared" si="157"/>
        <v>42308.916666666664</v>
      </c>
      <c r="U1220">
        <f t="shared" si="158"/>
        <v>2015</v>
      </c>
      <c r="V1220">
        <f t="shared" si="159"/>
        <v>2015</v>
      </c>
    </row>
    <row r="1221" spans="1:22"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52"/>
        <v>159.16819571865443</v>
      </c>
      <c r="P1221" s="5">
        <f t="shared" si="153"/>
        <v>102.86166007905139</v>
      </c>
      <c r="Q1221" t="str">
        <f t="shared" si="154"/>
        <v>photography</v>
      </c>
      <c r="R1221" t="str">
        <f t="shared" si="155"/>
        <v>photobooks</v>
      </c>
      <c r="S1221" s="10">
        <f t="shared" si="156"/>
        <v>42633.253622685188</v>
      </c>
      <c r="T1221" s="10">
        <f t="shared" si="157"/>
        <v>42663.253622685188</v>
      </c>
      <c r="U1221">
        <f t="shared" si="158"/>
        <v>2016</v>
      </c>
      <c r="V1221">
        <f t="shared" si="159"/>
        <v>2016</v>
      </c>
    </row>
    <row r="1222" spans="1:22"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52"/>
        <v>103.76666666666668</v>
      </c>
      <c r="P1222" s="5">
        <f t="shared" si="153"/>
        <v>111.17857142857143</v>
      </c>
      <c r="Q1222" t="str">
        <f t="shared" si="154"/>
        <v>photography</v>
      </c>
      <c r="R1222" t="str">
        <f t="shared" si="155"/>
        <v>photobooks</v>
      </c>
      <c r="S1222" s="10">
        <f t="shared" si="156"/>
        <v>42211.420277777775</v>
      </c>
      <c r="T1222" s="10">
        <f t="shared" si="157"/>
        <v>42241.420277777775</v>
      </c>
      <c r="U1222">
        <f t="shared" si="158"/>
        <v>2015</v>
      </c>
      <c r="V1222">
        <f t="shared" si="159"/>
        <v>2015</v>
      </c>
    </row>
    <row r="1223" spans="1:22"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52"/>
        <v>111.40954545454547</v>
      </c>
      <c r="P1223" s="5">
        <f t="shared" si="153"/>
        <v>23.796213592233013</v>
      </c>
      <c r="Q1223" t="str">
        <f t="shared" si="154"/>
        <v>photography</v>
      </c>
      <c r="R1223" t="str">
        <f t="shared" si="155"/>
        <v>photobooks</v>
      </c>
      <c r="S1223" s="10">
        <f t="shared" si="156"/>
        <v>42680.267222222225</v>
      </c>
      <c r="T1223" s="10">
        <f t="shared" si="157"/>
        <v>42707.791666666664</v>
      </c>
      <c r="U1223">
        <f t="shared" si="158"/>
        <v>2016</v>
      </c>
      <c r="V1223">
        <f t="shared" si="159"/>
        <v>2016</v>
      </c>
    </row>
    <row r="1224" spans="1:22"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52"/>
        <v>280.375</v>
      </c>
      <c r="P1224" s="5">
        <f t="shared" si="153"/>
        <v>81.268115942028984</v>
      </c>
      <c r="Q1224" t="str">
        <f t="shared" si="154"/>
        <v>photography</v>
      </c>
      <c r="R1224" t="str">
        <f t="shared" si="155"/>
        <v>photobooks</v>
      </c>
      <c r="S1224" s="10">
        <f t="shared" si="156"/>
        <v>42430.512118055551</v>
      </c>
      <c r="T1224" s="10">
        <f t="shared" si="157"/>
        <v>42460.958333333336</v>
      </c>
      <c r="U1224">
        <f t="shared" si="158"/>
        <v>2016</v>
      </c>
      <c r="V1224">
        <f t="shared" si="159"/>
        <v>2016</v>
      </c>
    </row>
    <row r="1225" spans="1:22"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52"/>
        <v>112.10606060606061</v>
      </c>
      <c r="P1225" s="5">
        <f t="shared" si="153"/>
        <v>116.21465968586388</v>
      </c>
      <c r="Q1225" t="str">
        <f t="shared" si="154"/>
        <v>photography</v>
      </c>
      <c r="R1225" t="str">
        <f t="shared" si="155"/>
        <v>photobooks</v>
      </c>
      <c r="S1225" s="10">
        <f t="shared" si="156"/>
        <v>42653.968854166662</v>
      </c>
      <c r="T1225" s="10">
        <f t="shared" si="157"/>
        <v>42684.010520833333</v>
      </c>
      <c r="U1225">
        <f t="shared" si="158"/>
        <v>2016</v>
      </c>
      <c r="V1225">
        <f t="shared" si="159"/>
        <v>2016</v>
      </c>
    </row>
    <row r="1226" spans="1:22"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52"/>
        <v>7.0666666666666673</v>
      </c>
      <c r="P1226" s="5">
        <f t="shared" si="153"/>
        <v>58.888888888888886</v>
      </c>
      <c r="Q1226" t="str">
        <f t="shared" si="154"/>
        <v>music</v>
      </c>
      <c r="R1226" t="str">
        <f t="shared" si="155"/>
        <v>world music</v>
      </c>
      <c r="S1226" s="10">
        <f t="shared" si="156"/>
        <v>41736.341458333329</v>
      </c>
      <c r="T1226" s="10">
        <f t="shared" si="157"/>
        <v>41796.341458333329</v>
      </c>
      <c r="U1226">
        <f t="shared" si="158"/>
        <v>2014</v>
      </c>
      <c r="V1226">
        <f t="shared" si="159"/>
        <v>2014</v>
      </c>
    </row>
    <row r="1227" spans="1:22"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52"/>
        <v>4.3999999999999995</v>
      </c>
      <c r="P1227" s="5">
        <f t="shared" si="153"/>
        <v>44</v>
      </c>
      <c r="Q1227" t="str">
        <f t="shared" si="154"/>
        <v>music</v>
      </c>
      <c r="R1227" t="str">
        <f t="shared" si="155"/>
        <v>world music</v>
      </c>
      <c r="S1227" s="10">
        <f t="shared" si="156"/>
        <v>41509.697662037033</v>
      </c>
      <c r="T1227" s="10">
        <f t="shared" si="157"/>
        <v>41569.697662037033</v>
      </c>
      <c r="U1227">
        <f t="shared" si="158"/>
        <v>2013</v>
      </c>
      <c r="V1227">
        <f t="shared" si="159"/>
        <v>2013</v>
      </c>
    </row>
    <row r="1228" spans="1:22"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52"/>
        <v>3.8739999999999997</v>
      </c>
      <c r="P1228" s="5">
        <f t="shared" si="153"/>
        <v>48.424999999999997</v>
      </c>
      <c r="Q1228" t="str">
        <f t="shared" si="154"/>
        <v>music</v>
      </c>
      <c r="R1228" t="str">
        <f t="shared" si="155"/>
        <v>world music</v>
      </c>
      <c r="S1228" s="10">
        <f t="shared" si="156"/>
        <v>41715.666446759256</v>
      </c>
      <c r="T1228" s="10">
        <f t="shared" si="157"/>
        <v>41749.833333333328</v>
      </c>
      <c r="U1228">
        <f t="shared" si="158"/>
        <v>2014</v>
      </c>
      <c r="V1228">
        <f t="shared" si="159"/>
        <v>2014</v>
      </c>
    </row>
    <row r="1229" spans="1:22"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52"/>
        <v>0</v>
      </c>
      <c r="P1229" s="5">
        <f t="shared" si="153"/>
        <v>0</v>
      </c>
      <c r="Q1229" t="str">
        <f t="shared" si="154"/>
        <v>music</v>
      </c>
      <c r="R1229" t="str">
        <f t="shared" si="155"/>
        <v>world music</v>
      </c>
      <c r="S1229" s="10">
        <f t="shared" si="156"/>
        <v>41827.710833333331</v>
      </c>
      <c r="T1229" s="10">
        <f t="shared" si="157"/>
        <v>41858.083333333328</v>
      </c>
      <c r="U1229">
        <f t="shared" si="158"/>
        <v>2014</v>
      </c>
      <c r="V1229">
        <f t="shared" si="159"/>
        <v>2014</v>
      </c>
    </row>
    <row r="1230" spans="1:22"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52"/>
        <v>29.299999999999997</v>
      </c>
      <c r="P1230" s="5">
        <f t="shared" si="153"/>
        <v>61.041666666666664</v>
      </c>
      <c r="Q1230" t="str">
        <f t="shared" si="154"/>
        <v>music</v>
      </c>
      <c r="R1230" t="str">
        <f t="shared" si="155"/>
        <v>world music</v>
      </c>
      <c r="S1230" s="10">
        <f t="shared" si="156"/>
        <v>40754.520925925921</v>
      </c>
      <c r="T1230" s="10">
        <f t="shared" si="157"/>
        <v>40814.520925925921</v>
      </c>
      <c r="U1230">
        <f t="shared" si="158"/>
        <v>2011</v>
      </c>
      <c r="V1230">
        <f t="shared" si="159"/>
        <v>2011</v>
      </c>
    </row>
    <row r="1231" spans="1:22"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52"/>
        <v>0.90909090909090906</v>
      </c>
      <c r="P1231" s="5">
        <f t="shared" si="153"/>
        <v>25</v>
      </c>
      <c r="Q1231" t="str">
        <f t="shared" si="154"/>
        <v>music</v>
      </c>
      <c r="R1231" t="str">
        <f t="shared" si="155"/>
        <v>world music</v>
      </c>
      <c r="S1231" s="10">
        <f t="shared" si="156"/>
        <v>40985.251469907402</v>
      </c>
      <c r="T1231" s="10">
        <f t="shared" si="157"/>
        <v>41015.458333333328</v>
      </c>
      <c r="U1231">
        <f t="shared" si="158"/>
        <v>2012</v>
      </c>
      <c r="V1231">
        <f t="shared" si="159"/>
        <v>2012</v>
      </c>
    </row>
    <row r="1232" spans="1:22"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52"/>
        <v>0</v>
      </c>
      <c r="P1232" s="5">
        <f t="shared" si="153"/>
        <v>0</v>
      </c>
      <c r="Q1232" t="str">
        <f t="shared" si="154"/>
        <v>music</v>
      </c>
      <c r="R1232" t="str">
        <f t="shared" si="155"/>
        <v>world music</v>
      </c>
      <c r="S1232" s="10">
        <f t="shared" si="156"/>
        <v>40568.764236111107</v>
      </c>
      <c r="T1232" s="10">
        <f t="shared" si="157"/>
        <v>40598.764236111107</v>
      </c>
      <c r="U1232">
        <f t="shared" si="158"/>
        <v>2011</v>
      </c>
      <c r="V1232">
        <f t="shared" si="159"/>
        <v>2011</v>
      </c>
    </row>
    <row r="1233" spans="1:22"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52"/>
        <v>0</v>
      </c>
      <c r="P1233" s="5">
        <f t="shared" si="153"/>
        <v>0</v>
      </c>
      <c r="Q1233" t="str">
        <f t="shared" si="154"/>
        <v>music</v>
      </c>
      <c r="R1233" t="str">
        <f t="shared" si="155"/>
        <v>world music</v>
      </c>
      <c r="S1233" s="10">
        <f t="shared" si="156"/>
        <v>42193.733425925922</v>
      </c>
      <c r="T1233" s="10">
        <f t="shared" si="157"/>
        <v>42243.833333333336</v>
      </c>
      <c r="U1233">
        <f t="shared" si="158"/>
        <v>2015</v>
      </c>
      <c r="V1233">
        <f t="shared" si="159"/>
        <v>2015</v>
      </c>
    </row>
    <row r="1234" spans="1:22"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52"/>
        <v>0.8</v>
      </c>
      <c r="P1234" s="5">
        <f t="shared" si="153"/>
        <v>40</v>
      </c>
      <c r="Q1234" t="str">
        <f t="shared" si="154"/>
        <v>music</v>
      </c>
      <c r="R1234" t="str">
        <f t="shared" si="155"/>
        <v>world music</v>
      </c>
      <c r="S1234" s="10">
        <f t="shared" si="156"/>
        <v>41506.639699074069</v>
      </c>
      <c r="T1234" s="10">
        <f t="shared" si="157"/>
        <v>41553.639699074069</v>
      </c>
      <c r="U1234">
        <f t="shared" si="158"/>
        <v>2013</v>
      </c>
      <c r="V1234">
        <f t="shared" si="159"/>
        <v>2013</v>
      </c>
    </row>
    <row r="1235" spans="1:22"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52"/>
        <v>11.600000000000001</v>
      </c>
      <c r="P1235" s="5">
        <f t="shared" si="153"/>
        <v>19.333333333333332</v>
      </c>
      <c r="Q1235" t="str">
        <f t="shared" si="154"/>
        <v>music</v>
      </c>
      <c r="R1235" t="str">
        <f t="shared" si="155"/>
        <v>world music</v>
      </c>
      <c r="S1235" s="10">
        <f t="shared" si="156"/>
        <v>40939.740439814814</v>
      </c>
      <c r="T1235" s="10">
        <f t="shared" si="157"/>
        <v>40960.740439814814</v>
      </c>
      <c r="U1235">
        <f t="shared" si="158"/>
        <v>2012</v>
      </c>
      <c r="V1235">
        <f t="shared" si="159"/>
        <v>2012</v>
      </c>
    </row>
    <row r="1236" spans="1:22"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52"/>
        <v>0</v>
      </c>
      <c r="P1236" s="5">
        <f t="shared" si="153"/>
        <v>0</v>
      </c>
      <c r="Q1236" t="str">
        <f t="shared" si="154"/>
        <v>music</v>
      </c>
      <c r="R1236" t="str">
        <f t="shared" si="155"/>
        <v>world music</v>
      </c>
      <c r="S1236" s="10">
        <f t="shared" si="156"/>
        <v>42007.580347222225</v>
      </c>
      <c r="T1236" s="10">
        <f t="shared" si="157"/>
        <v>42037.580347222225</v>
      </c>
      <c r="U1236">
        <f t="shared" si="158"/>
        <v>2015</v>
      </c>
      <c r="V1236">
        <f t="shared" si="159"/>
        <v>2015</v>
      </c>
    </row>
    <row r="1237" spans="1:22"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52"/>
        <v>2.7873639500929119</v>
      </c>
      <c r="P1237" s="5">
        <f t="shared" si="153"/>
        <v>35</v>
      </c>
      <c r="Q1237" t="str">
        <f t="shared" si="154"/>
        <v>music</v>
      </c>
      <c r="R1237" t="str">
        <f t="shared" si="155"/>
        <v>world music</v>
      </c>
      <c r="S1237" s="10">
        <f t="shared" si="156"/>
        <v>41582.927071759259</v>
      </c>
      <c r="T1237" s="10">
        <f t="shared" si="157"/>
        <v>41622.927071759259</v>
      </c>
      <c r="U1237">
        <f t="shared" si="158"/>
        <v>2013</v>
      </c>
      <c r="V1237">
        <f t="shared" si="159"/>
        <v>2013</v>
      </c>
    </row>
    <row r="1238" spans="1:22"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52"/>
        <v>0</v>
      </c>
      <c r="P1238" s="5">
        <f t="shared" si="153"/>
        <v>0</v>
      </c>
      <c r="Q1238" t="str">
        <f t="shared" si="154"/>
        <v>music</v>
      </c>
      <c r="R1238" t="str">
        <f t="shared" si="155"/>
        <v>world music</v>
      </c>
      <c r="S1238" s="10">
        <f t="shared" si="156"/>
        <v>41110.47180555555</v>
      </c>
      <c r="T1238" s="10">
        <f t="shared" si="157"/>
        <v>41118.458333333328</v>
      </c>
      <c r="U1238">
        <f t="shared" si="158"/>
        <v>2012</v>
      </c>
      <c r="V1238">
        <f t="shared" si="159"/>
        <v>2012</v>
      </c>
    </row>
    <row r="1239" spans="1:22"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52"/>
        <v>0</v>
      </c>
      <c r="P1239" s="5">
        <f t="shared" si="153"/>
        <v>0</v>
      </c>
      <c r="Q1239" t="str">
        <f t="shared" si="154"/>
        <v>music</v>
      </c>
      <c r="R1239" t="str">
        <f t="shared" si="155"/>
        <v>world music</v>
      </c>
      <c r="S1239" s="10">
        <f t="shared" si="156"/>
        <v>41125.074826388889</v>
      </c>
      <c r="T1239" s="10">
        <f t="shared" si="157"/>
        <v>41145.074826388889</v>
      </c>
      <c r="U1239">
        <f t="shared" si="158"/>
        <v>2012</v>
      </c>
      <c r="V1239">
        <f t="shared" si="159"/>
        <v>2012</v>
      </c>
    </row>
    <row r="1240" spans="1:22"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52"/>
        <v>17.8</v>
      </c>
      <c r="P1240" s="5">
        <f t="shared" si="153"/>
        <v>59.333333333333336</v>
      </c>
      <c r="Q1240" t="str">
        <f t="shared" si="154"/>
        <v>music</v>
      </c>
      <c r="R1240" t="str">
        <f t="shared" si="155"/>
        <v>world music</v>
      </c>
      <c r="S1240" s="10">
        <f t="shared" si="156"/>
        <v>40731.402037037034</v>
      </c>
      <c r="T1240" s="10">
        <f t="shared" si="157"/>
        <v>40761.402037037034</v>
      </c>
      <c r="U1240">
        <f t="shared" si="158"/>
        <v>2011</v>
      </c>
      <c r="V1240">
        <f t="shared" si="159"/>
        <v>2011</v>
      </c>
    </row>
    <row r="1241" spans="1:22"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52"/>
        <v>0</v>
      </c>
      <c r="P1241" s="5">
        <f t="shared" si="153"/>
        <v>0</v>
      </c>
      <c r="Q1241" t="str">
        <f t="shared" si="154"/>
        <v>music</v>
      </c>
      <c r="R1241" t="str">
        <f t="shared" si="155"/>
        <v>world music</v>
      </c>
      <c r="S1241" s="10">
        <f t="shared" si="156"/>
        <v>40883.754247685181</v>
      </c>
      <c r="T1241" s="10">
        <f t="shared" si="157"/>
        <v>40913.754247685181</v>
      </c>
      <c r="U1241">
        <f t="shared" si="158"/>
        <v>2011</v>
      </c>
      <c r="V1241">
        <f t="shared" si="159"/>
        <v>2012</v>
      </c>
    </row>
    <row r="1242" spans="1:22"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52"/>
        <v>3.0124999999999997</v>
      </c>
      <c r="P1242" s="5">
        <f t="shared" si="153"/>
        <v>30.125</v>
      </c>
      <c r="Q1242" t="str">
        <f t="shared" si="154"/>
        <v>music</v>
      </c>
      <c r="R1242" t="str">
        <f t="shared" si="155"/>
        <v>world music</v>
      </c>
      <c r="S1242" s="10">
        <f t="shared" si="156"/>
        <v>41408.831678240742</v>
      </c>
      <c r="T1242" s="10">
        <f t="shared" si="157"/>
        <v>41467.70208333333</v>
      </c>
      <c r="U1242">
        <f t="shared" si="158"/>
        <v>2013</v>
      </c>
      <c r="V1242">
        <f t="shared" si="159"/>
        <v>2013</v>
      </c>
    </row>
    <row r="1243" spans="1:22"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52"/>
        <v>50.739999999999995</v>
      </c>
      <c r="P1243" s="5">
        <f t="shared" si="153"/>
        <v>74.617647058823536</v>
      </c>
      <c r="Q1243" t="str">
        <f t="shared" si="154"/>
        <v>music</v>
      </c>
      <c r="R1243" t="str">
        <f t="shared" si="155"/>
        <v>world music</v>
      </c>
      <c r="S1243" s="10">
        <f t="shared" si="156"/>
        <v>41923.629398148143</v>
      </c>
      <c r="T1243" s="10">
        <f t="shared" si="157"/>
        <v>41946.040972222218</v>
      </c>
      <c r="U1243">
        <f t="shared" si="158"/>
        <v>2014</v>
      </c>
      <c r="V1243">
        <f t="shared" si="159"/>
        <v>2014</v>
      </c>
    </row>
    <row r="1244" spans="1:22"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52"/>
        <v>0.54884742041712409</v>
      </c>
      <c r="P1244" s="5">
        <f t="shared" si="153"/>
        <v>5</v>
      </c>
      <c r="Q1244" t="str">
        <f t="shared" si="154"/>
        <v>music</v>
      </c>
      <c r="R1244" t="str">
        <f t="shared" si="155"/>
        <v>world music</v>
      </c>
      <c r="S1244" s="10">
        <f t="shared" si="156"/>
        <v>40781.957199074073</v>
      </c>
      <c r="T1244" s="10">
        <f t="shared" si="157"/>
        <v>40797.345833333333</v>
      </c>
      <c r="U1244">
        <f t="shared" si="158"/>
        <v>2011</v>
      </c>
      <c r="V1244">
        <f t="shared" si="159"/>
        <v>2011</v>
      </c>
    </row>
    <row r="1245" spans="1:22"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52"/>
        <v>14.091666666666667</v>
      </c>
      <c r="P1245" s="5">
        <f t="shared" si="153"/>
        <v>44.5</v>
      </c>
      <c r="Q1245" t="str">
        <f t="shared" si="154"/>
        <v>music</v>
      </c>
      <c r="R1245" t="str">
        <f t="shared" si="155"/>
        <v>world music</v>
      </c>
      <c r="S1245" s="10">
        <f t="shared" si="156"/>
        <v>40671.670960648145</v>
      </c>
      <c r="T1245" s="10">
        <f t="shared" si="157"/>
        <v>40732.666666666664</v>
      </c>
      <c r="U1245">
        <f t="shared" si="158"/>
        <v>2011</v>
      </c>
      <c r="V1245">
        <f t="shared" si="159"/>
        <v>2011</v>
      </c>
    </row>
    <row r="1246" spans="1:22"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52"/>
        <v>103.8</v>
      </c>
      <c r="P1246" s="5">
        <f t="shared" si="153"/>
        <v>46.133333333333333</v>
      </c>
      <c r="Q1246" t="str">
        <f t="shared" si="154"/>
        <v>music</v>
      </c>
      <c r="R1246" t="str">
        <f t="shared" si="155"/>
        <v>rock</v>
      </c>
      <c r="S1246" s="10">
        <f t="shared" si="156"/>
        <v>41355.617164351854</v>
      </c>
      <c r="T1246" s="10">
        <f t="shared" si="157"/>
        <v>41386.666666666664</v>
      </c>
      <c r="U1246">
        <f t="shared" si="158"/>
        <v>2013</v>
      </c>
      <c r="V1246">
        <f t="shared" si="159"/>
        <v>2013</v>
      </c>
    </row>
    <row r="1247" spans="1:22"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52"/>
        <v>120.24999999999999</v>
      </c>
      <c r="P1247" s="5">
        <f t="shared" si="153"/>
        <v>141.47058823529412</v>
      </c>
      <c r="Q1247" t="str">
        <f t="shared" si="154"/>
        <v>music</v>
      </c>
      <c r="R1247" t="str">
        <f t="shared" si="155"/>
        <v>rock</v>
      </c>
      <c r="S1247" s="10">
        <f t="shared" si="156"/>
        <v>41774.391597222224</v>
      </c>
      <c r="T1247" s="10">
        <f t="shared" si="157"/>
        <v>41804.391597222224</v>
      </c>
      <c r="U1247">
        <f t="shared" si="158"/>
        <v>2014</v>
      </c>
      <c r="V1247">
        <f t="shared" si="159"/>
        <v>2014</v>
      </c>
    </row>
    <row r="1248" spans="1:22"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52"/>
        <v>117</v>
      </c>
      <c r="P1248" s="5">
        <f t="shared" si="153"/>
        <v>75.483870967741936</v>
      </c>
      <c r="Q1248" t="str">
        <f t="shared" si="154"/>
        <v>music</v>
      </c>
      <c r="R1248" t="str">
        <f t="shared" si="155"/>
        <v>rock</v>
      </c>
      <c r="S1248" s="10">
        <f t="shared" si="156"/>
        <v>40837.835057870368</v>
      </c>
      <c r="T1248" s="10">
        <f t="shared" si="157"/>
        <v>40882.876724537033</v>
      </c>
      <c r="U1248">
        <f t="shared" si="158"/>
        <v>2011</v>
      </c>
      <c r="V1248">
        <f t="shared" si="159"/>
        <v>2011</v>
      </c>
    </row>
    <row r="1249" spans="1:22"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52"/>
        <v>122.14285714285715</v>
      </c>
      <c r="P1249" s="5">
        <f t="shared" si="153"/>
        <v>85.5</v>
      </c>
      <c r="Q1249" t="str">
        <f t="shared" si="154"/>
        <v>music</v>
      </c>
      <c r="R1249" t="str">
        <f t="shared" si="155"/>
        <v>rock</v>
      </c>
      <c r="S1249" s="10">
        <f t="shared" si="156"/>
        <v>41370.083969907406</v>
      </c>
      <c r="T1249" s="10">
        <f t="shared" si="157"/>
        <v>41400.083969907406</v>
      </c>
      <c r="U1249">
        <f t="shared" si="158"/>
        <v>2013</v>
      </c>
      <c r="V1249">
        <f t="shared" si="159"/>
        <v>2013</v>
      </c>
    </row>
    <row r="1250" spans="1:22"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52"/>
        <v>151.63999999999999</v>
      </c>
      <c r="P1250" s="5">
        <f t="shared" si="153"/>
        <v>64.254237288135599</v>
      </c>
      <c r="Q1250" t="str">
        <f t="shared" si="154"/>
        <v>music</v>
      </c>
      <c r="R1250" t="str">
        <f t="shared" si="155"/>
        <v>rock</v>
      </c>
      <c r="S1250" s="10">
        <f t="shared" si="156"/>
        <v>41767.448530092588</v>
      </c>
      <c r="T1250" s="10">
        <f t="shared" si="157"/>
        <v>41803.082638888889</v>
      </c>
      <c r="U1250">
        <f t="shared" si="158"/>
        <v>2014</v>
      </c>
      <c r="V1250">
        <f t="shared" si="159"/>
        <v>2014</v>
      </c>
    </row>
    <row r="1251" spans="1:22"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52"/>
        <v>104.44</v>
      </c>
      <c r="P1251" s="5">
        <f t="shared" si="153"/>
        <v>64.46913580246914</v>
      </c>
      <c r="Q1251" t="str">
        <f t="shared" si="154"/>
        <v>music</v>
      </c>
      <c r="R1251" t="str">
        <f t="shared" si="155"/>
        <v>rock</v>
      </c>
      <c r="S1251" s="10">
        <f t="shared" si="156"/>
        <v>41067.532534722217</v>
      </c>
      <c r="T1251" s="10">
        <f t="shared" si="157"/>
        <v>41097.532534722217</v>
      </c>
      <c r="U1251">
        <f t="shared" si="158"/>
        <v>2012</v>
      </c>
      <c r="V1251">
        <f t="shared" si="159"/>
        <v>2012</v>
      </c>
    </row>
    <row r="1252" spans="1:22"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52"/>
        <v>200.15333333333331</v>
      </c>
      <c r="P1252" s="5">
        <f t="shared" si="153"/>
        <v>118.2007874015748</v>
      </c>
      <c r="Q1252" t="str">
        <f t="shared" si="154"/>
        <v>music</v>
      </c>
      <c r="R1252" t="str">
        <f t="shared" si="155"/>
        <v>rock</v>
      </c>
      <c r="S1252" s="10">
        <f t="shared" si="156"/>
        <v>41843.434386574074</v>
      </c>
      <c r="T1252" s="10">
        <f t="shared" si="157"/>
        <v>41888.434386574074</v>
      </c>
      <c r="U1252">
        <f t="shared" si="158"/>
        <v>2014</v>
      </c>
      <c r="V1252">
        <f t="shared" si="159"/>
        <v>2014</v>
      </c>
    </row>
    <row r="1253" spans="1:22"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52"/>
        <v>101.8</v>
      </c>
      <c r="P1253" s="5">
        <f t="shared" si="153"/>
        <v>82.540540540540547</v>
      </c>
      <c r="Q1253" t="str">
        <f t="shared" si="154"/>
        <v>music</v>
      </c>
      <c r="R1253" t="str">
        <f t="shared" si="155"/>
        <v>rock</v>
      </c>
      <c r="S1253" s="10">
        <f t="shared" si="156"/>
        <v>40751.606099537035</v>
      </c>
      <c r="T1253" s="10">
        <f t="shared" si="157"/>
        <v>40811.606099537035</v>
      </c>
      <c r="U1253">
        <f t="shared" si="158"/>
        <v>2011</v>
      </c>
      <c r="V1253">
        <f t="shared" si="159"/>
        <v>2011</v>
      </c>
    </row>
    <row r="1254" spans="1:22"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52"/>
        <v>137.65714285714284</v>
      </c>
      <c r="P1254" s="5">
        <f t="shared" si="153"/>
        <v>34.170212765957444</v>
      </c>
      <c r="Q1254" t="str">
        <f t="shared" si="154"/>
        <v>music</v>
      </c>
      <c r="R1254" t="str">
        <f t="shared" si="155"/>
        <v>rock</v>
      </c>
      <c r="S1254" s="10">
        <f t="shared" si="156"/>
        <v>41543.779733796291</v>
      </c>
      <c r="T1254" s="10">
        <f t="shared" si="157"/>
        <v>41571.779733796291</v>
      </c>
      <c r="U1254">
        <f t="shared" si="158"/>
        <v>2013</v>
      </c>
      <c r="V1254">
        <f t="shared" si="159"/>
        <v>2013</v>
      </c>
    </row>
    <row r="1255" spans="1:22"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52"/>
        <v>303833.2</v>
      </c>
      <c r="P1255" s="5">
        <f t="shared" si="153"/>
        <v>42.73322081575246</v>
      </c>
      <c r="Q1255" t="str">
        <f t="shared" si="154"/>
        <v>music</v>
      </c>
      <c r="R1255" t="str">
        <f t="shared" si="155"/>
        <v>rock</v>
      </c>
      <c r="S1255" s="10">
        <f t="shared" si="156"/>
        <v>41855.575312499997</v>
      </c>
      <c r="T1255" s="10">
        <f t="shared" si="157"/>
        <v>41885.575312499997</v>
      </c>
      <c r="U1255">
        <f t="shared" si="158"/>
        <v>2014</v>
      </c>
      <c r="V1255">
        <f t="shared" si="159"/>
        <v>2014</v>
      </c>
    </row>
    <row r="1256" spans="1:22"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52"/>
        <v>198.85074626865671</v>
      </c>
      <c r="P1256" s="5">
        <f t="shared" si="153"/>
        <v>94.489361702127653</v>
      </c>
      <c r="Q1256" t="str">
        <f t="shared" si="154"/>
        <v>music</v>
      </c>
      <c r="R1256" t="str">
        <f t="shared" si="155"/>
        <v>rock</v>
      </c>
      <c r="S1256" s="10">
        <f t="shared" si="156"/>
        <v>40487.413032407407</v>
      </c>
      <c r="T1256" s="10">
        <f t="shared" si="157"/>
        <v>40543.999305555553</v>
      </c>
      <c r="U1256">
        <f t="shared" si="158"/>
        <v>2010</v>
      </c>
      <c r="V1256">
        <f t="shared" si="159"/>
        <v>2010</v>
      </c>
    </row>
    <row r="1257" spans="1:22"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52"/>
        <v>202.36666666666667</v>
      </c>
      <c r="P1257" s="5">
        <f t="shared" si="153"/>
        <v>55.697247706422019</v>
      </c>
      <c r="Q1257" t="str">
        <f t="shared" si="154"/>
        <v>music</v>
      </c>
      <c r="R1257" t="str">
        <f t="shared" si="155"/>
        <v>rock</v>
      </c>
      <c r="S1257" s="10">
        <f t="shared" si="156"/>
        <v>41579.637175925927</v>
      </c>
      <c r="T1257" s="10">
        <f t="shared" si="157"/>
        <v>41609.678842592592</v>
      </c>
      <c r="U1257">
        <f t="shared" si="158"/>
        <v>2013</v>
      </c>
      <c r="V1257">
        <f t="shared" si="159"/>
        <v>2013</v>
      </c>
    </row>
    <row r="1258" spans="1:22"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52"/>
        <v>117.96376666666666</v>
      </c>
      <c r="P1258" s="5">
        <f t="shared" si="153"/>
        <v>98.030831024930734</v>
      </c>
      <c r="Q1258" t="str">
        <f t="shared" si="154"/>
        <v>music</v>
      </c>
      <c r="R1258" t="str">
        <f t="shared" si="155"/>
        <v>rock</v>
      </c>
      <c r="S1258" s="10">
        <f t="shared" si="156"/>
        <v>40921.711006944439</v>
      </c>
      <c r="T1258" s="10">
        <f t="shared" si="157"/>
        <v>40951.711006944439</v>
      </c>
      <c r="U1258">
        <f t="shared" si="158"/>
        <v>2012</v>
      </c>
      <c r="V1258">
        <f t="shared" si="159"/>
        <v>2012</v>
      </c>
    </row>
    <row r="1259" spans="1:22"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52"/>
        <v>294.72727272727275</v>
      </c>
      <c r="P1259" s="5">
        <f t="shared" si="153"/>
        <v>92.102272727272734</v>
      </c>
      <c r="Q1259" t="str">
        <f t="shared" si="154"/>
        <v>music</v>
      </c>
      <c r="R1259" t="str">
        <f t="shared" si="155"/>
        <v>rock</v>
      </c>
      <c r="S1259" s="10">
        <f t="shared" si="156"/>
        <v>40586.877199074072</v>
      </c>
      <c r="T1259" s="10">
        <f t="shared" si="157"/>
        <v>40635.835532407407</v>
      </c>
      <c r="U1259">
        <f t="shared" si="158"/>
        <v>2011</v>
      </c>
      <c r="V1259">
        <f t="shared" si="159"/>
        <v>2011</v>
      </c>
    </row>
    <row r="1260" spans="1:22"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52"/>
        <v>213.14633333333336</v>
      </c>
      <c r="P1260" s="5">
        <f t="shared" si="153"/>
        <v>38.175462686567165</v>
      </c>
      <c r="Q1260" t="str">
        <f t="shared" si="154"/>
        <v>music</v>
      </c>
      <c r="R1260" t="str">
        <f t="shared" si="155"/>
        <v>rock</v>
      </c>
      <c r="S1260" s="10">
        <f t="shared" si="156"/>
        <v>41487.402916666666</v>
      </c>
      <c r="T1260" s="10">
        <f t="shared" si="157"/>
        <v>41517.402916666666</v>
      </c>
      <c r="U1260">
        <f t="shared" si="158"/>
        <v>2013</v>
      </c>
      <c r="V1260">
        <f t="shared" si="159"/>
        <v>2013</v>
      </c>
    </row>
    <row r="1261" spans="1:22"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52"/>
        <v>104.24</v>
      </c>
      <c r="P1261" s="5">
        <f t="shared" si="153"/>
        <v>27.145833333333332</v>
      </c>
      <c r="Q1261" t="str">
        <f t="shared" si="154"/>
        <v>music</v>
      </c>
      <c r="R1261" t="str">
        <f t="shared" si="155"/>
        <v>rock</v>
      </c>
      <c r="S1261" s="10">
        <f t="shared" si="156"/>
        <v>41766.762314814812</v>
      </c>
      <c r="T1261" s="10">
        <f t="shared" si="157"/>
        <v>41798.957638888889</v>
      </c>
      <c r="U1261">
        <f t="shared" si="158"/>
        <v>2014</v>
      </c>
      <c r="V1261">
        <f t="shared" si="159"/>
        <v>2014</v>
      </c>
    </row>
    <row r="1262" spans="1:22"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52"/>
        <v>113.66666666666667</v>
      </c>
      <c r="P1262" s="5">
        <f t="shared" si="153"/>
        <v>50.689189189189186</v>
      </c>
      <c r="Q1262" t="str">
        <f t="shared" si="154"/>
        <v>music</v>
      </c>
      <c r="R1262" t="str">
        <f t="shared" si="155"/>
        <v>rock</v>
      </c>
      <c r="S1262" s="10">
        <f t="shared" si="156"/>
        <v>41666.63449074074</v>
      </c>
      <c r="T1262" s="10">
        <f t="shared" si="157"/>
        <v>41696.63449074074</v>
      </c>
      <c r="U1262">
        <f t="shared" si="158"/>
        <v>2014</v>
      </c>
      <c r="V1262">
        <f t="shared" si="159"/>
        <v>2014</v>
      </c>
    </row>
    <row r="1263" spans="1:22"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52"/>
        <v>101.25</v>
      </c>
      <c r="P1263" s="5">
        <f t="shared" si="153"/>
        <v>38.942307692307693</v>
      </c>
      <c r="Q1263" t="str">
        <f t="shared" si="154"/>
        <v>music</v>
      </c>
      <c r="R1263" t="str">
        <f t="shared" si="155"/>
        <v>rock</v>
      </c>
      <c r="S1263" s="10">
        <f t="shared" si="156"/>
        <v>41638.134571759256</v>
      </c>
      <c r="T1263" s="10">
        <f t="shared" si="157"/>
        <v>41668.134571759256</v>
      </c>
      <c r="U1263">
        <f t="shared" si="158"/>
        <v>2013</v>
      </c>
      <c r="V1263">
        <f t="shared" si="159"/>
        <v>2014</v>
      </c>
    </row>
    <row r="1264" spans="1:22"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52"/>
        <v>125.41538461538462</v>
      </c>
      <c r="P1264" s="5">
        <f t="shared" si="153"/>
        <v>77.638095238095232</v>
      </c>
      <c r="Q1264" t="str">
        <f t="shared" si="154"/>
        <v>music</v>
      </c>
      <c r="R1264" t="str">
        <f t="shared" si="155"/>
        <v>rock</v>
      </c>
      <c r="S1264" s="10">
        <f t="shared" si="156"/>
        <v>41656.554305555554</v>
      </c>
      <c r="T1264" s="10">
        <f t="shared" si="157"/>
        <v>41686.554305555554</v>
      </c>
      <c r="U1264">
        <f t="shared" si="158"/>
        <v>2014</v>
      </c>
      <c r="V1264">
        <f t="shared" si="159"/>
        <v>2014</v>
      </c>
    </row>
    <row r="1265" spans="1:22"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52"/>
        <v>119</v>
      </c>
      <c r="P1265" s="5">
        <f t="shared" si="153"/>
        <v>43.536585365853661</v>
      </c>
      <c r="Q1265" t="str">
        <f t="shared" si="154"/>
        <v>music</v>
      </c>
      <c r="R1265" t="str">
        <f t="shared" si="155"/>
        <v>rock</v>
      </c>
      <c r="S1265" s="10">
        <f t="shared" si="156"/>
        <v>41691.875810185185</v>
      </c>
      <c r="T1265" s="10">
        <f t="shared" si="157"/>
        <v>41726.833333333328</v>
      </c>
      <c r="U1265">
        <f t="shared" si="158"/>
        <v>2014</v>
      </c>
      <c r="V1265">
        <f t="shared" si="159"/>
        <v>2014</v>
      </c>
    </row>
    <row r="1266" spans="1:22"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52"/>
        <v>166.46153846153845</v>
      </c>
      <c r="P1266" s="5">
        <f t="shared" si="153"/>
        <v>31.823529411764707</v>
      </c>
      <c r="Q1266" t="str">
        <f t="shared" si="154"/>
        <v>music</v>
      </c>
      <c r="R1266" t="str">
        <f t="shared" si="155"/>
        <v>rock</v>
      </c>
      <c r="S1266" s="10">
        <f t="shared" si="156"/>
        <v>41547.454664351848</v>
      </c>
      <c r="T1266" s="10">
        <f t="shared" si="157"/>
        <v>41576.454664351848</v>
      </c>
      <c r="U1266">
        <f t="shared" si="158"/>
        <v>2013</v>
      </c>
      <c r="V1266">
        <f t="shared" si="159"/>
        <v>2013</v>
      </c>
    </row>
    <row r="1267" spans="1:22"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52"/>
        <v>119.14771428571429</v>
      </c>
      <c r="P1267" s="5">
        <f t="shared" si="153"/>
        <v>63.184393939393942</v>
      </c>
      <c r="Q1267" t="str">
        <f t="shared" si="154"/>
        <v>music</v>
      </c>
      <c r="R1267" t="str">
        <f t="shared" si="155"/>
        <v>rock</v>
      </c>
      <c r="S1267" s="10">
        <f t="shared" si="156"/>
        <v>40465.446932870364</v>
      </c>
      <c r="T1267" s="10">
        <f t="shared" si="157"/>
        <v>40512.446932870364</v>
      </c>
      <c r="U1267">
        <f t="shared" si="158"/>
        <v>2010</v>
      </c>
      <c r="V1267">
        <f t="shared" si="159"/>
        <v>2010</v>
      </c>
    </row>
    <row r="1268" spans="1:22"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52"/>
        <v>100.47368421052632</v>
      </c>
      <c r="P1268" s="5">
        <f t="shared" si="153"/>
        <v>190.9</v>
      </c>
      <c r="Q1268" t="str">
        <f t="shared" si="154"/>
        <v>music</v>
      </c>
      <c r="R1268" t="str">
        <f t="shared" si="155"/>
        <v>rock</v>
      </c>
      <c r="S1268" s="10">
        <f t="shared" si="156"/>
        <v>41620.668344907404</v>
      </c>
      <c r="T1268" s="10">
        <f t="shared" si="157"/>
        <v>41650.668344907404</v>
      </c>
      <c r="U1268">
        <f t="shared" si="158"/>
        <v>2013</v>
      </c>
      <c r="V1268">
        <f t="shared" si="159"/>
        <v>2014</v>
      </c>
    </row>
    <row r="1269" spans="1:22"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52"/>
        <v>101.8</v>
      </c>
      <c r="P1269" s="5">
        <f t="shared" si="153"/>
        <v>140.85534591194968</v>
      </c>
      <c r="Q1269" t="str">
        <f t="shared" si="154"/>
        <v>music</v>
      </c>
      <c r="R1269" t="str">
        <f t="shared" si="155"/>
        <v>rock</v>
      </c>
      <c r="S1269" s="10">
        <f t="shared" si="156"/>
        <v>41449.376828703702</v>
      </c>
      <c r="T1269" s="10">
        <f t="shared" si="157"/>
        <v>41479.376828703702</v>
      </c>
      <c r="U1269">
        <f t="shared" si="158"/>
        <v>2013</v>
      </c>
      <c r="V1269">
        <f t="shared" si="159"/>
        <v>2013</v>
      </c>
    </row>
    <row r="1270" spans="1:22"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52"/>
        <v>116.66666666666667</v>
      </c>
      <c r="P1270" s="5">
        <f t="shared" si="153"/>
        <v>76.92307692307692</v>
      </c>
      <c r="Q1270" t="str">
        <f t="shared" si="154"/>
        <v>music</v>
      </c>
      <c r="R1270" t="str">
        <f t="shared" si="155"/>
        <v>rock</v>
      </c>
      <c r="S1270" s="10">
        <f t="shared" si="156"/>
        <v>41507.637118055551</v>
      </c>
      <c r="T1270" s="10">
        <f t="shared" si="157"/>
        <v>41537.637118055551</v>
      </c>
      <c r="U1270">
        <f t="shared" si="158"/>
        <v>2013</v>
      </c>
      <c r="V1270">
        <f t="shared" si="159"/>
        <v>2013</v>
      </c>
    </row>
    <row r="1271" spans="1:22"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52"/>
        <v>108.64893617021276</v>
      </c>
      <c r="P1271" s="5">
        <f t="shared" si="153"/>
        <v>99.15533980582525</v>
      </c>
      <c r="Q1271" t="str">
        <f t="shared" si="154"/>
        <v>music</v>
      </c>
      <c r="R1271" t="str">
        <f t="shared" si="155"/>
        <v>rock</v>
      </c>
      <c r="S1271" s="10">
        <f t="shared" si="156"/>
        <v>42445.614722222221</v>
      </c>
      <c r="T1271" s="10">
        <f t="shared" si="157"/>
        <v>42475.791666666664</v>
      </c>
      <c r="U1271">
        <f t="shared" si="158"/>
        <v>2016</v>
      </c>
      <c r="V1271">
        <f t="shared" si="159"/>
        <v>2016</v>
      </c>
    </row>
    <row r="1272" spans="1:22"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52"/>
        <v>114.72</v>
      </c>
      <c r="P1272" s="5">
        <f t="shared" si="153"/>
        <v>67.881656804733723</v>
      </c>
      <c r="Q1272" t="str">
        <f t="shared" si="154"/>
        <v>music</v>
      </c>
      <c r="R1272" t="str">
        <f t="shared" si="155"/>
        <v>rock</v>
      </c>
      <c r="S1272" s="10">
        <f t="shared" si="156"/>
        <v>40933.648634259254</v>
      </c>
      <c r="T1272" s="10">
        <f t="shared" si="157"/>
        <v>40993.60696759259</v>
      </c>
      <c r="U1272">
        <f t="shared" si="158"/>
        <v>2012</v>
      </c>
      <c r="V1272">
        <f t="shared" si="159"/>
        <v>2012</v>
      </c>
    </row>
    <row r="1273" spans="1:22"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52"/>
        <v>101.8</v>
      </c>
      <c r="P1273" s="5">
        <f t="shared" si="153"/>
        <v>246.29032258064515</v>
      </c>
      <c r="Q1273" t="str">
        <f t="shared" si="154"/>
        <v>music</v>
      </c>
      <c r="R1273" t="str">
        <f t="shared" si="155"/>
        <v>rock</v>
      </c>
      <c r="S1273" s="10">
        <f t="shared" si="156"/>
        <v>41561.475219907406</v>
      </c>
      <c r="T1273" s="10">
        <f t="shared" si="157"/>
        <v>41591.516886574071</v>
      </c>
      <c r="U1273">
        <f t="shared" si="158"/>
        <v>2013</v>
      </c>
      <c r="V1273">
        <f t="shared" si="159"/>
        <v>2013</v>
      </c>
    </row>
    <row r="1274" spans="1:22"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52"/>
        <v>106</v>
      </c>
      <c r="P1274" s="5">
        <f t="shared" si="153"/>
        <v>189.28571428571428</v>
      </c>
      <c r="Q1274" t="str">
        <f t="shared" si="154"/>
        <v>music</v>
      </c>
      <c r="R1274" t="str">
        <f t="shared" si="155"/>
        <v>rock</v>
      </c>
      <c r="S1274" s="10">
        <f t="shared" si="156"/>
        <v>40274.536793981482</v>
      </c>
      <c r="T1274" s="10">
        <f t="shared" si="157"/>
        <v>40343.958333333328</v>
      </c>
      <c r="U1274">
        <f t="shared" si="158"/>
        <v>2010</v>
      </c>
      <c r="V1274">
        <f t="shared" si="159"/>
        <v>2010</v>
      </c>
    </row>
    <row r="1275" spans="1:22"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52"/>
        <v>103.49999999999999</v>
      </c>
      <c r="P1275" s="5">
        <f t="shared" si="153"/>
        <v>76.666666666666671</v>
      </c>
      <c r="Q1275" t="str">
        <f t="shared" si="154"/>
        <v>music</v>
      </c>
      <c r="R1275" t="str">
        <f t="shared" si="155"/>
        <v>rock</v>
      </c>
      <c r="S1275" s="10">
        <f t="shared" si="156"/>
        <v>41852.521886574068</v>
      </c>
      <c r="T1275" s="10">
        <f t="shared" si="157"/>
        <v>41882.521886574068</v>
      </c>
      <c r="U1275">
        <f t="shared" si="158"/>
        <v>2014</v>
      </c>
      <c r="V1275">
        <f t="shared" si="159"/>
        <v>2014</v>
      </c>
    </row>
    <row r="1276" spans="1:22"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52"/>
        <v>154.97535999999999</v>
      </c>
      <c r="P1276" s="5">
        <f t="shared" si="153"/>
        <v>82.963254817987149</v>
      </c>
      <c r="Q1276" t="str">
        <f t="shared" si="154"/>
        <v>music</v>
      </c>
      <c r="R1276" t="str">
        <f t="shared" si="155"/>
        <v>rock</v>
      </c>
      <c r="S1276" s="10">
        <f t="shared" si="156"/>
        <v>41116.481770833328</v>
      </c>
      <c r="T1276" s="10">
        <f t="shared" si="157"/>
        <v>41151.481770833328</v>
      </c>
      <c r="U1276">
        <f t="shared" si="158"/>
        <v>2012</v>
      </c>
      <c r="V1276">
        <f t="shared" si="159"/>
        <v>2012</v>
      </c>
    </row>
    <row r="1277" spans="1:22"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52"/>
        <v>162.14066666666668</v>
      </c>
      <c r="P1277" s="5">
        <f t="shared" si="153"/>
        <v>62.522107969151669</v>
      </c>
      <c r="Q1277" t="str">
        <f t="shared" si="154"/>
        <v>music</v>
      </c>
      <c r="R1277" t="str">
        <f t="shared" si="155"/>
        <v>rock</v>
      </c>
      <c r="S1277" s="10">
        <f t="shared" si="156"/>
        <v>41458.659571759257</v>
      </c>
      <c r="T1277" s="10">
        <f t="shared" si="157"/>
        <v>41493.659571759257</v>
      </c>
      <c r="U1277">
        <f t="shared" si="158"/>
        <v>2013</v>
      </c>
      <c r="V1277">
        <f t="shared" si="159"/>
        <v>2013</v>
      </c>
    </row>
    <row r="1278" spans="1:22"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52"/>
        <v>104.42100000000001</v>
      </c>
      <c r="P1278" s="5">
        <f t="shared" si="153"/>
        <v>46.06808823529412</v>
      </c>
      <c r="Q1278" t="str">
        <f t="shared" si="154"/>
        <v>music</v>
      </c>
      <c r="R1278" t="str">
        <f t="shared" si="155"/>
        <v>rock</v>
      </c>
      <c r="S1278" s="10">
        <f t="shared" si="156"/>
        <v>40007.49591435185</v>
      </c>
      <c r="T1278" s="10">
        <f t="shared" si="157"/>
        <v>40056.958333333328</v>
      </c>
      <c r="U1278">
        <f t="shared" si="158"/>
        <v>2009</v>
      </c>
      <c r="V1278">
        <f t="shared" si="159"/>
        <v>2009</v>
      </c>
    </row>
    <row r="1279" spans="1:22"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52"/>
        <v>106.12433333333333</v>
      </c>
      <c r="P1279" s="5">
        <f t="shared" si="153"/>
        <v>38.543946731234868</v>
      </c>
      <c r="Q1279" t="str">
        <f t="shared" si="154"/>
        <v>music</v>
      </c>
      <c r="R1279" t="str">
        <f t="shared" si="155"/>
        <v>rock</v>
      </c>
      <c r="S1279" s="10">
        <f t="shared" si="156"/>
        <v>41121.35355324074</v>
      </c>
      <c r="T1279" s="10">
        <f t="shared" si="157"/>
        <v>41156.35355324074</v>
      </c>
      <c r="U1279">
        <f t="shared" si="158"/>
        <v>2012</v>
      </c>
      <c r="V1279">
        <f t="shared" si="159"/>
        <v>2012</v>
      </c>
    </row>
    <row r="1280" spans="1:22"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52"/>
        <v>154.93846153846152</v>
      </c>
      <c r="P1280" s="5">
        <f t="shared" si="153"/>
        <v>53.005263157894738</v>
      </c>
      <c r="Q1280" t="str">
        <f t="shared" si="154"/>
        <v>music</v>
      </c>
      <c r="R1280" t="str">
        <f t="shared" si="155"/>
        <v>rock</v>
      </c>
      <c r="S1280" s="10">
        <f t="shared" si="156"/>
        <v>41786.346828703703</v>
      </c>
      <c r="T1280" s="10">
        <f t="shared" si="157"/>
        <v>41814.875</v>
      </c>
      <c r="U1280">
        <f t="shared" si="158"/>
        <v>2014</v>
      </c>
      <c r="V1280">
        <f t="shared" si="159"/>
        <v>2014</v>
      </c>
    </row>
    <row r="1281" spans="1:22"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52"/>
        <v>110.77157238734421</v>
      </c>
      <c r="P1281" s="5">
        <f t="shared" si="153"/>
        <v>73.355396825396824</v>
      </c>
      <c r="Q1281" t="str">
        <f t="shared" si="154"/>
        <v>music</v>
      </c>
      <c r="R1281" t="str">
        <f t="shared" si="155"/>
        <v>rock</v>
      </c>
      <c r="S1281" s="10">
        <f t="shared" si="156"/>
        <v>41681.890856481477</v>
      </c>
      <c r="T1281" s="10">
        <f t="shared" si="157"/>
        <v>41721.849189814813</v>
      </c>
      <c r="U1281">
        <f t="shared" si="158"/>
        <v>2014</v>
      </c>
      <c r="V1281">
        <f t="shared" si="159"/>
        <v>2014</v>
      </c>
    </row>
    <row r="1282" spans="1:22"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52"/>
        <v>110.91186666666665</v>
      </c>
      <c r="P1282" s="5">
        <f t="shared" si="153"/>
        <v>127.97523076923076</v>
      </c>
      <c r="Q1282" t="str">
        <f t="shared" si="154"/>
        <v>music</v>
      </c>
      <c r="R1282" t="str">
        <f t="shared" si="155"/>
        <v>rock</v>
      </c>
      <c r="S1282" s="10">
        <f t="shared" si="156"/>
        <v>40513.54923611111</v>
      </c>
      <c r="T1282" s="10">
        <f t="shared" si="157"/>
        <v>40603.54923611111</v>
      </c>
      <c r="U1282">
        <f t="shared" si="158"/>
        <v>2010</v>
      </c>
      <c r="V1282">
        <f t="shared" si="159"/>
        <v>2011</v>
      </c>
    </row>
    <row r="1283" spans="1:22"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60">(E1283/D1283)*100</f>
        <v>110.71428571428572</v>
      </c>
      <c r="P1283" s="5">
        <f t="shared" ref="P1283:P1346" si="161">IFERROR(E1283/L1283, 0)</f>
        <v>104.72972972972973</v>
      </c>
      <c r="Q1283" t="str">
        <f t="shared" ref="Q1283:Q1346" si="162">LEFT(N1283,FIND("/",N1283)-1)</f>
        <v>music</v>
      </c>
      <c r="R1283" t="str">
        <f t="shared" ref="R1283:R1346" si="163">RIGHT(N1283,LEN(N1283)-FIND("/",N1283))</f>
        <v>rock</v>
      </c>
      <c r="S1283" s="10">
        <f t="shared" ref="S1283:S1346" si="164">(J1283/86400)+25569+(-5/24)</f>
        <v>41463.535138888888</v>
      </c>
      <c r="T1283" s="10">
        <f t="shared" ref="T1283:T1346" si="165">(I1283/86400)+25569+(-5/24)</f>
        <v>41483.535138888888</v>
      </c>
      <c r="U1283">
        <f t="shared" ref="U1283:U1346" si="166">YEAR(S1283)</f>
        <v>2013</v>
      </c>
      <c r="V1283">
        <f t="shared" ref="V1283:V1346" si="167">YEAR(T1283)</f>
        <v>2013</v>
      </c>
    </row>
    <row r="1284" spans="1:22"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60"/>
        <v>123.61333333333333</v>
      </c>
      <c r="P1284" s="5">
        <f t="shared" si="161"/>
        <v>67.671532846715323</v>
      </c>
      <c r="Q1284" t="str">
        <f t="shared" si="162"/>
        <v>music</v>
      </c>
      <c r="R1284" t="str">
        <f t="shared" si="163"/>
        <v>rock</v>
      </c>
      <c r="S1284" s="10">
        <f t="shared" si="164"/>
        <v>41586.266840277771</v>
      </c>
      <c r="T1284" s="10">
        <f t="shared" si="165"/>
        <v>41616.999305555553</v>
      </c>
      <c r="U1284">
        <f t="shared" si="166"/>
        <v>2013</v>
      </c>
      <c r="V1284">
        <f t="shared" si="167"/>
        <v>2013</v>
      </c>
    </row>
    <row r="1285" spans="1:22"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60"/>
        <v>211.05</v>
      </c>
      <c r="P1285" s="5">
        <f t="shared" si="161"/>
        <v>95.931818181818187</v>
      </c>
      <c r="Q1285" t="str">
        <f t="shared" si="162"/>
        <v>music</v>
      </c>
      <c r="R1285" t="str">
        <f t="shared" si="163"/>
        <v>rock</v>
      </c>
      <c r="S1285" s="10">
        <f t="shared" si="164"/>
        <v>41320.50913194444</v>
      </c>
      <c r="T1285" s="10">
        <f t="shared" si="165"/>
        <v>41343.958333333328</v>
      </c>
      <c r="U1285">
        <f t="shared" si="166"/>
        <v>2013</v>
      </c>
      <c r="V1285">
        <f t="shared" si="167"/>
        <v>2013</v>
      </c>
    </row>
    <row r="1286" spans="1:22"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60"/>
        <v>101</v>
      </c>
      <c r="P1286" s="5">
        <f t="shared" si="161"/>
        <v>65.161290322580641</v>
      </c>
      <c r="Q1286" t="str">
        <f t="shared" si="162"/>
        <v>theater</v>
      </c>
      <c r="R1286" t="str">
        <f t="shared" si="163"/>
        <v>plays</v>
      </c>
      <c r="S1286" s="10">
        <f t="shared" si="164"/>
        <v>42712.026412037034</v>
      </c>
      <c r="T1286" s="10">
        <f t="shared" si="165"/>
        <v>42735.499305555553</v>
      </c>
      <c r="U1286">
        <f t="shared" si="166"/>
        <v>2016</v>
      </c>
      <c r="V1286">
        <f t="shared" si="167"/>
        <v>2016</v>
      </c>
    </row>
    <row r="1287" spans="1:22"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60"/>
        <v>101.64999999999999</v>
      </c>
      <c r="P1287" s="5">
        <f t="shared" si="161"/>
        <v>32.269841269841272</v>
      </c>
      <c r="Q1287" t="str">
        <f t="shared" si="162"/>
        <v>theater</v>
      </c>
      <c r="R1287" t="str">
        <f t="shared" si="163"/>
        <v>plays</v>
      </c>
      <c r="S1287" s="10">
        <f t="shared" si="164"/>
        <v>42160.374710648146</v>
      </c>
      <c r="T1287" s="10">
        <f t="shared" si="165"/>
        <v>42175.374710648146</v>
      </c>
      <c r="U1287">
        <f t="shared" si="166"/>
        <v>2015</v>
      </c>
      <c r="V1287">
        <f t="shared" si="167"/>
        <v>2015</v>
      </c>
    </row>
    <row r="1288" spans="1:22"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60"/>
        <v>108.33333333333333</v>
      </c>
      <c r="P1288" s="5">
        <f t="shared" si="161"/>
        <v>81.25</v>
      </c>
      <c r="Q1288" t="str">
        <f t="shared" si="162"/>
        <v>theater</v>
      </c>
      <c r="R1288" t="str">
        <f t="shared" si="163"/>
        <v>plays</v>
      </c>
      <c r="S1288" s="10">
        <f t="shared" si="164"/>
        <v>42039.176238425927</v>
      </c>
      <c r="T1288" s="10">
        <f t="shared" si="165"/>
        <v>42052.374999999993</v>
      </c>
      <c r="U1288">
        <f t="shared" si="166"/>
        <v>2015</v>
      </c>
      <c r="V1288">
        <f t="shared" si="167"/>
        <v>2015</v>
      </c>
    </row>
    <row r="1289" spans="1:22"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60"/>
        <v>242</v>
      </c>
      <c r="P1289" s="5">
        <f t="shared" si="161"/>
        <v>24.2</v>
      </c>
      <c r="Q1289" t="str">
        <f t="shared" si="162"/>
        <v>theater</v>
      </c>
      <c r="R1289" t="str">
        <f t="shared" si="163"/>
        <v>plays</v>
      </c>
      <c r="S1289" s="10">
        <f t="shared" si="164"/>
        <v>42107.412685185183</v>
      </c>
      <c r="T1289" s="10">
        <f t="shared" si="165"/>
        <v>42167.412685185183</v>
      </c>
      <c r="U1289">
        <f t="shared" si="166"/>
        <v>2015</v>
      </c>
      <c r="V1289">
        <f t="shared" si="167"/>
        <v>2015</v>
      </c>
    </row>
    <row r="1290" spans="1:22"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60"/>
        <v>100.44999999999999</v>
      </c>
      <c r="P1290" s="5">
        <f t="shared" si="161"/>
        <v>65.868852459016395</v>
      </c>
      <c r="Q1290" t="str">
        <f t="shared" si="162"/>
        <v>theater</v>
      </c>
      <c r="R1290" t="str">
        <f t="shared" si="163"/>
        <v>plays</v>
      </c>
      <c r="S1290" s="10">
        <f t="shared" si="164"/>
        <v>42560.946331018517</v>
      </c>
      <c r="T1290" s="10">
        <f t="shared" si="165"/>
        <v>42591.958333333336</v>
      </c>
      <c r="U1290">
        <f t="shared" si="166"/>
        <v>2016</v>
      </c>
      <c r="V1290">
        <f t="shared" si="167"/>
        <v>2016</v>
      </c>
    </row>
    <row r="1291" spans="1:22"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60"/>
        <v>125.06666666666666</v>
      </c>
      <c r="P1291" s="5">
        <f t="shared" si="161"/>
        <v>36.07692307692308</v>
      </c>
      <c r="Q1291" t="str">
        <f t="shared" si="162"/>
        <v>theater</v>
      </c>
      <c r="R1291" t="str">
        <f t="shared" si="163"/>
        <v>plays</v>
      </c>
      <c r="S1291" s="10">
        <f t="shared" si="164"/>
        <v>42708.926446759258</v>
      </c>
      <c r="T1291" s="10">
        <f t="shared" si="165"/>
        <v>42738.926446759258</v>
      </c>
      <c r="U1291">
        <f t="shared" si="166"/>
        <v>2016</v>
      </c>
      <c r="V1291">
        <f t="shared" si="167"/>
        <v>2017</v>
      </c>
    </row>
    <row r="1292" spans="1:22"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60"/>
        <v>108.57142857142857</v>
      </c>
      <c r="P1292" s="5">
        <f t="shared" si="161"/>
        <v>44.186046511627907</v>
      </c>
      <c r="Q1292" t="str">
        <f t="shared" si="162"/>
        <v>theater</v>
      </c>
      <c r="R1292" t="str">
        <f t="shared" si="163"/>
        <v>plays</v>
      </c>
      <c r="S1292" s="10">
        <f t="shared" si="164"/>
        <v>42086.406608796293</v>
      </c>
      <c r="T1292" s="10">
        <f t="shared" si="165"/>
        <v>42117.082638888889</v>
      </c>
      <c r="U1292">
        <f t="shared" si="166"/>
        <v>2015</v>
      </c>
      <c r="V1292">
        <f t="shared" si="167"/>
        <v>2015</v>
      </c>
    </row>
    <row r="1293" spans="1:22"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60"/>
        <v>145.70000000000002</v>
      </c>
      <c r="P1293" s="5">
        <f t="shared" si="161"/>
        <v>104.07142857142857</v>
      </c>
      <c r="Q1293" t="str">
        <f t="shared" si="162"/>
        <v>theater</v>
      </c>
      <c r="R1293" t="str">
        <f t="shared" si="163"/>
        <v>plays</v>
      </c>
      <c r="S1293" s="10">
        <f t="shared" si="164"/>
        <v>42064.444340277776</v>
      </c>
      <c r="T1293" s="10">
        <f t="shared" si="165"/>
        <v>42101.083333333336</v>
      </c>
      <c r="U1293">
        <f t="shared" si="166"/>
        <v>2015</v>
      </c>
      <c r="V1293">
        <f t="shared" si="167"/>
        <v>2015</v>
      </c>
    </row>
    <row r="1294" spans="1:22"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60"/>
        <v>110.00000000000001</v>
      </c>
      <c r="P1294" s="5">
        <f t="shared" si="161"/>
        <v>35.96153846153846</v>
      </c>
      <c r="Q1294" t="str">
        <f t="shared" si="162"/>
        <v>theater</v>
      </c>
      <c r="R1294" t="str">
        <f t="shared" si="163"/>
        <v>plays</v>
      </c>
      <c r="S1294" s="10">
        <f t="shared" si="164"/>
        <v>42256.555879629632</v>
      </c>
      <c r="T1294" s="10">
        <f t="shared" si="165"/>
        <v>42283.749305555553</v>
      </c>
      <c r="U1294">
        <f t="shared" si="166"/>
        <v>2015</v>
      </c>
      <c r="V1294">
        <f t="shared" si="167"/>
        <v>2015</v>
      </c>
    </row>
    <row r="1295" spans="1:22"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60"/>
        <v>102.23333333333333</v>
      </c>
      <c r="P1295" s="5">
        <f t="shared" si="161"/>
        <v>127.79166666666667</v>
      </c>
      <c r="Q1295" t="str">
        <f t="shared" si="162"/>
        <v>theater</v>
      </c>
      <c r="R1295" t="str">
        <f t="shared" si="163"/>
        <v>plays</v>
      </c>
      <c r="S1295" s="10">
        <f t="shared" si="164"/>
        <v>42292.492719907408</v>
      </c>
      <c r="T1295" s="10">
        <f t="shared" si="165"/>
        <v>42322.534386574072</v>
      </c>
      <c r="U1295">
        <f t="shared" si="166"/>
        <v>2015</v>
      </c>
      <c r="V1295">
        <f t="shared" si="167"/>
        <v>2015</v>
      </c>
    </row>
    <row r="1296" spans="1:22"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60"/>
        <v>122</v>
      </c>
      <c r="P1296" s="5">
        <f t="shared" si="161"/>
        <v>27.727272727272727</v>
      </c>
      <c r="Q1296" t="str">
        <f t="shared" si="162"/>
        <v>theater</v>
      </c>
      <c r="R1296" t="str">
        <f t="shared" si="163"/>
        <v>plays</v>
      </c>
      <c r="S1296" s="10">
        <f t="shared" si="164"/>
        <v>42278.245335648149</v>
      </c>
      <c r="T1296" s="10">
        <f t="shared" si="165"/>
        <v>42296.249999999993</v>
      </c>
      <c r="U1296">
        <f t="shared" si="166"/>
        <v>2015</v>
      </c>
      <c r="V1296">
        <f t="shared" si="167"/>
        <v>2015</v>
      </c>
    </row>
    <row r="1297" spans="1:22"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60"/>
        <v>101.96000000000001</v>
      </c>
      <c r="P1297" s="5">
        <f t="shared" si="161"/>
        <v>39.828125</v>
      </c>
      <c r="Q1297" t="str">
        <f t="shared" si="162"/>
        <v>theater</v>
      </c>
      <c r="R1297" t="str">
        <f t="shared" si="163"/>
        <v>plays</v>
      </c>
      <c r="S1297" s="10">
        <f t="shared" si="164"/>
        <v>42184.364548611113</v>
      </c>
      <c r="T1297" s="10">
        <f t="shared" si="165"/>
        <v>42214.499999999993</v>
      </c>
      <c r="U1297">
        <f t="shared" si="166"/>
        <v>2015</v>
      </c>
      <c r="V1297">
        <f t="shared" si="167"/>
        <v>2015</v>
      </c>
    </row>
    <row r="1298" spans="1:22"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60"/>
        <v>141.1764705882353</v>
      </c>
      <c r="P1298" s="5">
        <f t="shared" si="161"/>
        <v>52.173913043478258</v>
      </c>
      <c r="Q1298" t="str">
        <f t="shared" si="162"/>
        <v>theater</v>
      </c>
      <c r="R1298" t="str">
        <f t="shared" si="163"/>
        <v>plays</v>
      </c>
      <c r="S1298" s="10">
        <f t="shared" si="164"/>
        <v>42422.842280092591</v>
      </c>
      <c r="T1298" s="10">
        <f t="shared" si="165"/>
        <v>42442.800613425927</v>
      </c>
      <c r="U1298">
        <f t="shared" si="166"/>
        <v>2016</v>
      </c>
      <c r="V1298">
        <f t="shared" si="167"/>
        <v>2016</v>
      </c>
    </row>
    <row r="1299" spans="1:22"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60"/>
        <v>109.52500000000001</v>
      </c>
      <c r="P1299" s="5">
        <f t="shared" si="161"/>
        <v>92.037815126050418</v>
      </c>
      <c r="Q1299" t="str">
        <f t="shared" si="162"/>
        <v>theater</v>
      </c>
      <c r="R1299" t="str">
        <f t="shared" si="163"/>
        <v>plays</v>
      </c>
      <c r="S1299" s="10">
        <f t="shared" si="164"/>
        <v>42461.538865740738</v>
      </c>
      <c r="T1299" s="10">
        <f t="shared" si="165"/>
        <v>42491.538865740738</v>
      </c>
      <c r="U1299">
        <f t="shared" si="166"/>
        <v>2016</v>
      </c>
      <c r="V1299">
        <f t="shared" si="167"/>
        <v>2016</v>
      </c>
    </row>
    <row r="1300" spans="1:22"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60"/>
        <v>104.65</v>
      </c>
      <c r="P1300" s="5">
        <f t="shared" si="161"/>
        <v>63.424242424242422</v>
      </c>
      <c r="Q1300" t="str">
        <f t="shared" si="162"/>
        <v>theater</v>
      </c>
      <c r="R1300" t="str">
        <f t="shared" si="163"/>
        <v>plays</v>
      </c>
      <c r="S1300" s="10">
        <f t="shared" si="164"/>
        <v>42458.472592592589</v>
      </c>
      <c r="T1300" s="10">
        <f t="shared" si="165"/>
        <v>42488.472592592589</v>
      </c>
      <c r="U1300">
        <f t="shared" si="166"/>
        <v>2016</v>
      </c>
      <c r="V1300">
        <f t="shared" si="167"/>
        <v>2016</v>
      </c>
    </row>
    <row r="1301" spans="1:22"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60"/>
        <v>124</v>
      </c>
      <c r="P1301" s="5">
        <f t="shared" si="161"/>
        <v>135.625</v>
      </c>
      <c r="Q1301" t="str">
        <f t="shared" si="162"/>
        <v>theater</v>
      </c>
      <c r="R1301" t="str">
        <f t="shared" si="163"/>
        <v>plays</v>
      </c>
      <c r="S1301" s="10">
        <f t="shared" si="164"/>
        <v>42169.606006944443</v>
      </c>
      <c r="T1301" s="10">
        <f t="shared" si="165"/>
        <v>42199.606006944443</v>
      </c>
      <c r="U1301">
        <f t="shared" si="166"/>
        <v>2015</v>
      </c>
      <c r="V1301">
        <f t="shared" si="167"/>
        <v>2015</v>
      </c>
    </row>
    <row r="1302" spans="1:22"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60"/>
        <v>135</v>
      </c>
      <c r="P1302" s="5">
        <f t="shared" si="161"/>
        <v>168.75</v>
      </c>
      <c r="Q1302" t="str">
        <f t="shared" si="162"/>
        <v>theater</v>
      </c>
      <c r="R1302" t="str">
        <f t="shared" si="163"/>
        <v>plays</v>
      </c>
      <c r="S1302" s="10">
        <f t="shared" si="164"/>
        <v>42483.466874999998</v>
      </c>
      <c r="T1302" s="10">
        <f t="shared" si="165"/>
        <v>42522.581249999996</v>
      </c>
      <c r="U1302">
        <f t="shared" si="166"/>
        <v>2016</v>
      </c>
      <c r="V1302">
        <f t="shared" si="167"/>
        <v>2016</v>
      </c>
    </row>
    <row r="1303" spans="1:22"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60"/>
        <v>102.75000000000001</v>
      </c>
      <c r="P1303" s="5">
        <f t="shared" si="161"/>
        <v>70.862068965517238</v>
      </c>
      <c r="Q1303" t="str">
        <f t="shared" si="162"/>
        <v>theater</v>
      </c>
      <c r="R1303" t="str">
        <f t="shared" si="163"/>
        <v>plays</v>
      </c>
      <c r="S1303" s="10">
        <f t="shared" si="164"/>
        <v>42195.541412037033</v>
      </c>
      <c r="T1303" s="10">
        <f t="shared" si="165"/>
        <v>42205.916666666664</v>
      </c>
      <c r="U1303">
        <f t="shared" si="166"/>
        <v>2015</v>
      </c>
      <c r="V1303">
        <f t="shared" si="167"/>
        <v>2015</v>
      </c>
    </row>
    <row r="1304" spans="1:22"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60"/>
        <v>100</v>
      </c>
      <c r="P1304" s="5">
        <f t="shared" si="161"/>
        <v>50</v>
      </c>
      <c r="Q1304" t="str">
        <f t="shared" si="162"/>
        <v>theater</v>
      </c>
      <c r="R1304" t="str">
        <f t="shared" si="163"/>
        <v>plays</v>
      </c>
      <c r="S1304" s="10">
        <f t="shared" si="164"/>
        <v>42674.849664351852</v>
      </c>
      <c r="T1304" s="10">
        <f t="shared" si="165"/>
        <v>42704.891331018516</v>
      </c>
      <c r="U1304">
        <f t="shared" si="166"/>
        <v>2016</v>
      </c>
      <c r="V1304">
        <f t="shared" si="167"/>
        <v>2016</v>
      </c>
    </row>
    <row r="1305" spans="1:22"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60"/>
        <v>130.26085714285716</v>
      </c>
      <c r="P1305" s="5">
        <f t="shared" si="161"/>
        <v>42.214166666666671</v>
      </c>
      <c r="Q1305" t="str">
        <f t="shared" si="162"/>
        <v>theater</v>
      </c>
      <c r="R1305" t="str">
        <f t="shared" si="163"/>
        <v>plays</v>
      </c>
      <c r="S1305" s="10">
        <f t="shared" si="164"/>
        <v>42566.232870370368</v>
      </c>
      <c r="T1305" s="10">
        <f t="shared" si="165"/>
        <v>42582.249999999993</v>
      </c>
      <c r="U1305">
        <f t="shared" si="166"/>
        <v>2016</v>
      </c>
      <c r="V1305">
        <f t="shared" si="167"/>
        <v>2016</v>
      </c>
    </row>
    <row r="1306" spans="1:22"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60"/>
        <v>39.627499999999998</v>
      </c>
      <c r="P1306" s="5">
        <f t="shared" si="161"/>
        <v>152.41346153846155</v>
      </c>
      <c r="Q1306" t="str">
        <f t="shared" si="162"/>
        <v>technology</v>
      </c>
      <c r="R1306" t="str">
        <f t="shared" si="163"/>
        <v>wearables</v>
      </c>
      <c r="S1306" s="10">
        <f t="shared" si="164"/>
        <v>42746.986168981479</v>
      </c>
      <c r="T1306" s="10">
        <f t="shared" si="165"/>
        <v>42806.944502314807</v>
      </c>
      <c r="U1306">
        <f t="shared" si="166"/>
        <v>2017</v>
      </c>
      <c r="V1306">
        <f t="shared" si="167"/>
        <v>2017</v>
      </c>
    </row>
    <row r="1307" spans="1:22"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60"/>
        <v>25.976666666666663</v>
      </c>
      <c r="P1307" s="5">
        <f t="shared" si="161"/>
        <v>90.616279069767444</v>
      </c>
      <c r="Q1307" t="str">
        <f t="shared" si="162"/>
        <v>technology</v>
      </c>
      <c r="R1307" t="str">
        <f t="shared" si="163"/>
        <v>wearables</v>
      </c>
      <c r="S1307" s="10">
        <f t="shared" si="164"/>
        <v>42543.457268518519</v>
      </c>
      <c r="T1307" s="10">
        <f t="shared" si="165"/>
        <v>42572.520833333336</v>
      </c>
      <c r="U1307">
        <f t="shared" si="166"/>
        <v>2016</v>
      </c>
      <c r="V1307">
        <f t="shared" si="167"/>
        <v>2016</v>
      </c>
    </row>
    <row r="1308" spans="1:22"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60"/>
        <v>65.24636363636364</v>
      </c>
      <c r="P1308" s="5">
        <f t="shared" si="161"/>
        <v>201.60393258426967</v>
      </c>
      <c r="Q1308" t="str">
        <f t="shared" si="162"/>
        <v>technology</v>
      </c>
      <c r="R1308" t="str">
        <f t="shared" si="163"/>
        <v>wearables</v>
      </c>
      <c r="S1308" s="10">
        <f t="shared" si="164"/>
        <v>41947.249236111107</v>
      </c>
      <c r="T1308" s="10">
        <f t="shared" si="165"/>
        <v>41977.249236111107</v>
      </c>
      <c r="U1308">
        <f t="shared" si="166"/>
        <v>2014</v>
      </c>
      <c r="V1308">
        <f t="shared" si="167"/>
        <v>2014</v>
      </c>
    </row>
    <row r="1309" spans="1:22"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60"/>
        <v>11.514000000000001</v>
      </c>
      <c r="P1309" s="5">
        <f t="shared" si="161"/>
        <v>127.93333333333334</v>
      </c>
      <c r="Q1309" t="str">
        <f t="shared" si="162"/>
        <v>technology</v>
      </c>
      <c r="R1309" t="str">
        <f t="shared" si="163"/>
        <v>wearables</v>
      </c>
      <c r="S1309" s="10">
        <f t="shared" si="164"/>
        <v>42387.294895833336</v>
      </c>
      <c r="T1309" s="10">
        <f t="shared" si="165"/>
        <v>42417.294895833336</v>
      </c>
      <c r="U1309">
        <f t="shared" si="166"/>
        <v>2016</v>
      </c>
      <c r="V1309">
        <f t="shared" si="167"/>
        <v>2016</v>
      </c>
    </row>
    <row r="1310" spans="1:22"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60"/>
        <v>11.360000000000001</v>
      </c>
      <c r="P1310" s="5">
        <f t="shared" si="161"/>
        <v>29.894736842105264</v>
      </c>
      <c r="Q1310" t="str">
        <f t="shared" si="162"/>
        <v>technology</v>
      </c>
      <c r="R1310" t="str">
        <f t="shared" si="163"/>
        <v>wearables</v>
      </c>
      <c r="S1310" s="10">
        <f t="shared" si="164"/>
        <v>42611.405231481483</v>
      </c>
      <c r="T1310" s="10">
        <f t="shared" si="165"/>
        <v>42651.405231481483</v>
      </c>
      <c r="U1310">
        <f t="shared" si="166"/>
        <v>2016</v>
      </c>
      <c r="V1310">
        <f t="shared" si="167"/>
        <v>2016</v>
      </c>
    </row>
    <row r="1311" spans="1:22"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60"/>
        <v>111.99130434782609</v>
      </c>
      <c r="P1311" s="5">
        <f t="shared" si="161"/>
        <v>367.97142857142859</v>
      </c>
      <c r="Q1311" t="str">
        <f t="shared" si="162"/>
        <v>technology</v>
      </c>
      <c r="R1311" t="str">
        <f t="shared" si="163"/>
        <v>wearables</v>
      </c>
      <c r="S1311" s="10">
        <f t="shared" si="164"/>
        <v>42257.674398148149</v>
      </c>
      <c r="T1311" s="10">
        <f t="shared" si="165"/>
        <v>42292.674398148149</v>
      </c>
      <c r="U1311">
        <f t="shared" si="166"/>
        <v>2015</v>
      </c>
      <c r="V1311">
        <f t="shared" si="167"/>
        <v>2015</v>
      </c>
    </row>
    <row r="1312" spans="1:22"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60"/>
        <v>15.5</v>
      </c>
      <c r="P1312" s="5">
        <f t="shared" si="161"/>
        <v>129.16666666666666</v>
      </c>
      <c r="Q1312" t="str">
        <f t="shared" si="162"/>
        <v>technology</v>
      </c>
      <c r="R1312" t="str">
        <f t="shared" si="163"/>
        <v>wearables</v>
      </c>
      <c r="S1312" s="10">
        <f t="shared" si="164"/>
        <v>42556.458912037029</v>
      </c>
      <c r="T1312" s="10">
        <f t="shared" si="165"/>
        <v>42601.458912037029</v>
      </c>
      <c r="U1312">
        <f t="shared" si="166"/>
        <v>2016</v>
      </c>
      <c r="V1312">
        <f t="shared" si="167"/>
        <v>2016</v>
      </c>
    </row>
    <row r="1313" spans="1:22"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60"/>
        <v>32.027999999999999</v>
      </c>
      <c r="P1313" s="5">
        <f t="shared" si="161"/>
        <v>800.7</v>
      </c>
      <c r="Q1313" t="str">
        <f t="shared" si="162"/>
        <v>technology</v>
      </c>
      <c r="R1313" t="str">
        <f t="shared" si="163"/>
        <v>wearables</v>
      </c>
      <c r="S1313" s="10">
        <f t="shared" si="164"/>
        <v>42669.593969907401</v>
      </c>
      <c r="T1313" s="10">
        <f t="shared" si="165"/>
        <v>42704.635636574072</v>
      </c>
      <c r="U1313">
        <f t="shared" si="166"/>
        <v>2016</v>
      </c>
      <c r="V1313">
        <f t="shared" si="167"/>
        <v>2016</v>
      </c>
    </row>
    <row r="1314" spans="1:22"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60"/>
        <v>0.60869565217391308</v>
      </c>
      <c r="P1314" s="5">
        <f t="shared" si="161"/>
        <v>28</v>
      </c>
      <c r="Q1314" t="str">
        <f t="shared" si="162"/>
        <v>technology</v>
      </c>
      <c r="R1314" t="str">
        <f t="shared" si="163"/>
        <v>wearables</v>
      </c>
      <c r="S1314" s="10">
        <f t="shared" si="164"/>
        <v>42082.494467592587</v>
      </c>
      <c r="T1314" s="10">
        <f t="shared" si="165"/>
        <v>42112.494467592587</v>
      </c>
      <c r="U1314">
        <f t="shared" si="166"/>
        <v>2015</v>
      </c>
      <c r="V1314">
        <f t="shared" si="167"/>
        <v>2015</v>
      </c>
    </row>
    <row r="1315" spans="1:22"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60"/>
        <v>31.114999999999998</v>
      </c>
      <c r="P1315" s="5">
        <f t="shared" si="161"/>
        <v>102.01639344262296</v>
      </c>
      <c r="Q1315" t="str">
        <f t="shared" si="162"/>
        <v>technology</v>
      </c>
      <c r="R1315" t="str">
        <f t="shared" si="163"/>
        <v>wearables</v>
      </c>
      <c r="S1315" s="10">
        <f t="shared" si="164"/>
        <v>42402.50131944444</v>
      </c>
      <c r="T1315" s="10">
        <f t="shared" si="165"/>
        <v>42432.50131944444</v>
      </c>
      <c r="U1315">
        <f t="shared" si="166"/>
        <v>2016</v>
      </c>
      <c r="V1315">
        <f t="shared" si="167"/>
        <v>2016</v>
      </c>
    </row>
    <row r="1316" spans="1:22"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60"/>
        <v>1.1266666666666667</v>
      </c>
      <c r="P1316" s="5">
        <f t="shared" si="161"/>
        <v>184.36363636363637</v>
      </c>
      <c r="Q1316" t="str">
        <f t="shared" si="162"/>
        <v>technology</v>
      </c>
      <c r="R1316" t="str">
        <f t="shared" si="163"/>
        <v>wearables</v>
      </c>
      <c r="S1316" s="10">
        <f t="shared" si="164"/>
        <v>42604.461342592585</v>
      </c>
      <c r="T1316" s="10">
        <f t="shared" si="165"/>
        <v>42664.461342592585</v>
      </c>
      <c r="U1316">
        <f t="shared" si="166"/>
        <v>2016</v>
      </c>
      <c r="V1316">
        <f t="shared" si="167"/>
        <v>2016</v>
      </c>
    </row>
    <row r="1317" spans="1:22"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60"/>
        <v>40.404000000000003</v>
      </c>
      <c r="P1317" s="5">
        <f t="shared" si="161"/>
        <v>162.91935483870967</v>
      </c>
      <c r="Q1317" t="str">
        <f t="shared" si="162"/>
        <v>technology</v>
      </c>
      <c r="R1317" t="str">
        <f t="shared" si="163"/>
        <v>wearables</v>
      </c>
      <c r="S1317" s="10">
        <f t="shared" si="164"/>
        <v>42278.289907407401</v>
      </c>
      <c r="T1317" s="10">
        <f t="shared" si="165"/>
        <v>42313.833333333336</v>
      </c>
      <c r="U1317">
        <f t="shared" si="166"/>
        <v>2015</v>
      </c>
      <c r="V1317">
        <f t="shared" si="167"/>
        <v>2015</v>
      </c>
    </row>
    <row r="1318" spans="1:22"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60"/>
        <v>1.3333333333333333E-3</v>
      </c>
      <c r="P1318" s="5">
        <f t="shared" si="161"/>
        <v>1</v>
      </c>
      <c r="Q1318" t="str">
        <f t="shared" si="162"/>
        <v>technology</v>
      </c>
      <c r="R1318" t="str">
        <f t="shared" si="163"/>
        <v>wearables</v>
      </c>
      <c r="S1318" s="10">
        <f t="shared" si="164"/>
        <v>42393.753576388888</v>
      </c>
      <c r="T1318" s="10">
        <f t="shared" si="165"/>
        <v>42428.753576388888</v>
      </c>
      <c r="U1318">
        <f t="shared" si="166"/>
        <v>2016</v>
      </c>
      <c r="V1318">
        <f t="shared" si="167"/>
        <v>2016</v>
      </c>
    </row>
    <row r="1319" spans="1:22"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60"/>
        <v>5.7334999999999994</v>
      </c>
      <c r="P1319" s="5">
        <f t="shared" si="161"/>
        <v>603.52631578947364</v>
      </c>
      <c r="Q1319" t="str">
        <f t="shared" si="162"/>
        <v>technology</v>
      </c>
      <c r="R1319" t="str">
        <f t="shared" si="163"/>
        <v>wearables</v>
      </c>
      <c r="S1319" s="10">
        <f t="shared" si="164"/>
        <v>42520.027152777773</v>
      </c>
      <c r="T1319" s="10">
        <f t="shared" si="165"/>
        <v>42572.374999999993</v>
      </c>
      <c r="U1319">
        <f t="shared" si="166"/>
        <v>2016</v>
      </c>
      <c r="V1319">
        <f t="shared" si="167"/>
        <v>2016</v>
      </c>
    </row>
    <row r="1320" spans="1:22"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60"/>
        <v>15.324999999999999</v>
      </c>
      <c r="P1320" s="5">
        <f t="shared" si="161"/>
        <v>45.407407407407405</v>
      </c>
      <c r="Q1320" t="str">
        <f t="shared" si="162"/>
        <v>technology</v>
      </c>
      <c r="R1320" t="str">
        <f t="shared" si="163"/>
        <v>wearables</v>
      </c>
      <c r="S1320" s="10">
        <f t="shared" si="164"/>
        <v>41984.835324074076</v>
      </c>
      <c r="T1320" s="10">
        <f t="shared" si="165"/>
        <v>42014.835324074076</v>
      </c>
      <c r="U1320">
        <f t="shared" si="166"/>
        <v>2014</v>
      </c>
      <c r="V1320">
        <f t="shared" si="167"/>
        <v>2015</v>
      </c>
    </row>
    <row r="1321" spans="1:22"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60"/>
        <v>15.103448275862069</v>
      </c>
      <c r="P1321" s="5">
        <f t="shared" si="161"/>
        <v>97.333333333333329</v>
      </c>
      <c r="Q1321" t="str">
        <f t="shared" si="162"/>
        <v>technology</v>
      </c>
      <c r="R1321" t="str">
        <f t="shared" si="163"/>
        <v>wearables</v>
      </c>
      <c r="S1321" s="10">
        <f t="shared" si="164"/>
        <v>41816.603761574072</v>
      </c>
      <c r="T1321" s="10">
        <f t="shared" si="165"/>
        <v>41831.458333333328</v>
      </c>
      <c r="U1321">
        <f t="shared" si="166"/>
        <v>2014</v>
      </c>
      <c r="V1321">
        <f t="shared" si="167"/>
        <v>2014</v>
      </c>
    </row>
    <row r="1322" spans="1:22"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60"/>
        <v>0.503</v>
      </c>
      <c r="P1322" s="5">
        <f t="shared" si="161"/>
        <v>167.66666666666666</v>
      </c>
      <c r="Q1322" t="str">
        <f t="shared" si="162"/>
        <v>technology</v>
      </c>
      <c r="R1322" t="str">
        <f t="shared" si="163"/>
        <v>wearables</v>
      </c>
      <c r="S1322" s="10">
        <f t="shared" si="164"/>
        <v>42705.482013888883</v>
      </c>
      <c r="T1322" s="10">
        <f t="shared" si="165"/>
        <v>42734.749999999993</v>
      </c>
      <c r="U1322">
        <f t="shared" si="166"/>
        <v>2016</v>
      </c>
      <c r="V1322">
        <f t="shared" si="167"/>
        <v>2016</v>
      </c>
    </row>
    <row r="1323" spans="1:22"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60"/>
        <v>1.3028138528138529</v>
      </c>
      <c r="P1323" s="5">
        <f t="shared" si="161"/>
        <v>859.85714285714289</v>
      </c>
      <c r="Q1323" t="str">
        <f t="shared" si="162"/>
        <v>technology</v>
      </c>
      <c r="R1323" t="str">
        <f t="shared" si="163"/>
        <v>wearables</v>
      </c>
      <c r="S1323" s="10">
        <f t="shared" si="164"/>
        <v>42697.540937499994</v>
      </c>
      <c r="T1323" s="10">
        <f t="shared" si="165"/>
        <v>42727.540937499994</v>
      </c>
      <c r="U1323">
        <f t="shared" si="166"/>
        <v>2016</v>
      </c>
      <c r="V1323">
        <f t="shared" si="167"/>
        <v>2016</v>
      </c>
    </row>
    <row r="1324" spans="1:22"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60"/>
        <v>0.30285714285714288</v>
      </c>
      <c r="P1324" s="5">
        <f t="shared" si="161"/>
        <v>26.5</v>
      </c>
      <c r="Q1324" t="str">
        <f t="shared" si="162"/>
        <v>technology</v>
      </c>
      <c r="R1324" t="str">
        <f t="shared" si="163"/>
        <v>wearables</v>
      </c>
      <c r="S1324" s="10">
        <f t="shared" si="164"/>
        <v>42115.448206018518</v>
      </c>
      <c r="T1324" s="10">
        <f t="shared" si="165"/>
        <v>42145.448206018518</v>
      </c>
      <c r="U1324">
        <f t="shared" si="166"/>
        <v>2015</v>
      </c>
      <c r="V1324">
        <f t="shared" si="167"/>
        <v>2015</v>
      </c>
    </row>
    <row r="1325" spans="1:22"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60"/>
        <v>8.8800000000000008</v>
      </c>
      <c r="P1325" s="5">
        <f t="shared" si="161"/>
        <v>30.272727272727273</v>
      </c>
      <c r="Q1325" t="str">
        <f t="shared" si="162"/>
        <v>technology</v>
      </c>
      <c r="R1325" t="str">
        <f t="shared" si="163"/>
        <v>wearables</v>
      </c>
      <c r="S1325" s="10">
        <f t="shared" si="164"/>
        <v>42451.490115740737</v>
      </c>
      <c r="T1325" s="10">
        <f t="shared" si="165"/>
        <v>42486.079861111109</v>
      </c>
      <c r="U1325">
        <f t="shared" si="166"/>
        <v>2016</v>
      </c>
      <c r="V1325">
        <f t="shared" si="167"/>
        <v>2016</v>
      </c>
    </row>
    <row r="1326" spans="1:22"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60"/>
        <v>9.84</v>
      </c>
      <c r="P1326" s="5">
        <f t="shared" si="161"/>
        <v>54.666666666666664</v>
      </c>
      <c r="Q1326" t="str">
        <f t="shared" si="162"/>
        <v>technology</v>
      </c>
      <c r="R1326" t="str">
        <f t="shared" si="163"/>
        <v>wearables</v>
      </c>
      <c r="S1326" s="10">
        <f t="shared" si="164"/>
        <v>42626.425370370365</v>
      </c>
      <c r="T1326" s="10">
        <f t="shared" si="165"/>
        <v>42656.425370370365</v>
      </c>
      <c r="U1326">
        <f t="shared" si="166"/>
        <v>2016</v>
      </c>
      <c r="V1326">
        <f t="shared" si="167"/>
        <v>2016</v>
      </c>
    </row>
    <row r="1327" spans="1:22"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60"/>
        <v>2.4299999999999997</v>
      </c>
      <c r="P1327" s="5">
        <f t="shared" si="161"/>
        <v>60.75</v>
      </c>
      <c r="Q1327" t="str">
        <f t="shared" si="162"/>
        <v>technology</v>
      </c>
      <c r="R1327" t="str">
        <f t="shared" si="163"/>
        <v>wearables</v>
      </c>
      <c r="S1327" s="10">
        <f t="shared" si="164"/>
        <v>42703.877719907403</v>
      </c>
      <c r="T1327" s="10">
        <f t="shared" si="165"/>
        <v>42733.877719907403</v>
      </c>
      <c r="U1327">
        <f t="shared" si="166"/>
        <v>2016</v>
      </c>
      <c r="V1327">
        <f t="shared" si="167"/>
        <v>2016</v>
      </c>
    </row>
    <row r="1328" spans="1:22"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60"/>
        <v>1.1299999999999999</v>
      </c>
      <c r="P1328" s="5">
        <f t="shared" si="161"/>
        <v>102.72727272727273</v>
      </c>
      <c r="Q1328" t="str">
        <f t="shared" si="162"/>
        <v>technology</v>
      </c>
      <c r="R1328" t="str">
        <f t="shared" si="163"/>
        <v>wearables</v>
      </c>
      <c r="S1328" s="10">
        <f t="shared" si="164"/>
        <v>41974.583657407406</v>
      </c>
      <c r="T1328" s="10">
        <f t="shared" si="165"/>
        <v>42019.583657407406</v>
      </c>
      <c r="U1328">
        <f t="shared" si="166"/>
        <v>2014</v>
      </c>
      <c r="V1328">
        <f t="shared" si="167"/>
        <v>2015</v>
      </c>
    </row>
    <row r="1329" spans="1:22"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60"/>
        <v>3.5520833333333335</v>
      </c>
      <c r="P1329" s="5">
        <f t="shared" si="161"/>
        <v>41.585365853658537</v>
      </c>
      <c r="Q1329" t="str">
        <f t="shared" si="162"/>
        <v>technology</v>
      </c>
      <c r="R1329" t="str">
        <f t="shared" si="163"/>
        <v>wearables</v>
      </c>
      <c r="S1329" s="10">
        <f t="shared" si="164"/>
        <v>42123.470312500001</v>
      </c>
      <c r="T1329" s="10">
        <f t="shared" si="165"/>
        <v>42153.470312500001</v>
      </c>
      <c r="U1329">
        <f t="shared" si="166"/>
        <v>2015</v>
      </c>
      <c r="V1329">
        <f t="shared" si="167"/>
        <v>2015</v>
      </c>
    </row>
    <row r="1330" spans="1:22"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60"/>
        <v>2.3306666666666667</v>
      </c>
      <c r="P1330" s="5">
        <f t="shared" si="161"/>
        <v>116.53333333333333</v>
      </c>
      <c r="Q1330" t="str">
        <f t="shared" si="162"/>
        <v>technology</v>
      </c>
      <c r="R1330" t="str">
        <f t="shared" si="163"/>
        <v>wearables</v>
      </c>
      <c r="S1330" s="10">
        <f t="shared" si="164"/>
        <v>42612.434421296297</v>
      </c>
      <c r="T1330" s="10">
        <f t="shared" si="165"/>
        <v>42657.434421296297</v>
      </c>
      <c r="U1330">
        <f t="shared" si="166"/>
        <v>2016</v>
      </c>
      <c r="V1330">
        <f t="shared" si="167"/>
        <v>2016</v>
      </c>
    </row>
    <row r="1331" spans="1:22"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60"/>
        <v>0.81600000000000006</v>
      </c>
      <c r="P1331" s="5">
        <f t="shared" si="161"/>
        <v>45.333333333333336</v>
      </c>
      <c r="Q1331" t="str">
        <f t="shared" si="162"/>
        <v>technology</v>
      </c>
      <c r="R1331" t="str">
        <f t="shared" si="163"/>
        <v>wearables</v>
      </c>
      <c r="S1331" s="10">
        <f t="shared" si="164"/>
        <v>41935.013252314813</v>
      </c>
      <c r="T1331" s="10">
        <f t="shared" si="165"/>
        <v>41975.054918981477</v>
      </c>
      <c r="U1331">
        <f t="shared" si="166"/>
        <v>2014</v>
      </c>
      <c r="V1331">
        <f t="shared" si="167"/>
        <v>2014</v>
      </c>
    </row>
    <row r="1332" spans="1:22"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60"/>
        <v>22.494285714285713</v>
      </c>
      <c r="P1332" s="5">
        <f t="shared" si="161"/>
        <v>157.46</v>
      </c>
      <c r="Q1332" t="str">
        <f t="shared" si="162"/>
        <v>technology</v>
      </c>
      <c r="R1332" t="str">
        <f t="shared" si="163"/>
        <v>wearables</v>
      </c>
      <c r="S1332" s="10">
        <f t="shared" si="164"/>
        <v>42522.068391203698</v>
      </c>
      <c r="T1332" s="10">
        <f t="shared" si="165"/>
        <v>42552.958333333336</v>
      </c>
      <c r="U1332">
        <f t="shared" si="166"/>
        <v>2016</v>
      </c>
      <c r="V1332">
        <f t="shared" si="167"/>
        <v>2016</v>
      </c>
    </row>
    <row r="1333" spans="1:22"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60"/>
        <v>1.3668</v>
      </c>
      <c r="P1333" s="5">
        <f t="shared" si="161"/>
        <v>100.5</v>
      </c>
      <c r="Q1333" t="str">
        <f t="shared" si="162"/>
        <v>technology</v>
      </c>
      <c r="R1333" t="str">
        <f t="shared" si="163"/>
        <v>wearables</v>
      </c>
      <c r="S1333" s="10">
        <f t="shared" si="164"/>
        <v>42569.295763888884</v>
      </c>
      <c r="T1333" s="10">
        <f t="shared" si="165"/>
        <v>42599.295763888884</v>
      </c>
      <c r="U1333">
        <f t="shared" si="166"/>
        <v>2016</v>
      </c>
      <c r="V1333">
        <f t="shared" si="167"/>
        <v>2016</v>
      </c>
    </row>
    <row r="1334" spans="1:22"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60"/>
        <v>0</v>
      </c>
      <c r="P1334" s="5">
        <f t="shared" si="161"/>
        <v>0</v>
      </c>
      <c r="Q1334" t="str">
        <f t="shared" si="162"/>
        <v>technology</v>
      </c>
      <c r="R1334" t="str">
        <f t="shared" si="163"/>
        <v>wearables</v>
      </c>
      <c r="S1334" s="10">
        <f t="shared" si="164"/>
        <v>42731.851944444446</v>
      </c>
      <c r="T1334" s="10">
        <f t="shared" si="165"/>
        <v>42761.851944444446</v>
      </c>
      <c r="U1334">
        <f t="shared" si="166"/>
        <v>2016</v>
      </c>
      <c r="V1334">
        <f t="shared" si="167"/>
        <v>2017</v>
      </c>
    </row>
    <row r="1335" spans="1:22"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60"/>
        <v>0</v>
      </c>
      <c r="P1335" s="5">
        <f t="shared" si="161"/>
        <v>0</v>
      </c>
      <c r="Q1335" t="str">
        <f t="shared" si="162"/>
        <v>technology</v>
      </c>
      <c r="R1335" t="str">
        <f t="shared" si="163"/>
        <v>wearables</v>
      </c>
      <c r="S1335" s="10">
        <f t="shared" si="164"/>
        <v>41805.8984375</v>
      </c>
      <c r="T1335" s="10">
        <f t="shared" si="165"/>
        <v>41835.8984375</v>
      </c>
      <c r="U1335">
        <f t="shared" si="166"/>
        <v>2014</v>
      </c>
      <c r="V1335">
        <f t="shared" si="167"/>
        <v>2014</v>
      </c>
    </row>
    <row r="1336" spans="1:22"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60"/>
        <v>10.754135338345865</v>
      </c>
      <c r="P1336" s="5">
        <f t="shared" si="161"/>
        <v>51.822463768115945</v>
      </c>
      <c r="Q1336" t="str">
        <f t="shared" si="162"/>
        <v>technology</v>
      </c>
      <c r="R1336" t="str">
        <f t="shared" si="163"/>
        <v>wearables</v>
      </c>
      <c r="S1336" s="10">
        <f t="shared" si="164"/>
        <v>42410.565821759257</v>
      </c>
      <c r="T1336" s="10">
        <f t="shared" si="165"/>
        <v>42440.565821759257</v>
      </c>
      <c r="U1336">
        <f t="shared" si="166"/>
        <v>2016</v>
      </c>
      <c r="V1336">
        <f t="shared" si="167"/>
        <v>2016</v>
      </c>
    </row>
    <row r="1337" spans="1:22"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60"/>
        <v>19.759999999999998</v>
      </c>
      <c r="P1337" s="5">
        <f t="shared" si="161"/>
        <v>308.75</v>
      </c>
      <c r="Q1337" t="str">
        <f t="shared" si="162"/>
        <v>technology</v>
      </c>
      <c r="R1337" t="str">
        <f t="shared" si="163"/>
        <v>wearables</v>
      </c>
      <c r="S1337" s="10">
        <f t="shared" si="164"/>
        <v>42313.728032407402</v>
      </c>
      <c r="T1337" s="10">
        <f t="shared" si="165"/>
        <v>42343.728032407402</v>
      </c>
      <c r="U1337">
        <f t="shared" si="166"/>
        <v>2015</v>
      </c>
      <c r="V1337">
        <f t="shared" si="167"/>
        <v>2015</v>
      </c>
    </row>
    <row r="1338" spans="1:22"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60"/>
        <v>84.946999999999989</v>
      </c>
      <c r="P1338" s="5">
        <f t="shared" si="161"/>
        <v>379.22767857142856</v>
      </c>
      <c r="Q1338" t="str">
        <f t="shared" si="162"/>
        <v>technology</v>
      </c>
      <c r="R1338" t="str">
        <f t="shared" si="163"/>
        <v>wearables</v>
      </c>
      <c r="S1338" s="10">
        <f t="shared" si="164"/>
        <v>41955.655416666668</v>
      </c>
      <c r="T1338" s="10">
        <f t="shared" si="165"/>
        <v>41990.655416666668</v>
      </c>
      <c r="U1338">
        <f t="shared" si="166"/>
        <v>2014</v>
      </c>
      <c r="V1338">
        <f t="shared" si="167"/>
        <v>2014</v>
      </c>
    </row>
    <row r="1339" spans="1:22"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60"/>
        <v>49.381999999999998</v>
      </c>
      <c r="P1339" s="5">
        <f t="shared" si="161"/>
        <v>176.36428571428573</v>
      </c>
      <c r="Q1339" t="str">
        <f t="shared" si="162"/>
        <v>technology</v>
      </c>
      <c r="R1339" t="str">
        <f t="shared" si="163"/>
        <v>wearables</v>
      </c>
      <c r="S1339" s="10">
        <f t="shared" si="164"/>
        <v>42767.368969907409</v>
      </c>
      <c r="T1339" s="10">
        <f t="shared" si="165"/>
        <v>42797.368969907409</v>
      </c>
      <c r="U1339">
        <f t="shared" si="166"/>
        <v>2017</v>
      </c>
      <c r="V1339">
        <f t="shared" si="167"/>
        <v>2017</v>
      </c>
    </row>
    <row r="1340" spans="1:22"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60"/>
        <v>3.3033333333333332</v>
      </c>
      <c r="P1340" s="5">
        <f t="shared" si="161"/>
        <v>66.066666666666663</v>
      </c>
      <c r="Q1340" t="str">
        <f t="shared" si="162"/>
        <v>technology</v>
      </c>
      <c r="R1340" t="str">
        <f t="shared" si="163"/>
        <v>wearables</v>
      </c>
      <c r="S1340" s="10">
        <f t="shared" si="164"/>
        <v>42188.595289351848</v>
      </c>
      <c r="T1340" s="10">
        <f t="shared" si="165"/>
        <v>42218.595289351848</v>
      </c>
      <c r="U1340">
        <f t="shared" si="166"/>
        <v>2015</v>
      </c>
      <c r="V1340">
        <f t="shared" si="167"/>
        <v>2015</v>
      </c>
    </row>
    <row r="1341" spans="1:22"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60"/>
        <v>6.6339999999999995</v>
      </c>
      <c r="P1341" s="5">
        <f t="shared" si="161"/>
        <v>89.648648648648646</v>
      </c>
      <c r="Q1341" t="str">
        <f t="shared" si="162"/>
        <v>technology</v>
      </c>
      <c r="R1341" t="str">
        <f t="shared" si="163"/>
        <v>wearables</v>
      </c>
      <c r="S1341" s="10">
        <f t="shared" si="164"/>
        <v>41936.438831018517</v>
      </c>
      <c r="T1341" s="10">
        <f t="shared" si="165"/>
        <v>41981.480497685181</v>
      </c>
      <c r="U1341">
        <f t="shared" si="166"/>
        <v>2014</v>
      </c>
      <c r="V1341">
        <f t="shared" si="167"/>
        <v>2014</v>
      </c>
    </row>
    <row r="1342" spans="1:22"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60"/>
        <v>0</v>
      </c>
      <c r="P1342" s="5">
        <f t="shared" si="161"/>
        <v>0</v>
      </c>
      <c r="Q1342" t="str">
        <f t="shared" si="162"/>
        <v>technology</v>
      </c>
      <c r="R1342" t="str">
        <f t="shared" si="163"/>
        <v>wearables</v>
      </c>
      <c r="S1342" s="10">
        <f t="shared" si="164"/>
        <v>41836.387187499997</v>
      </c>
      <c r="T1342" s="10">
        <f t="shared" si="165"/>
        <v>41866.387187499997</v>
      </c>
      <c r="U1342">
        <f t="shared" si="166"/>
        <v>2014</v>
      </c>
      <c r="V1342">
        <f t="shared" si="167"/>
        <v>2014</v>
      </c>
    </row>
    <row r="1343" spans="1:22"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60"/>
        <v>70.36</v>
      </c>
      <c r="P1343" s="5">
        <f t="shared" si="161"/>
        <v>382.39130434782606</v>
      </c>
      <c r="Q1343" t="str">
        <f t="shared" si="162"/>
        <v>technology</v>
      </c>
      <c r="R1343" t="str">
        <f t="shared" si="163"/>
        <v>wearables</v>
      </c>
      <c r="S1343" s="10">
        <f t="shared" si="164"/>
        <v>42612.415706018517</v>
      </c>
      <c r="T1343" s="10">
        <f t="shared" si="165"/>
        <v>42644.415706018517</v>
      </c>
      <c r="U1343">
        <f t="shared" si="166"/>
        <v>2016</v>
      </c>
      <c r="V1343">
        <f t="shared" si="167"/>
        <v>2016</v>
      </c>
    </row>
    <row r="1344" spans="1:22"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60"/>
        <v>0.2</v>
      </c>
      <c r="P1344" s="5">
        <f t="shared" si="161"/>
        <v>100</v>
      </c>
      <c r="Q1344" t="str">
        <f t="shared" si="162"/>
        <v>technology</v>
      </c>
      <c r="R1344" t="str">
        <f t="shared" si="163"/>
        <v>wearables</v>
      </c>
      <c r="S1344" s="10">
        <f t="shared" si="164"/>
        <v>42172.608090277776</v>
      </c>
      <c r="T1344" s="10">
        <f t="shared" si="165"/>
        <v>42202.608090277776</v>
      </c>
      <c r="U1344">
        <f t="shared" si="166"/>
        <v>2015</v>
      </c>
      <c r="V1344">
        <f t="shared" si="167"/>
        <v>2015</v>
      </c>
    </row>
    <row r="1345" spans="1:22"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60"/>
        <v>102.298</v>
      </c>
      <c r="P1345" s="5">
        <f t="shared" si="161"/>
        <v>158.35603715170279</v>
      </c>
      <c r="Q1345" t="str">
        <f t="shared" si="162"/>
        <v>technology</v>
      </c>
      <c r="R1345" t="str">
        <f t="shared" si="163"/>
        <v>wearables</v>
      </c>
      <c r="S1345" s="10">
        <f t="shared" si="164"/>
        <v>42542.318090277775</v>
      </c>
      <c r="T1345" s="10">
        <f t="shared" si="165"/>
        <v>42600.957638888889</v>
      </c>
      <c r="U1345">
        <f t="shared" si="166"/>
        <v>2016</v>
      </c>
      <c r="V1345">
        <f t="shared" si="167"/>
        <v>2016</v>
      </c>
    </row>
    <row r="1346" spans="1:22"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60"/>
        <v>377.73333333333335</v>
      </c>
      <c r="P1346" s="5">
        <f t="shared" si="161"/>
        <v>40.762589928057551</v>
      </c>
      <c r="Q1346" t="str">
        <f t="shared" si="162"/>
        <v>publishing</v>
      </c>
      <c r="R1346" t="str">
        <f t="shared" si="163"/>
        <v>nonfiction</v>
      </c>
      <c r="S1346" s="10">
        <f t="shared" si="164"/>
        <v>42522.581469907404</v>
      </c>
      <c r="T1346" s="10">
        <f t="shared" si="165"/>
        <v>42551.581469907404</v>
      </c>
      <c r="U1346">
        <f t="shared" si="166"/>
        <v>2016</v>
      </c>
      <c r="V1346">
        <f t="shared" si="167"/>
        <v>2016</v>
      </c>
    </row>
    <row r="1347" spans="1:22"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68">(E1347/D1347)*100</f>
        <v>125</v>
      </c>
      <c r="P1347" s="5">
        <f t="shared" ref="P1347:P1410" si="169">IFERROR(E1347/L1347, 0)</f>
        <v>53.571428571428569</v>
      </c>
      <c r="Q1347" t="str">
        <f t="shared" ref="Q1347:Q1410" si="170">LEFT(N1347,FIND("/",N1347)-1)</f>
        <v>publishing</v>
      </c>
      <c r="R1347" t="str">
        <f t="shared" ref="R1347:R1410" si="171">RIGHT(N1347,LEN(N1347)-FIND("/",N1347))</f>
        <v>nonfiction</v>
      </c>
      <c r="S1347" s="10">
        <f t="shared" ref="S1347:S1410" si="172">(J1347/86400)+25569+(-5/24)</f>
        <v>41799.606006944443</v>
      </c>
      <c r="T1347" s="10">
        <f t="shared" ref="T1347:T1410" si="173">(I1347/86400)+25569+(-5/24)</f>
        <v>41834.606006944443</v>
      </c>
      <c r="U1347">
        <f t="shared" ref="U1347:U1410" si="174">YEAR(S1347)</f>
        <v>2014</v>
      </c>
      <c r="V1347">
        <f t="shared" ref="V1347:V1410" si="175">YEAR(T1347)</f>
        <v>2014</v>
      </c>
    </row>
    <row r="1348" spans="1:22"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68"/>
        <v>147.32653061224491</v>
      </c>
      <c r="P1348" s="5">
        <f t="shared" si="169"/>
        <v>48.449664429530202</v>
      </c>
      <c r="Q1348" t="str">
        <f t="shared" si="170"/>
        <v>publishing</v>
      </c>
      <c r="R1348" t="str">
        <f t="shared" si="171"/>
        <v>nonfiction</v>
      </c>
      <c r="S1348" s="10">
        <f t="shared" si="172"/>
        <v>41421.867488425924</v>
      </c>
      <c r="T1348" s="10">
        <f t="shared" si="173"/>
        <v>41451.867488425924</v>
      </c>
      <c r="U1348">
        <f t="shared" si="174"/>
        <v>2013</v>
      </c>
      <c r="V1348">
        <f t="shared" si="175"/>
        <v>2013</v>
      </c>
    </row>
    <row r="1349" spans="1:22"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68"/>
        <v>102.2</v>
      </c>
      <c r="P1349" s="5">
        <f t="shared" si="169"/>
        <v>82.41935483870968</v>
      </c>
      <c r="Q1349" t="str">
        <f t="shared" si="170"/>
        <v>publishing</v>
      </c>
      <c r="R1349" t="str">
        <f t="shared" si="171"/>
        <v>nonfiction</v>
      </c>
      <c r="S1349" s="10">
        <f t="shared" si="172"/>
        <v>42040.429687499993</v>
      </c>
      <c r="T1349" s="10">
        <f t="shared" si="173"/>
        <v>42070.429687499993</v>
      </c>
      <c r="U1349">
        <f t="shared" si="174"/>
        <v>2015</v>
      </c>
      <c r="V1349">
        <f t="shared" si="175"/>
        <v>2015</v>
      </c>
    </row>
    <row r="1350" spans="1:22"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68"/>
        <v>101.8723404255319</v>
      </c>
      <c r="P1350" s="5">
        <f t="shared" si="169"/>
        <v>230.19230769230768</v>
      </c>
      <c r="Q1350" t="str">
        <f t="shared" si="170"/>
        <v>publishing</v>
      </c>
      <c r="R1350" t="str">
        <f t="shared" si="171"/>
        <v>nonfiction</v>
      </c>
      <c r="S1350" s="10">
        <f t="shared" si="172"/>
        <v>41963.297835648147</v>
      </c>
      <c r="T1350" s="10">
        <f t="shared" si="173"/>
        <v>41991.297835648147</v>
      </c>
      <c r="U1350">
        <f t="shared" si="174"/>
        <v>2014</v>
      </c>
      <c r="V1350">
        <f t="shared" si="175"/>
        <v>2014</v>
      </c>
    </row>
    <row r="1351" spans="1:22"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68"/>
        <v>204.2</v>
      </c>
      <c r="P1351" s="5">
        <f t="shared" si="169"/>
        <v>59.360465116279073</v>
      </c>
      <c r="Q1351" t="str">
        <f t="shared" si="170"/>
        <v>publishing</v>
      </c>
      <c r="R1351" t="str">
        <f t="shared" si="171"/>
        <v>nonfiction</v>
      </c>
      <c r="S1351" s="10">
        <f t="shared" si="172"/>
        <v>42317.124247685184</v>
      </c>
      <c r="T1351" s="10">
        <f t="shared" si="173"/>
        <v>42354.082638888889</v>
      </c>
      <c r="U1351">
        <f t="shared" si="174"/>
        <v>2015</v>
      </c>
      <c r="V1351">
        <f t="shared" si="175"/>
        <v>2015</v>
      </c>
    </row>
    <row r="1352" spans="1:22"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68"/>
        <v>104.05</v>
      </c>
      <c r="P1352" s="5">
        <f t="shared" si="169"/>
        <v>66.698717948717942</v>
      </c>
      <c r="Q1352" t="str">
        <f t="shared" si="170"/>
        <v>publishing</v>
      </c>
      <c r="R1352" t="str">
        <f t="shared" si="171"/>
        <v>nonfiction</v>
      </c>
      <c r="S1352" s="10">
        <f t="shared" si="172"/>
        <v>42333.804791666662</v>
      </c>
      <c r="T1352" s="10">
        <f t="shared" si="173"/>
        <v>42363.804791666662</v>
      </c>
      <c r="U1352">
        <f t="shared" si="174"/>
        <v>2015</v>
      </c>
      <c r="V1352">
        <f t="shared" si="175"/>
        <v>2015</v>
      </c>
    </row>
    <row r="1353" spans="1:22"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68"/>
        <v>101.265</v>
      </c>
      <c r="P1353" s="5">
        <f t="shared" si="169"/>
        <v>168.77500000000001</v>
      </c>
      <c r="Q1353" t="str">
        <f t="shared" si="170"/>
        <v>publishing</v>
      </c>
      <c r="R1353" t="str">
        <f t="shared" si="171"/>
        <v>nonfiction</v>
      </c>
      <c r="S1353" s="10">
        <f t="shared" si="172"/>
        <v>42382.531759259255</v>
      </c>
      <c r="T1353" s="10">
        <f t="shared" si="173"/>
        <v>42412.531759259255</v>
      </c>
      <c r="U1353">
        <f t="shared" si="174"/>
        <v>2016</v>
      </c>
      <c r="V1353">
        <f t="shared" si="175"/>
        <v>2016</v>
      </c>
    </row>
    <row r="1354" spans="1:22"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68"/>
        <v>136.13999999999999</v>
      </c>
      <c r="P1354" s="5">
        <f t="shared" si="169"/>
        <v>59.973568281938327</v>
      </c>
      <c r="Q1354" t="str">
        <f t="shared" si="170"/>
        <v>publishing</v>
      </c>
      <c r="R1354" t="str">
        <f t="shared" si="171"/>
        <v>nonfiction</v>
      </c>
      <c r="S1354" s="10">
        <f t="shared" si="172"/>
        <v>42200.369976851849</v>
      </c>
      <c r="T1354" s="10">
        <f t="shared" si="173"/>
        <v>42251.957638888889</v>
      </c>
      <c r="U1354">
        <f t="shared" si="174"/>
        <v>2015</v>
      </c>
      <c r="V1354">
        <f t="shared" si="175"/>
        <v>2015</v>
      </c>
    </row>
    <row r="1355" spans="1:22"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68"/>
        <v>133.6</v>
      </c>
      <c r="P1355" s="5">
        <f t="shared" si="169"/>
        <v>31.80952380952381</v>
      </c>
      <c r="Q1355" t="str">
        <f t="shared" si="170"/>
        <v>publishing</v>
      </c>
      <c r="R1355" t="str">
        <f t="shared" si="171"/>
        <v>nonfiction</v>
      </c>
      <c r="S1355" s="10">
        <f t="shared" si="172"/>
        <v>41308.909583333334</v>
      </c>
      <c r="T1355" s="10">
        <f t="shared" si="173"/>
        <v>41343.791666666664</v>
      </c>
      <c r="U1355">
        <f t="shared" si="174"/>
        <v>2013</v>
      </c>
      <c r="V1355">
        <f t="shared" si="175"/>
        <v>2013</v>
      </c>
    </row>
    <row r="1356" spans="1:22"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68"/>
        <v>130.25</v>
      </c>
      <c r="P1356" s="5">
        <f t="shared" si="169"/>
        <v>24.421875</v>
      </c>
      <c r="Q1356" t="str">
        <f t="shared" si="170"/>
        <v>publishing</v>
      </c>
      <c r="R1356" t="str">
        <f t="shared" si="171"/>
        <v>nonfiction</v>
      </c>
      <c r="S1356" s="10">
        <f t="shared" si="172"/>
        <v>42502.599293981482</v>
      </c>
      <c r="T1356" s="10">
        <f t="shared" si="173"/>
        <v>42532.599293981482</v>
      </c>
      <c r="U1356">
        <f t="shared" si="174"/>
        <v>2016</v>
      </c>
      <c r="V1356">
        <f t="shared" si="175"/>
        <v>2016</v>
      </c>
    </row>
    <row r="1357" spans="1:22"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68"/>
        <v>122.67999999999999</v>
      </c>
      <c r="P1357" s="5">
        <f t="shared" si="169"/>
        <v>25.347107438016529</v>
      </c>
      <c r="Q1357" t="str">
        <f t="shared" si="170"/>
        <v>publishing</v>
      </c>
      <c r="R1357" t="str">
        <f t="shared" si="171"/>
        <v>nonfiction</v>
      </c>
      <c r="S1357" s="10">
        <f t="shared" si="172"/>
        <v>41213.046354166661</v>
      </c>
      <c r="T1357" s="10">
        <f t="shared" si="173"/>
        <v>41243.208333333328</v>
      </c>
      <c r="U1357">
        <f t="shared" si="174"/>
        <v>2012</v>
      </c>
      <c r="V1357">
        <f t="shared" si="175"/>
        <v>2012</v>
      </c>
    </row>
    <row r="1358" spans="1:22"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68"/>
        <v>182.81058823529412</v>
      </c>
      <c r="P1358" s="5">
        <f t="shared" si="169"/>
        <v>71.443218390804603</v>
      </c>
      <c r="Q1358" t="str">
        <f t="shared" si="170"/>
        <v>publishing</v>
      </c>
      <c r="R1358" t="str">
        <f t="shared" si="171"/>
        <v>nonfiction</v>
      </c>
      <c r="S1358" s="10">
        <f t="shared" si="172"/>
        <v>41429.830555555549</v>
      </c>
      <c r="T1358" s="10">
        <f t="shared" si="173"/>
        <v>41459.830555555549</v>
      </c>
      <c r="U1358">
        <f t="shared" si="174"/>
        <v>2013</v>
      </c>
      <c r="V1358">
        <f t="shared" si="175"/>
        <v>2013</v>
      </c>
    </row>
    <row r="1359" spans="1:22"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68"/>
        <v>125.29999999999998</v>
      </c>
      <c r="P1359" s="5">
        <f t="shared" si="169"/>
        <v>38.553846153846152</v>
      </c>
      <c r="Q1359" t="str">
        <f t="shared" si="170"/>
        <v>publishing</v>
      </c>
      <c r="R1359" t="str">
        <f t="shared" si="171"/>
        <v>nonfiction</v>
      </c>
      <c r="S1359" s="10">
        <f t="shared" si="172"/>
        <v>41304.753900462958</v>
      </c>
      <c r="T1359" s="10">
        <f t="shared" si="173"/>
        <v>41334.040972222218</v>
      </c>
      <c r="U1359">
        <f t="shared" si="174"/>
        <v>2013</v>
      </c>
      <c r="V1359">
        <f t="shared" si="175"/>
        <v>2013</v>
      </c>
    </row>
    <row r="1360" spans="1:22"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68"/>
        <v>111.66666666666667</v>
      </c>
      <c r="P1360" s="5">
        <f t="shared" si="169"/>
        <v>68.367346938775512</v>
      </c>
      <c r="Q1360" t="str">
        <f t="shared" si="170"/>
        <v>publishing</v>
      </c>
      <c r="R1360" t="str">
        <f t="shared" si="171"/>
        <v>nonfiction</v>
      </c>
      <c r="S1360" s="10">
        <f t="shared" si="172"/>
        <v>40689.362534722219</v>
      </c>
      <c r="T1360" s="10">
        <f t="shared" si="173"/>
        <v>40719.362534722219</v>
      </c>
      <c r="U1360">
        <f t="shared" si="174"/>
        <v>2011</v>
      </c>
      <c r="V1360">
        <f t="shared" si="175"/>
        <v>2011</v>
      </c>
    </row>
    <row r="1361" spans="1:22"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68"/>
        <v>115.75757575757575</v>
      </c>
      <c r="P1361" s="5">
        <f t="shared" si="169"/>
        <v>40.210526315789473</v>
      </c>
      <c r="Q1361" t="str">
        <f t="shared" si="170"/>
        <v>publishing</v>
      </c>
      <c r="R1361" t="str">
        <f t="shared" si="171"/>
        <v>nonfiction</v>
      </c>
      <c r="S1361" s="10">
        <f t="shared" si="172"/>
        <v>40668.606365740736</v>
      </c>
      <c r="T1361" s="10">
        <f t="shared" si="173"/>
        <v>40730.606365740736</v>
      </c>
      <c r="U1361">
        <f t="shared" si="174"/>
        <v>2011</v>
      </c>
      <c r="V1361">
        <f t="shared" si="175"/>
        <v>2011</v>
      </c>
    </row>
    <row r="1362" spans="1:22"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68"/>
        <v>173.2</v>
      </c>
      <c r="P1362" s="5">
        <f t="shared" si="169"/>
        <v>32.074074074074076</v>
      </c>
      <c r="Q1362" t="str">
        <f t="shared" si="170"/>
        <v>publishing</v>
      </c>
      <c r="R1362" t="str">
        <f t="shared" si="171"/>
        <v>nonfiction</v>
      </c>
      <c r="S1362" s="10">
        <f t="shared" si="172"/>
        <v>41095.692361111105</v>
      </c>
      <c r="T1362" s="10">
        <f t="shared" si="173"/>
        <v>41123.692361111105</v>
      </c>
      <c r="U1362">
        <f t="shared" si="174"/>
        <v>2012</v>
      </c>
      <c r="V1362">
        <f t="shared" si="175"/>
        <v>2012</v>
      </c>
    </row>
    <row r="1363" spans="1:22"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68"/>
        <v>125.98333333333333</v>
      </c>
      <c r="P1363" s="5">
        <f t="shared" si="169"/>
        <v>28.632575757575758</v>
      </c>
      <c r="Q1363" t="str">
        <f t="shared" si="170"/>
        <v>publishing</v>
      </c>
      <c r="R1363" t="str">
        <f t="shared" si="171"/>
        <v>nonfiction</v>
      </c>
      <c r="S1363" s="10">
        <f t="shared" si="172"/>
        <v>41781.508935185186</v>
      </c>
      <c r="T1363" s="10">
        <f t="shared" si="173"/>
        <v>41811.508935185186</v>
      </c>
      <c r="U1363">
        <f t="shared" si="174"/>
        <v>2014</v>
      </c>
      <c r="V1363">
        <f t="shared" si="175"/>
        <v>2014</v>
      </c>
    </row>
    <row r="1364" spans="1:22"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68"/>
        <v>109.1</v>
      </c>
      <c r="P1364" s="5">
        <f t="shared" si="169"/>
        <v>43.64</v>
      </c>
      <c r="Q1364" t="str">
        <f t="shared" si="170"/>
        <v>publishing</v>
      </c>
      <c r="R1364" t="str">
        <f t="shared" si="171"/>
        <v>nonfiction</v>
      </c>
      <c r="S1364" s="10">
        <f t="shared" si="172"/>
        <v>41464.726053240738</v>
      </c>
      <c r="T1364" s="10">
        <f t="shared" si="173"/>
        <v>41524.726053240738</v>
      </c>
      <c r="U1364">
        <f t="shared" si="174"/>
        <v>2013</v>
      </c>
      <c r="V1364">
        <f t="shared" si="175"/>
        <v>2013</v>
      </c>
    </row>
    <row r="1365" spans="1:22"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68"/>
        <v>100</v>
      </c>
      <c r="P1365" s="5">
        <f t="shared" si="169"/>
        <v>40</v>
      </c>
      <c r="Q1365" t="str">
        <f t="shared" si="170"/>
        <v>publishing</v>
      </c>
      <c r="R1365" t="str">
        <f t="shared" si="171"/>
        <v>nonfiction</v>
      </c>
      <c r="S1365" s="10">
        <f t="shared" si="172"/>
        <v>42396.635729166665</v>
      </c>
      <c r="T1365" s="10">
        <f t="shared" si="173"/>
        <v>42415.124305555553</v>
      </c>
      <c r="U1365">
        <f t="shared" si="174"/>
        <v>2016</v>
      </c>
      <c r="V1365">
        <f t="shared" si="175"/>
        <v>2016</v>
      </c>
    </row>
    <row r="1366" spans="1:22"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68"/>
        <v>118.64285714285714</v>
      </c>
      <c r="P1366" s="5">
        <f t="shared" si="169"/>
        <v>346.04166666666669</v>
      </c>
      <c r="Q1366" t="str">
        <f t="shared" si="170"/>
        <v>music</v>
      </c>
      <c r="R1366" t="str">
        <f t="shared" si="171"/>
        <v>rock</v>
      </c>
      <c r="S1366" s="10">
        <f t="shared" si="172"/>
        <v>41951.487337962964</v>
      </c>
      <c r="T1366" s="10">
        <f t="shared" si="173"/>
        <v>42011.487337962964</v>
      </c>
      <c r="U1366">
        <f t="shared" si="174"/>
        <v>2014</v>
      </c>
      <c r="V1366">
        <f t="shared" si="175"/>
        <v>2015</v>
      </c>
    </row>
    <row r="1367" spans="1:22"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68"/>
        <v>100.26666666666667</v>
      </c>
      <c r="P1367" s="5">
        <f t="shared" si="169"/>
        <v>81.739130434782609</v>
      </c>
      <c r="Q1367" t="str">
        <f t="shared" si="170"/>
        <v>music</v>
      </c>
      <c r="R1367" t="str">
        <f t="shared" si="171"/>
        <v>rock</v>
      </c>
      <c r="S1367" s="10">
        <f t="shared" si="172"/>
        <v>42049.524907407402</v>
      </c>
      <c r="T1367" s="10">
        <f t="shared" si="173"/>
        <v>42079.483240740738</v>
      </c>
      <c r="U1367">
        <f t="shared" si="174"/>
        <v>2015</v>
      </c>
      <c r="V1367">
        <f t="shared" si="175"/>
        <v>2015</v>
      </c>
    </row>
    <row r="1368" spans="1:22"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68"/>
        <v>126.48920000000001</v>
      </c>
      <c r="P1368" s="5">
        <f t="shared" si="169"/>
        <v>64.535306122448986</v>
      </c>
      <c r="Q1368" t="str">
        <f t="shared" si="170"/>
        <v>music</v>
      </c>
      <c r="R1368" t="str">
        <f t="shared" si="171"/>
        <v>rock</v>
      </c>
      <c r="S1368" s="10">
        <f t="shared" si="172"/>
        <v>41924.787766203699</v>
      </c>
      <c r="T1368" s="10">
        <f t="shared" si="173"/>
        <v>41969.829432870371</v>
      </c>
      <c r="U1368">
        <f t="shared" si="174"/>
        <v>2014</v>
      </c>
      <c r="V1368">
        <f t="shared" si="175"/>
        <v>2014</v>
      </c>
    </row>
    <row r="1369" spans="1:22"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68"/>
        <v>114.26</v>
      </c>
      <c r="P1369" s="5">
        <f t="shared" si="169"/>
        <v>63.477777777777774</v>
      </c>
      <c r="Q1369" t="str">
        <f t="shared" si="170"/>
        <v>music</v>
      </c>
      <c r="R1369" t="str">
        <f t="shared" si="171"/>
        <v>rock</v>
      </c>
      <c r="S1369" s="10">
        <f t="shared" si="172"/>
        <v>42291.794560185182</v>
      </c>
      <c r="T1369" s="10">
        <f t="shared" si="173"/>
        <v>42321.836226851847</v>
      </c>
      <c r="U1369">
        <f t="shared" si="174"/>
        <v>2015</v>
      </c>
      <c r="V1369">
        <f t="shared" si="175"/>
        <v>2015</v>
      </c>
    </row>
    <row r="1370" spans="1:22"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68"/>
        <v>110.7</v>
      </c>
      <c r="P1370" s="5">
        <f t="shared" si="169"/>
        <v>63.620689655172413</v>
      </c>
      <c r="Q1370" t="str">
        <f t="shared" si="170"/>
        <v>music</v>
      </c>
      <c r="R1370" t="str">
        <f t="shared" si="171"/>
        <v>rock</v>
      </c>
      <c r="S1370" s="10">
        <f t="shared" si="172"/>
        <v>42145.982569444437</v>
      </c>
      <c r="T1370" s="10">
        <f t="shared" si="173"/>
        <v>42169.982569444437</v>
      </c>
      <c r="U1370">
        <f t="shared" si="174"/>
        <v>2015</v>
      </c>
      <c r="V1370">
        <f t="shared" si="175"/>
        <v>2015</v>
      </c>
    </row>
    <row r="1371" spans="1:22"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68"/>
        <v>105.34805315203954</v>
      </c>
      <c r="P1371" s="5">
        <f t="shared" si="169"/>
        <v>83.967068965517228</v>
      </c>
      <c r="Q1371" t="str">
        <f t="shared" si="170"/>
        <v>music</v>
      </c>
      <c r="R1371" t="str">
        <f t="shared" si="171"/>
        <v>rock</v>
      </c>
      <c r="S1371" s="10">
        <f t="shared" si="172"/>
        <v>41710.385949074072</v>
      </c>
      <c r="T1371" s="10">
        <f t="shared" si="173"/>
        <v>41740.385949074072</v>
      </c>
      <c r="U1371">
        <f t="shared" si="174"/>
        <v>2014</v>
      </c>
      <c r="V1371">
        <f t="shared" si="175"/>
        <v>2014</v>
      </c>
    </row>
    <row r="1372" spans="1:22"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68"/>
        <v>103.66666666666666</v>
      </c>
      <c r="P1372" s="5">
        <f t="shared" si="169"/>
        <v>77.75</v>
      </c>
      <c r="Q1372" t="str">
        <f t="shared" si="170"/>
        <v>music</v>
      </c>
      <c r="R1372" t="str">
        <f t="shared" si="171"/>
        <v>rock</v>
      </c>
      <c r="S1372" s="10">
        <f t="shared" si="172"/>
        <v>41547.795023148145</v>
      </c>
      <c r="T1372" s="10">
        <f t="shared" si="173"/>
        <v>41562.795023148145</v>
      </c>
      <c r="U1372">
        <f t="shared" si="174"/>
        <v>2013</v>
      </c>
      <c r="V1372">
        <f t="shared" si="175"/>
        <v>2013</v>
      </c>
    </row>
    <row r="1373" spans="1:22"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68"/>
        <v>107.08672667523933</v>
      </c>
      <c r="P1373" s="5">
        <f t="shared" si="169"/>
        <v>107.07142857142857</v>
      </c>
      <c r="Q1373" t="str">
        <f t="shared" si="170"/>
        <v>music</v>
      </c>
      <c r="R1373" t="str">
        <f t="shared" si="171"/>
        <v>rock</v>
      </c>
      <c r="S1373" s="10">
        <f t="shared" si="172"/>
        <v>42101.550254629627</v>
      </c>
      <c r="T1373" s="10">
        <f t="shared" si="173"/>
        <v>42131.550254629627</v>
      </c>
      <c r="U1373">
        <f t="shared" si="174"/>
        <v>2015</v>
      </c>
      <c r="V1373">
        <f t="shared" si="175"/>
        <v>2015</v>
      </c>
    </row>
    <row r="1374" spans="1:22"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68"/>
        <v>124</v>
      </c>
      <c r="P1374" s="5">
        <f t="shared" si="169"/>
        <v>38.75</v>
      </c>
      <c r="Q1374" t="str">
        <f t="shared" si="170"/>
        <v>music</v>
      </c>
      <c r="R1374" t="str">
        <f t="shared" si="171"/>
        <v>rock</v>
      </c>
      <c r="S1374" s="10">
        <f t="shared" si="172"/>
        <v>41072.53162037037</v>
      </c>
      <c r="T1374" s="10">
        <f t="shared" si="173"/>
        <v>41102.53162037037</v>
      </c>
      <c r="U1374">
        <f t="shared" si="174"/>
        <v>2012</v>
      </c>
      <c r="V1374">
        <f t="shared" si="175"/>
        <v>2012</v>
      </c>
    </row>
    <row r="1375" spans="1:22"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68"/>
        <v>105.01</v>
      </c>
      <c r="P1375" s="5">
        <f t="shared" si="169"/>
        <v>201.94230769230768</v>
      </c>
      <c r="Q1375" t="str">
        <f t="shared" si="170"/>
        <v>music</v>
      </c>
      <c r="R1375" t="str">
        <f t="shared" si="171"/>
        <v>rock</v>
      </c>
      <c r="S1375" s="10">
        <f t="shared" si="172"/>
        <v>42704.743437499994</v>
      </c>
      <c r="T1375" s="10">
        <f t="shared" si="173"/>
        <v>42734.743437499994</v>
      </c>
      <c r="U1375">
        <f t="shared" si="174"/>
        <v>2016</v>
      </c>
      <c r="V1375">
        <f t="shared" si="175"/>
        <v>2016</v>
      </c>
    </row>
    <row r="1376" spans="1:22"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68"/>
        <v>189.46666666666667</v>
      </c>
      <c r="P1376" s="5">
        <f t="shared" si="169"/>
        <v>43.060606060606062</v>
      </c>
      <c r="Q1376" t="str">
        <f t="shared" si="170"/>
        <v>music</v>
      </c>
      <c r="R1376" t="str">
        <f t="shared" si="171"/>
        <v>rock</v>
      </c>
      <c r="S1376" s="10">
        <f t="shared" si="172"/>
        <v>42423.953564814808</v>
      </c>
      <c r="T1376" s="10">
        <f t="shared" si="173"/>
        <v>42453.911898148144</v>
      </c>
      <c r="U1376">
        <f t="shared" si="174"/>
        <v>2016</v>
      </c>
      <c r="V1376">
        <f t="shared" si="175"/>
        <v>2016</v>
      </c>
    </row>
    <row r="1377" spans="1:22"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68"/>
        <v>171.32499999999999</v>
      </c>
      <c r="P1377" s="5">
        <f t="shared" si="169"/>
        <v>62.871559633027523</v>
      </c>
      <c r="Q1377" t="str">
        <f t="shared" si="170"/>
        <v>music</v>
      </c>
      <c r="R1377" t="str">
        <f t="shared" si="171"/>
        <v>rock</v>
      </c>
      <c r="S1377" s="10">
        <f t="shared" si="172"/>
        <v>42719.857858796291</v>
      </c>
      <c r="T1377" s="10">
        <f t="shared" si="173"/>
        <v>42749.857858796291</v>
      </c>
      <c r="U1377">
        <f t="shared" si="174"/>
        <v>2016</v>
      </c>
      <c r="V1377">
        <f t="shared" si="175"/>
        <v>2017</v>
      </c>
    </row>
    <row r="1378" spans="1:22"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68"/>
        <v>252.48648648648651</v>
      </c>
      <c r="P1378" s="5">
        <f t="shared" si="169"/>
        <v>55.607142857142854</v>
      </c>
      <c r="Q1378" t="str">
        <f t="shared" si="170"/>
        <v>music</v>
      </c>
      <c r="R1378" t="str">
        <f t="shared" si="171"/>
        <v>rock</v>
      </c>
      <c r="S1378" s="10">
        <f t="shared" si="172"/>
        <v>42677.460717592585</v>
      </c>
      <c r="T1378" s="10">
        <f t="shared" si="173"/>
        <v>42707.502384259256</v>
      </c>
      <c r="U1378">
        <f t="shared" si="174"/>
        <v>2016</v>
      </c>
      <c r="V1378">
        <f t="shared" si="175"/>
        <v>2016</v>
      </c>
    </row>
    <row r="1379" spans="1:22"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68"/>
        <v>116.15384615384616</v>
      </c>
      <c r="P1379" s="5">
        <f t="shared" si="169"/>
        <v>48.70967741935484</v>
      </c>
      <c r="Q1379" t="str">
        <f t="shared" si="170"/>
        <v>music</v>
      </c>
      <c r="R1379" t="str">
        <f t="shared" si="171"/>
        <v>rock</v>
      </c>
      <c r="S1379" s="10">
        <f t="shared" si="172"/>
        <v>42747.01122685185</v>
      </c>
      <c r="T1379" s="10">
        <f t="shared" si="173"/>
        <v>42768.96597222222</v>
      </c>
      <c r="U1379">
        <f t="shared" si="174"/>
        <v>2017</v>
      </c>
      <c r="V1379">
        <f t="shared" si="175"/>
        <v>2017</v>
      </c>
    </row>
    <row r="1380" spans="1:22"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68"/>
        <v>203.35000000000002</v>
      </c>
      <c r="P1380" s="5">
        <f t="shared" si="169"/>
        <v>30.578947368421051</v>
      </c>
      <c r="Q1380" t="str">
        <f t="shared" si="170"/>
        <v>music</v>
      </c>
      <c r="R1380" t="str">
        <f t="shared" si="171"/>
        <v>rock</v>
      </c>
      <c r="S1380" s="10">
        <f t="shared" si="172"/>
        <v>42568.551041666666</v>
      </c>
      <c r="T1380" s="10">
        <f t="shared" si="173"/>
        <v>42583.551041666666</v>
      </c>
      <c r="U1380">
        <f t="shared" si="174"/>
        <v>2016</v>
      </c>
      <c r="V1380">
        <f t="shared" si="175"/>
        <v>2016</v>
      </c>
    </row>
    <row r="1381" spans="1:22"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68"/>
        <v>111.60000000000001</v>
      </c>
      <c r="P1381" s="5">
        <f t="shared" si="169"/>
        <v>73.907284768211923</v>
      </c>
      <c r="Q1381" t="str">
        <f t="shared" si="170"/>
        <v>music</v>
      </c>
      <c r="R1381" t="str">
        <f t="shared" si="171"/>
        <v>rock</v>
      </c>
      <c r="S1381" s="10">
        <f t="shared" si="172"/>
        <v>42130.283287037033</v>
      </c>
      <c r="T1381" s="10">
        <f t="shared" si="173"/>
        <v>42160.283287037033</v>
      </c>
      <c r="U1381">
        <f t="shared" si="174"/>
        <v>2015</v>
      </c>
      <c r="V1381">
        <f t="shared" si="175"/>
        <v>2015</v>
      </c>
    </row>
    <row r="1382" spans="1:22"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68"/>
        <v>424</v>
      </c>
      <c r="P1382" s="5">
        <f t="shared" si="169"/>
        <v>21.2</v>
      </c>
      <c r="Q1382" t="str">
        <f t="shared" si="170"/>
        <v>music</v>
      </c>
      <c r="R1382" t="str">
        <f t="shared" si="171"/>
        <v>rock</v>
      </c>
      <c r="S1382" s="10">
        <f t="shared" si="172"/>
        <v>42141.554467592585</v>
      </c>
      <c r="T1382" s="10">
        <f t="shared" si="173"/>
        <v>42163.874999999993</v>
      </c>
      <c r="U1382">
        <f t="shared" si="174"/>
        <v>2015</v>
      </c>
      <c r="V1382">
        <f t="shared" si="175"/>
        <v>2015</v>
      </c>
    </row>
    <row r="1383" spans="1:22"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68"/>
        <v>107.1</v>
      </c>
      <c r="P1383" s="5">
        <f t="shared" si="169"/>
        <v>73.356164383561648</v>
      </c>
      <c r="Q1383" t="str">
        <f t="shared" si="170"/>
        <v>music</v>
      </c>
      <c r="R1383" t="str">
        <f t="shared" si="171"/>
        <v>rock</v>
      </c>
      <c r="S1383" s="10">
        <f t="shared" si="172"/>
        <v>42703.006076388883</v>
      </c>
      <c r="T1383" s="10">
        <f t="shared" si="173"/>
        <v>42733.006076388883</v>
      </c>
      <c r="U1383">
        <f t="shared" si="174"/>
        <v>2016</v>
      </c>
      <c r="V1383">
        <f t="shared" si="175"/>
        <v>2016</v>
      </c>
    </row>
    <row r="1384" spans="1:22"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68"/>
        <v>104.3625</v>
      </c>
      <c r="P1384" s="5">
        <f t="shared" si="169"/>
        <v>56.412162162162161</v>
      </c>
      <c r="Q1384" t="str">
        <f t="shared" si="170"/>
        <v>music</v>
      </c>
      <c r="R1384" t="str">
        <f t="shared" si="171"/>
        <v>rock</v>
      </c>
      <c r="S1384" s="10">
        <f t="shared" si="172"/>
        <v>41370.591851851852</v>
      </c>
      <c r="T1384" s="10">
        <f t="shared" si="173"/>
        <v>41400.591851851852</v>
      </c>
      <c r="U1384">
        <f t="shared" si="174"/>
        <v>2013</v>
      </c>
      <c r="V1384">
        <f t="shared" si="175"/>
        <v>2013</v>
      </c>
    </row>
    <row r="1385" spans="1:22"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68"/>
        <v>212.40909090909091</v>
      </c>
      <c r="P1385" s="5">
        <f t="shared" si="169"/>
        <v>50.247311827956992</v>
      </c>
      <c r="Q1385" t="str">
        <f t="shared" si="170"/>
        <v>music</v>
      </c>
      <c r="R1385" t="str">
        <f t="shared" si="171"/>
        <v>rock</v>
      </c>
      <c r="S1385" s="10">
        <f t="shared" si="172"/>
        <v>42706.866643518515</v>
      </c>
      <c r="T1385" s="10">
        <f t="shared" si="173"/>
        <v>42726.866643518515</v>
      </c>
      <c r="U1385">
        <f t="shared" si="174"/>
        <v>2016</v>
      </c>
      <c r="V1385">
        <f t="shared" si="175"/>
        <v>2016</v>
      </c>
    </row>
    <row r="1386" spans="1:22"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68"/>
        <v>124.08571428571429</v>
      </c>
      <c r="P1386" s="5">
        <f t="shared" si="169"/>
        <v>68.936507936507937</v>
      </c>
      <c r="Q1386" t="str">
        <f t="shared" si="170"/>
        <v>music</v>
      </c>
      <c r="R1386" t="str">
        <f t="shared" si="171"/>
        <v>rock</v>
      </c>
      <c r="S1386" s="10">
        <f t="shared" si="172"/>
        <v>42160.526874999996</v>
      </c>
      <c r="T1386" s="10">
        <f t="shared" si="173"/>
        <v>42190.526874999996</v>
      </c>
      <c r="U1386">
        <f t="shared" si="174"/>
        <v>2015</v>
      </c>
      <c r="V1386">
        <f t="shared" si="175"/>
        <v>2015</v>
      </c>
    </row>
    <row r="1387" spans="1:22"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68"/>
        <v>110.406125</v>
      </c>
      <c r="P1387" s="5">
        <f t="shared" si="169"/>
        <v>65.914104477611943</v>
      </c>
      <c r="Q1387" t="str">
        <f t="shared" si="170"/>
        <v>music</v>
      </c>
      <c r="R1387" t="str">
        <f t="shared" si="171"/>
        <v>rock</v>
      </c>
      <c r="S1387" s="10">
        <f t="shared" si="172"/>
        <v>42433.480567129627</v>
      </c>
      <c r="T1387" s="10">
        <f t="shared" si="173"/>
        <v>42489.299305555549</v>
      </c>
      <c r="U1387">
        <f t="shared" si="174"/>
        <v>2016</v>
      </c>
      <c r="V1387">
        <f t="shared" si="175"/>
        <v>2016</v>
      </c>
    </row>
    <row r="1388" spans="1:22"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68"/>
        <v>218.75</v>
      </c>
      <c r="P1388" s="5">
        <f t="shared" si="169"/>
        <v>62.5</v>
      </c>
      <c r="Q1388" t="str">
        <f t="shared" si="170"/>
        <v>music</v>
      </c>
      <c r="R1388" t="str">
        <f t="shared" si="171"/>
        <v>rock</v>
      </c>
      <c r="S1388" s="10">
        <f t="shared" si="172"/>
        <v>42184.438530092586</v>
      </c>
      <c r="T1388" s="10">
        <f t="shared" si="173"/>
        <v>42214.438530092586</v>
      </c>
      <c r="U1388">
        <f t="shared" si="174"/>
        <v>2015</v>
      </c>
      <c r="V1388">
        <f t="shared" si="175"/>
        <v>2015</v>
      </c>
    </row>
    <row r="1389" spans="1:22"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68"/>
        <v>136.625</v>
      </c>
      <c r="P1389" s="5">
        <f t="shared" si="169"/>
        <v>70.064102564102569</v>
      </c>
      <c r="Q1389" t="str">
        <f t="shared" si="170"/>
        <v>music</v>
      </c>
      <c r="R1389" t="str">
        <f t="shared" si="171"/>
        <v>rock</v>
      </c>
      <c r="S1389" s="10">
        <f t="shared" si="172"/>
        <v>42126.712905092594</v>
      </c>
      <c r="T1389" s="10">
        <f t="shared" si="173"/>
        <v>42157.979166666664</v>
      </c>
      <c r="U1389">
        <f t="shared" si="174"/>
        <v>2015</v>
      </c>
      <c r="V1389">
        <f t="shared" si="175"/>
        <v>2015</v>
      </c>
    </row>
    <row r="1390" spans="1:22"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68"/>
        <v>134.8074</v>
      </c>
      <c r="P1390" s="5">
        <f t="shared" si="169"/>
        <v>60.181874999999998</v>
      </c>
      <c r="Q1390" t="str">
        <f t="shared" si="170"/>
        <v>music</v>
      </c>
      <c r="R1390" t="str">
        <f t="shared" si="171"/>
        <v>rock</v>
      </c>
      <c r="S1390" s="10">
        <f t="shared" si="172"/>
        <v>42634.406446759262</v>
      </c>
      <c r="T1390" s="10">
        <f t="shared" si="173"/>
        <v>42660.468055555553</v>
      </c>
      <c r="U1390">
        <f t="shared" si="174"/>
        <v>2016</v>
      </c>
      <c r="V1390">
        <f t="shared" si="175"/>
        <v>2016</v>
      </c>
    </row>
    <row r="1391" spans="1:22"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68"/>
        <v>145.4</v>
      </c>
      <c r="P1391" s="5">
        <f t="shared" si="169"/>
        <v>21.382352941176471</v>
      </c>
      <c r="Q1391" t="str">
        <f t="shared" si="170"/>
        <v>music</v>
      </c>
      <c r="R1391" t="str">
        <f t="shared" si="171"/>
        <v>rock</v>
      </c>
      <c r="S1391" s="10">
        <f t="shared" si="172"/>
        <v>42565.272650462961</v>
      </c>
      <c r="T1391" s="10">
        <f t="shared" si="173"/>
        <v>42595.272650462961</v>
      </c>
      <c r="U1391">
        <f t="shared" si="174"/>
        <v>2016</v>
      </c>
      <c r="V1391">
        <f t="shared" si="175"/>
        <v>2016</v>
      </c>
    </row>
    <row r="1392" spans="1:22"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68"/>
        <v>109.10714285714285</v>
      </c>
      <c r="P1392" s="5">
        <f t="shared" si="169"/>
        <v>160.78947368421052</v>
      </c>
      <c r="Q1392" t="str">
        <f t="shared" si="170"/>
        <v>music</v>
      </c>
      <c r="R1392" t="str">
        <f t="shared" si="171"/>
        <v>rock</v>
      </c>
      <c r="S1392" s="10">
        <f t="shared" si="172"/>
        <v>42087.594976851855</v>
      </c>
      <c r="T1392" s="10">
        <f t="shared" si="173"/>
        <v>42121.508333333331</v>
      </c>
      <c r="U1392">
        <f t="shared" si="174"/>
        <v>2015</v>
      </c>
      <c r="V1392">
        <f t="shared" si="175"/>
        <v>2015</v>
      </c>
    </row>
    <row r="1393" spans="1:22"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68"/>
        <v>110.2</v>
      </c>
      <c r="P1393" s="5">
        <f t="shared" si="169"/>
        <v>42.384615384615387</v>
      </c>
      <c r="Q1393" t="str">
        <f t="shared" si="170"/>
        <v>music</v>
      </c>
      <c r="R1393" t="str">
        <f t="shared" si="171"/>
        <v>rock</v>
      </c>
      <c r="S1393" s="10">
        <f t="shared" si="172"/>
        <v>42193.442337962959</v>
      </c>
      <c r="T1393" s="10">
        <f t="shared" si="173"/>
        <v>42237.999305555553</v>
      </c>
      <c r="U1393">
        <f t="shared" si="174"/>
        <v>2015</v>
      </c>
      <c r="V1393">
        <f t="shared" si="175"/>
        <v>2015</v>
      </c>
    </row>
    <row r="1394" spans="1:22"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68"/>
        <v>113.64000000000001</v>
      </c>
      <c r="P1394" s="5">
        <f t="shared" si="169"/>
        <v>27.317307692307693</v>
      </c>
      <c r="Q1394" t="str">
        <f t="shared" si="170"/>
        <v>music</v>
      </c>
      <c r="R1394" t="str">
        <f t="shared" si="171"/>
        <v>rock</v>
      </c>
      <c r="S1394" s="10">
        <f t="shared" si="172"/>
        <v>42400.946597222217</v>
      </c>
      <c r="T1394" s="10">
        <f t="shared" si="173"/>
        <v>42431.946597222217</v>
      </c>
      <c r="U1394">
        <f t="shared" si="174"/>
        <v>2016</v>
      </c>
      <c r="V1394">
        <f t="shared" si="175"/>
        <v>2016</v>
      </c>
    </row>
    <row r="1395" spans="1:22"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68"/>
        <v>102.35000000000001</v>
      </c>
      <c r="P1395" s="5">
        <f t="shared" si="169"/>
        <v>196.82692307692307</v>
      </c>
      <c r="Q1395" t="str">
        <f t="shared" si="170"/>
        <v>music</v>
      </c>
      <c r="R1395" t="str">
        <f t="shared" si="171"/>
        <v>rock</v>
      </c>
      <c r="S1395" s="10">
        <f t="shared" si="172"/>
        <v>42553.473645833328</v>
      </c>
      <c r="T1395" s="10">
        <f t="shared" si="173"/>
        <v>42583.473645833328</v>
      </c>
      <c r="U1395">
        <f t="shared" si="174"/>
        <v>2016</v>
      </c>
      <c r="V1395">
        <f t="shared" si="175"/>
        <v>2016</v>
      </c>
    </row>
    <row r="1396" spans="1:22"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68"/>
        <v>122.13333333333334</v>
      </c>
      <c r="P1396" s="5">
        <f t="shared" si="169"/>
        <v>53.882352941176471</v>
      </c>
      <c r="Q1396" t="str">
        <f t="shared" si="170"/>
        <v>music</v>
      </c>
      <c r="R1396" t="str">
        <f t="shared" si="171"/>
        <v>rock</v>
      </c>
      <c r="S1396" s="10">
        <f t="shared" si="172"/>
        <v>42751.936643518515</v>
      </c>
      <c r="T1396" s="10">
        <f t="shared" si="173"/>
        <v>42794.916666666664</v>
      </c>
      <c r="U1396">
        <f t="shared" si="174"/>
        <v>2017</v>
      </c>
      <c r="V1396">
        <f t="shared" si="175"/>
        <v>2017</v>
      </c>
    </row>
    <row r="1397" spans="1:22"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68"/>
        <v>111.88571428571427</v>
      </c>
      <c r="P1397" s="5">
        <f t="shared" si="169"/>
        <v>47.756097560975611</v>
      </c>
      <c r="Q1397" t="str">
        <f t="shared" si="170"/>
        <v>music</v>
      </c>
      <c r="R1397" t="str">
        <f t="shared" si="171"/>
        <v>rock</v>
      </c>
      <c r="S1397" s="10">
        <f t="shared" si="172"/>
        <v>42719.700011574074</v>
      </c>
      <c r="T1397" s="10">
        <f t="shared" si="173"/>
        <v>42749.700011574074</v>
      </c>
      <c r="U1397">
        <f t="shared" si="174"/>
        <v>2016</v>
      </c>
      <c r="V1397">
        <f t="shared" si="175"/>
        <v>2017</v>
      </c>
    </row>
    <row r="1398" spans="1:22"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68"/>
        <v>107.3</v>
      </c>
      <c r="P1398" s="5">
        <f t="shared" si="169"/>
        <v>88.191780821917803</v>
      </c>
      <c r="Q1398" t="str">
        <f t="shared" si="170"/>
        <v>music</v>
      </c>
      <c r="R1398" t="str">
        <f t="shared" si="171"/>
        <v>rock</v>
      </c>
      <c r="S1398" s="10">
        <f t="shared" si="172"/>
        <v>42018.790300925924</v>
      </c>
      <c r="T1398" s="10">
        <f t="shared" si="173"/>
        <v>42048.790300925924</v>
      </c>
      <c r="U1398">
        <f t="shared" si="174"/>
        <v>2015</v>
      </c>
      <c r="V1398">
        <f t="shared" si="175"/>
        <v>2015</v>
      </c>
    </row>
    <row r="1399" spans="1:22"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68"/>
        <v>113.85000000000001</v>
      </c>
      <c r="P1399" s="5">
        <f t="shared" si="169"/>
        <v>72.056962025316452</v>
      </c>
      <c r="Q1399" t="str">
        <f t="shared" si="170"/>
        <v>music</v>
      </c>
      <c r="R1399" t="str">
        <f t="shared" si="171"/>
        <v>rock</v>
      </c>
      <c r="S1399" s="10">
        <f t="shared" si="172"/>
        <v>42640.709606481476</v>
      </c>
      <c r="T1399" s="10">
        <f t="shared" si="173"/>
        <v>42670.679861111108</v>
      </c>
      <c r="U1399">
        <f t="shared" si="174"/>
        <v>2016</v>
      </c>
      <c r="V1399">
        <f t="shared" si="175"/>
        <v>2016</v>
      </c>
    </row>
    <row r="1400" spans="1:22"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68"/>
        <v>109.68181818181819</v>
      </c>
      <c r="P1400" s="5">
        <f t="shared" si="169"/>
        <v>74.246153846153845</v>
      </c>
      <c r="Q1400" t="str">
        <f t="shared" si="170"/>
        <v>music</v>
      </c>
      <c r="R1400" t="str">
        <f t="shared" si="171"/>
        <v>rock</v>
      </c>
      <c r="S1400" s="10">
        <f t="shared" si="172"/>
        <v>42526.665902777771</v>
      </c>
      <c r="T1400" s="10">
        <f t="shared" si="173"/>
        <v>42556.665902777771</v>
      </c>
      <c r="U1400">
        <f t="shared" si="174"/>
        <v>2016</v>
      </c>
      <c r="V1400">
        <f t="shared" si="175"/>
        <v>2016</v>
      </c>
    </row>
    <row r="1401" spans="1:22"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68"/>
        <v>126.14444444444443</v>
      </c>
      <c r="P1401" s="5">
        <f t="shared" si="169"/>
        <v>61.701086956521742</v>
      </c>
      <c r="Q1401" t="str">
        <f t="shared" si="170"/>
        <v>music</v>
      </c>
      <c r="R1401" t="str">
        <f t="shared" si="171"/>
        <v>rock</v>
      </c>
      <c r="S1401" s="10">
        <f t="shared" si="172"/>
        <v>41888.795983796292</v>
      </c>
      <c r="T1401" s="10">
        <f t="shared" si="173"/>
        <v>41918.795983796292</v>
      </c>
      <c r="U1401">
        <f t="shared" si="174"/>
        <v>2014</v>
      </c>
      <c r="V1401">
        <f t="shared" si="175"/>
        <v>2014</v>
      </c>
    </row>
    <row r="1402" spans="1:22"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68"/>
        <v>167.42857142857144</v>
      </c>
      <c r="P1402" s="5">
        <f t="shared" si="169"/>
        <v>17.235294117647058</v>
      </c>
      <c r="Q1402" t="str">
        <f t="shared" si="170"/>
        <v>music</v>
      </c>
      <c r="R1402" t="str">
        <f t="shared" si="171"/>
        <v>rock</v>
      </c>
      <c r="S1402" s="10">
        <f t="shared" si="172"/>
        <v>42498.132789351854</v>
      </c>
      <c r="T1402" s="10">
        <f t="shared" si="173"/>
        <v>42533.020833333336</v>
      </c>
      <c r="U1402">
        <f t="shared" si="174"/>
        <v>2016</v>
      </c>
      <c r="V1402">
        <f t="shared" si="175"/>
        <v>2016</v>
      </c>
    </row>
    <row r="1403" spans="1:22"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68"/>
        <v>496.52000000000004</v>
      </c>
      <c r="P1403" s="5">
        <f t="shared" si="169"/>
        <v>51.720833333333331</v>
      </c>
      <c r="Q1403" t="str">
        <f t="shared" si="170"/>
        <v>music</v>
      </c>
      <c r="R1403" t="str">
        <f t="shared" si="171"/>
        <v>rock</v>
      </c>
      <c r="S1403" s="10">
        <f t="shared" si="172"/>
        <v>41399.787893518514</v>
      </c>
      <c r="T1403" s="10">
        <f t="shared" si="173"/>
        <v>41420.787893518514</v>
      </c>
      <c r="U1403">
        <f t="shared" si="174"/>
        <v>2013</v>
      </c>
      <c r="V1403">
        <f t="shared" si="175"/>
        <v>2013</v>
      </c>
    </row>
    <row r="1404" spans="1:22"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68"/>
        <v>109.16</v>
      </c>
      <c r="P1404" s="5">
        <f t="shared" si="169"/>
        <v>24.150442477876105</v>
      </c>
      <c r="Q1404" t="str">
        <f t="shared" si="170"/>
        <v>music</v>
      </c>
      <c r="R1404" t="str">
        <f t="shared" si="171"/>
        <v>rock</v>
      </c>
      <c r="S1404" s="10">
        <f t="shared" si="172"/>
        <v>42064.845034722217</v>
      </c>
      <c r="T1404" s="10">
        <f t="shared" si="173"/>
        <v>42124.803368055553</v>
      </c>
      <c r="U1404">
        <f t="shared" si="174"/>
        <v>2015</v>
      </c>
      <c r="V1404">
        <f t="shared" si="175"/>
        <v>2015</v>
      </c>
    </row>
    <row r="1405" spans="1:22"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68"/>
        <v>102.57499999999999</v>
      </c>
      <c r="P1405" s="5">
        <f t="shared" si="169"/>
        <v>62.166666666666664</v>
      </c>
      <c r="Q1405" t="str">
        <f t="shared" si="170"/>
        <v>music</v>
      </c>
      <c r="R1405" t="str">
        <f t="shared" si="171"/>
        <v>rock</v>
      </c>
      <c r="S1405" s="10">
        <f t="shared" si="172"/>
        <v>41450.854571759257</v>
      </c>
      <c r="T1405" s="10">
        <f t="shared" si="173"/>
        <v>41480.854571759257</v>
      </c>
      <c r="U1405">
        <f t="shared" si="174"/>
        <v>2013</v>
      </c>
      <c r="V1405">
        <f t="shared" si="175"/>
        <v>2013</v>
      </c>
    </row>
    <row r="1406" spans="1:22"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68"/>
        <v>1.6620689655172414</v>
      </c>
      <c r="P1406" s="5">
        <f t="shared" si="169"/>
        <v>48.2</v>
      </c>
      <c r="Q1406" t="str">
        <f t="shared" si="170"/>
        <v>publishing</v>
      </c>
      <c r="R1406" t="str">
        <f t="shared" si="171"/>
        <v>translations</v>
      </c>
      <c r="S1406" s="10">
        <f t="shared" si="172"/>
        <v>42032.30190972222</v>
      </c>
      <c r="T1406" s="10">
        <f t="shared" si="173"/>
        <v>42057.30190972222</v>
      </c>
      <c r="U1406">
        <f t="shared" si="174"/>
        <v>2015</v>
      </c>
      <c r="V1406">
        <f t="shared" si="175"/>
        <v>2015</v>
      </c>
    </row>
    <row r="1407" spans="1:22"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68"/>
        <v>0.42</v>
      </c>
      <c r="P1407" s="5">
        <f t="shared" si="169"/>
        <v>6.1764705882352944</v>
      </c>
      <c r="Q1407" t="str">
        <f t="shared" si="170"/>
        <v>publishing</v>
      </c>
      <c r="R1407" t="str">
        <f t="shared" si="171"/>
        <v>translations</v>
      </c>
      <c r="S1407" s="10">
        <f t="shared" si="172"/>
        <v>41941.472233796296</v>
      </c>
      <c r="T1407" s="10">
        <f t="shared" si="173"/>
        <v>41971.51390046296</v>
      </c>
      <c r="U1407">
        <f t="shared" si="174"/>
        <v>2014</v>
      </c>
      <c r="V1407">
        <f t="shared" si="175"/>
        <v>2014</v>
      </c>
    </row>
    <row r="1408" spans="1:22"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68"/>
        <v>0.125</v>
      </c>
      <c r="P1408" s="5">
        <f t="shared" si="169"/>
        <v>5</v>
      </c>
      <c r="Q1408" t="str">
        <f t="shared" si="170"/>
        <v>publishing</v>
      </c>
      <c r="R1408" t="str">
        <f t="shared" si="171"/>
        <v>translations</v>
      </c>
      <c r="S1408" s="10">
        <f t="shared" si="172"/>
        <v>42297.224618055552</v>
      </c>
      <c r="T1408" s="10">
        <f t="shared" si="173"/>
        <v>42350.208333333336</v>
      </c>
      <c r="U1408">
        <f t="shared" si="174"/>
        <v>2015</v>
      </c>
      <c r="V1408">
        <f t="shared" si="175"/>
        <v>2015</v>
      </c>
    </row>
    <row r="1409" spans="1:22"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68"/>
        <v>0.5</v>
      </c>
      <c r="P1409" s="5">
        <f t="shared" si="169"/>
        <v>7.5</v>
      </c>
      <c r="Q1409" t="str">
        <f t="shared" si="170"/>
        <v>publishing</v>
      </c>
      <c r="R1409" t="str">
        <f t="shared" si="171"/>
        <v>translations</v>
      </c>
      <c r="S1409" s="10">
        <f t="shared" si="172"/>
        <v>41838.32844907407</v>
      </c>
      <c r="T1409" s="10">
        <f t="shared" si="173"/>
        <v>41863.32844907407</v>
      </c>
      <c r="U1409">
        <f t="shared" si="174"/>
        <v>2014</v>
      </c>
      <c r="V1409">
        <f t="shared" si="175"/>
        <v>2014</v>
      </c>
    </row>
    <row r="1410" spans="1:22"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68"/>
        <v>7.1999999999999993</v>
      </c>
      <c r="P1410" s="5">
        <f t="shared" si="169"/>
        <v>12</v>
      </c>
      <c r="Q1410" t="str">
        <f t="shared" si="170"/>
        <v>publishing</v>
      </c>
      <c r="R1410" t="str">
        <f t="shared" si="171"/>
        <v>translations</v>
      </c>
      <c r="S1410" s="10">
        <f t="shared" si="172"/>
        <v>42291.663842592585</v>
      </c>
      <c r="T1410" s="10">
        <f t="shared" si="173"/>
        <v>42321.705509259256</v>
      </c>
      <c r="U1410">
        <f t="shared" si="174"/>
        <v>2015</v>
      </c>
      <c r="V1410">
        <f t="shared" si="175"/>
        <v>2015</v>
      </c>
    </row>
    <row r="1411" spans="1:22"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76">(E1411/D1411)*100</f>
        <v>0</v>
      </c>
      <c r="P1411" s="5">
        <f t="shared" ref="P1411:P1474" si="177">IFERROR(E1411/L1411, 0)</f>
        <v>0</v>
      </c>
      <c r="Q1411" t="str">
        <f t="shared" ref="Q1411:Q1474" si="178">LEFT(N1411,FIND("/",N1411)-1)</f>
        <v>publishing</v>
      </c>
      <c r="R1411" t="str">
        <f t="shared" ref="R1411:R1474" si="179">RIGHT(N1411,LEN(N1411)-FIND("/",N1411))</f>
        <v>translations</v>
      </c>
      <c r="S1411" s="10">
        <f t="shared" ref="S1411:S1474" si="180">(J1411/86400)+25569+(-5/24)</f>
        <v>41944.925173611111</v>
      </c>
      <c r="T1411" s="10">
        <f t="shared" ref="T1411:T1474" si="181">(I1411/86400)+25569+(-5/24)</f>
        <v>42004.966840277775</v>
      </c>
      <c r="U1411">
        <f t="shared" ref="U1411:U1474" si="182">YEAR(S1411)</f>
        <v>2014</v>
      </c>
      <c r="V1411">
        <f t="shared" ref="V1411:V1474" si="183">YEAR(T1411)</f>
        <v>2014</v>
      </c>
    </row>
    <row r="1412" spans="1:22"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76"/>
        <v>1.6666666666666666E-2</v>
      </c>
      <c r="P1412" s="5">
        <f t="shared" si="177"/>
        <v>1</v>
      </c>
      <c r="Q1412" t="str">
        <f t="shared" si="178"/>
        <v>publishing</v>
      </c>
      <c r="R1412" t="str">
        <f t="shared" si="179"/>
        <v>translations</v>
      </c>
      <c r="S1412" s="10">
        <f t="shared" si="180"/>
        <v>42479.110185185178</v>
      </c>
      <c r="T1412" s="10">
        <f t="shared" si="181"/>
        <v>42524.110185185178</v>
      </c>
      <c r="U1412">
        <f t="shared" si="182"/>
        <v>2016</v>
      </c>
      <c r="V1412">
        <f t="shared" si="183"/>
        <v>2016</v>
      </c>
    </row>
    <row r="1413" spans="1:22"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76"/>
        <v>0.23333333333333336</v>
      </c>
      <c r="P1413" s="5">
        <f t="shared" si="177"/>
        <v>2.3333333333333335</v>
      </c>
      <c r="Q1413" t="str">
        <f t="shared" si="178"/>
        <v>publishing</v>
      </c>
      <c r="R1413" t="str">
        <f t="shared" si="179"/>
        <v>translations</v>
      </c>
      <c r="S1413" s="10">
        <f t="shared" si="180"/>
        <v>42012.850694444445</v>
      </c>
      <c r="T1413" s="10">
        <f t="shared" si="181"/>
        <v>42040.850694444445</v>
      </c>
      <c r="U1413">
        <f t="shared" si="182"/>
        <v>2015</v>
      </c>
      <c r="V1413">
        <f t="shared" si="183"/>
        <v>2015</v>
      </c>
    </row>
    <row r="1414" spans="1:22"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76"/>
        <v>4.5714285714285712</v>
      </c>
      <c r="P1414" s="5">
        <f t="shared" si="177"/>
        <v>24.615384615384617</v>
      </c>
      <c r="Q1414" t="str">
        <f t="shared" si="178"/>
        <v>publishing</v>
      </c>
      <c r="R1414" t="str">
        <f t="shared" si="179"/>
        <v>translations</v>
      </c>
      <c r="S1414" s="10">
        <f t="shared" si="180"/>
        <v>41946.855312499996</v>
      </c>
      <c r="T1414" s="10">
        <f t="shared" si="181"/>
        <v>41976.855312499996</v>
      </c>
      <c r="U1414">
        <f t="shared" si="182"/>
        <v>2014</v>
      </c>
      <c r="V1414">
        <f t="shared" si="183"/>
        <v>2014</v>
      </c>
    </row>
    <row r="1415" spans="1:22"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76"/>
        <v>5</v>
      </c>
      <c r="P1415" s="5">
        <f t="shared" si="177"/>
        <v>100</v>
      </c>
      <c r="Q1415" t="str">
        <f t="shared" si="178"/>
        <v>publishing</v>
      </c>
      <c r="R1415" t="str">
        <f t="shared" si="179"/>
        <v>translations</v>
      </c>
      <c r="S1415" s="10">
        <f t="shared" si="180"/>
        <v>42360.228819444441</v>
      </c>
      <c r="T1415" s="10">
        <f t="shared" si="181"/>
        <v>42420.228819444441</v>
      </c>
      <c r="U1415">
        <f t="shared" si="182"/>
        <v>2015</v>
      </c>
      <c r="V1415">
        <f t="shared" si="183"/>
        <v>2016</v>
      </c>
    </row>
    <row r="1416" spans="1:22"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76"/>
        <v>0.2</v>
      </c>
      <c r="P1416" s="5">
        <f t="shared" si="177"/>
        <v>1</v>
      </c>
      <c r="Q1416" t="str">
        <f t="shared" si="178"/>
        <v>publishing</v>
      </c>
      <c r="R1416" t="str">
        <f t="shared" si="179"/>
        <v>translations</v>
      </c>
      <c r="S1416" s="10">
        <f t="shared" si="180"/>
        <v>42708.044756944444</v>
      </c>
      <c r="T1416" s="10">
        <f t="shared" si="181"/>
        <v>42738.044756944444</v>
      </c>
      <c r="U1416">
        <f t="shared" si="182"/>
        <v>2016</v>
      </c>
      <c r="V1416">
        <f t="shared" si="183"/>
        <v>2017</v>
      </c>
    </row>
    <row r="1417" spans="1:22"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76"/>
        <v>18.181818181818183</v>
      </c>
      <c r="P1417" s="5">
        <f t="shared" si="177"/>
        <v>88.888888888888886</v>
      </c>
      <c r="Q1417" t="str">
        <f t="shared" si="178"/>
        <v>publishing</v>
      </c>
      <c r="R1417" t="str">
        <f t="shared" si="179"/>
        <v>translations</v>
      </c>
      <c r="S1417" s="10">
        <f t="shared" si="180"/>
        <v>42192.467488425922</v>
      </c>
      <c r="T1417" s="10">
        <f t="shared" si="181"/>
        <v>42232.467488425922</v>
      </c>
      <c r="U1417">
        <f t="shared" si="182"/>
        <v>2015</v>
      </c>
      <c r="V1417">
        <f t="shared" si="183"/>
        <v>2015</v>
      </c>
    </row>
    <row r="1418" spans="1:22"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76"/>
        <v>0</v>
      </c>
      <c r="P1418" s="5">
        <f t="shared" si="177"/>
        <v>0</v>
      </c>
      <c r="Q1418" t="str">
        <f t="shared" si="178"/>
        <v>publishing</v>
      </c>
      <c r="R1418" t="str">
        <f t="shared" si="179"/>
        <v>translations</v>
      </c>
      <c r="S1418" s="10">
        <f t="shared" si="180"/>
        <v>42299.717812499999</v>
      </c>
      <c r="T1418" s="10">
        <f t="shared" si="181"/>
        <v>42329.759479166663</v>
      </c>
      <c r="U1418">
        <f t="shared" si="182"/>
        <v>2015</v>
      </c>
      <c r="V1418">
        <f t="shared" si="183"/>
        <v>2015</v>
      </c>
    </row>
    <row r="1419" spans="1:22"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76"/>
        <v>1.2222222222222223</v>
      </c>
      <c r="P1419" s="5">
        <f t="shared" si="177"/>
        <v>27.5</v>
      </c>
      <c r="Q1419" t="str">
        <f t="shared" si="178"/>
        <v>publishing</v>
      </c>
      <c r="R1419" t="str">
        <f t="shared" si="179"/>
        <v>translations</v>
      </c>
      <c r="S1419" s="10">
        <f t="shared" si="180"/>
        <v>42231.941828703704</v>
      </c>
      <c r="T1419" s="10">
        <f t="shared" si="181"/>
        <v>42262.257638888885</v>
      </c>
      <c r="U1419">
        <f t="shared" si="182"/>
        <v>2015</v>
      </c>
      <c r="V1419">
        <f t="shared" si="183"/>
        <v>2015</v>
      </c>
    </row>
    <row r="1420" spans="1:22"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76"/>
        <v>0.2</v>
      </c>
      <c r="P1420" s="5">
        <f t="shared" si="177"/>
        <v>6</v>
      </c>
      <c r="Q1420" t="str">
        <f t="shared" si="178"/>
        <v>publishing</v>
      </c>
      <c r="R1420" t="str">
        <f t="shared" si="179"/>
        <v>translations</v>
      </c>
      <c r="S1420" s="10">
        <f t="shared" si="180"/>
        <v>42395.248078703698</v>
      </c>
      <c r="T1420" s="10">
        <f t="shared" si="181"/>
        <v>42425.248078703698</v>
      </c>
      <c r="U1420">
        <f t="shared" si="182"/>
        <v>2016</v>
      </c>
      <c r="V1420">
        <f t="shared" si="183"/>
        <v>2016</v>
      </c>
    </row>
    <row r="1421" spans="1:22"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76"/>
        <v>7.0634920634920633</v>
      </c>
      <c r="P1421" s="5">
        <f t="shared" si="177"/>
        <v>44.5</v>
      </c>
      <c r="Q1421" t="str">
        <f t="shared" si="178"/>
        <v>publishing</v>
      </c>
      <c r="R1421" t="str">
        <f t="shared" si="179"/>
        <v>translations</v>
      </c>
      <c r="S1421" s="10">
        <f t="shared" si="180"/>
        <v>42622.24790509259</v>
      </c>
      <c r="T1421" s="10">
        <f t="shared" si="181"/>
        <v>42652.24790509259</v>
      </c>
      <c r="U1421">
        <f t="shared" si="182"/>
        <v>2016</v>
      </c>
      <c r="V1421">
        <f t="shared" si="183"/>
        <v>2016</v>
      </c>
    </row>
    <row r="1422" spans="1:22"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76"/>
        <v>2.7272727272727271</v>
      </c>
      <c r="P1422" s="5">
        <f t="shared" si="177"/>
        <v>1</v>
      </c>
      <c r="Q1422" t="str">
        <f t="shared" si="178"/>
        <v>publishing</v>
      </c>
      <c r="R1422" t="str">
        <f t="shared" si="179"/>
        <v>translations</v>
      </c>
      <c r="S1422" s="10">
        <f t="shared" si="180"/>
        <v>42524.459328703706</v>
      </c>
      <c r="T1422" s="10">
        <f t="shared" si="181"/>
        <v>42549.459328703706</v>
      </c>
      <c r="U1422">
        <f t="shared" si="182"/>
        <v>2016</v>
      </c>
      <c r="V1422">
        <f t="shared" si="183"/>
        <v>2016</v>
      </c>
    </row>
    <row r="1423" spans="1:22"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76"/>
        <v>0.1</v>
      </c>
      <c r="P1423" s="5">
        <f t="shared" si="177"/>
        <v>100</v>
      </c>
      <c r="Q1423" t="str">
        <f t="shared" si="178"/>
        <v>publishing</v>
      </c>
      <c r="R1423" t="str">
        <f t="shared" si="179"/>
        <v>translations</v>
      </c>
      <c r="S1423" s="10">
        <f t="shared" si="180"/>
        <v>42013.707280092589</v>
      </c>
      <c r="T1423" s="10">
        <f t="shared" si="181"/>
        <v>42043.707280092589</v>
      </c>
      <c r="U1423">
        <f t="shared" si="182"/>
        <v>2015</v>
      </c>
      <c r="V1423">
        <f t="shared" si="183"/>
        <v>2015</v>
      </c>
    </row>
    <row r="1424" spans="1:22"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76"/>
        <v>0.104</v>
      </c>
      <c r="P1424" s="5">
        <f t="shared" si="177"/>
        <v>13</v>
      </c>
      <c r="Q1424" t="str">
        <f t="shared" si="178"/>
        <v>publishing</v>
      </c>
      <c r="R1424" t="str">
        <f t="shared" si="179"/>
        <v>translations</v>
      </c>
      <c r="S1424" s="10">
        <f t="shared" si="180"/>
        <v>42604.031296296293</v>
      </c>
      <c r="T1424" s="10">
        <f t="shared" si="181"/>
        <v>42634.031296296293</v>
      </c>
      <c r="U1424">
        <f t="shared" si="182"/>
        <v>2016</v>
      </c>
      <c r="V1424">
        <f t="shared" si="183"/>
        <v>2016</v>
      </c>
    </row>
    <row r="1425" spans="1:22"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76"/>
        <v>0.33333333333333337</v>
      </c>
      <c r="P1425" s="5">
        <f t="shared" si="177"/>
        <v>100</v>
      </c>
      <c r="Q1425" t="str">
        <f t="shared" si="178"/>
        <v>publishing</v>
      </c>
      <c r="R1425" t="str">
        <f t="shared" si="179"/>
        <v>translations</v>
      </c>
      <c r="S1425" s="10">
        <f t="shared" si="180"/>
        <v>42340.151979166665</v>
      </c>
      <c r="T1425" s="10">
        <f t="shared" si="181"/>
        <v>42370.151979166665</v>
      </c>
      <c r="U1425">
        <f t="shared" si="182"/>
        <v>2015</v>
      </c>
      <c r="V1425">
        <f t="shared" si="183"/>
        <v>2016</v>
      </c>
    </row>
    <row r="1426" spans="1:22"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76"/>
        <v>20.36</v>
      </c>
      <c r="P1426" s="5">
        <f t="shared" si="177"/>
        <v>109.07142857142857</v>
      </c>
      <c r="Q1426" t="str">
        <f t="shared" si="178"/>
        <v>publishing</v>
      </c>
      <c r="R1426" t="str">
        <f t="shared" si="179"/>
        <v>translations</v>
      </c>
      <c r="S1426" s="10">
        <f t="shared" si="180"/>
        <v>42676.509282407402</v>
      </c>
      <c r="T1426" s="10">
        <f t="shared" si="181"/>
        <v>42689.550949074073</v>
      </c>
      <c r="U1426">
        <f t="shared" si="182"/>
        <v>2016</v>
      </c>
      <c r="V1426">
        <f t="shared" si="183"/>
        <v>2016</v>
      </c>
    </row>
    <row r="1427" spans="1:22"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76"/>
        <v>0</v>
      </c>
      <c r="P1427" s="5">
        <f t="shared" si="177"/>
        <v>0</v>
      </c>
      <c r="Q1427" t="str">
        <f t="shared" si="178"/>
        <v>publishing</v>
      </c>
      <c r="R1427" t="str">
        <f t="shared" si="179"/>
        <v>translations</v>
      </c>
      <c r="S1427" s="10">
        <f t="shared" si="180"/>
        <v>42092.923136574071</v>
      </c>
      <c r="T1427" s="10">
        <f t="shared" si="181"/>
        <v>42122.923136574071</v>
      </c>
      <c r="U1427">
        <f t="shared" si="182"/>
        <v>2015</v>
      </c>
      <c r="V1427">
        <f t="shared" si="183"/>
        <v>2015</v>
      </c>
    </row>
    <row r="1428" spans="1:22"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76"/>
        <v>0</v>
      </c>
      <c r="P1428" s="5">
        <f t="shared" si="177"/>
        <v>0</v>
      </c>
      <c r="Q1428" t="str">
        <f t="shared" si="178"/>
        <v>publishing</v>
      </c>
      <c r="R1428" t="str">
        <f t="shared" si="179"/>
        <v>translations</v>
      </c>
      <c r="S1428" s="10">
        <f t="shared" si="180"/>
        <v>42180.181944444441</v>
      </c>
      <c r="T1428" s="10">
        <f t="shared" si="181"/>
        <v>42240.181944444441</v>
      </c>
      <c r="U1428">
        <f t="shared" si="182"/>
        <v>2015</v>
      </c>
      <c r="V1428">
        <f t="shared" si="183"/>
        <v>2015</v>
      </c>
    </row>
    <row r="1429" spans="1:22"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76"/>
        <v>8.3800000000000008</v>
      </c>
      <c r="P1429" s="5">
        <f t="shared" si="177"/>
        <v>104.75</v>
      </c>
      <c r="Q1429" t="str">
        <f t="shared" si="178"/>
        <v>publishing</v>
      </c>
      <c r="R1429" t="str">
        <f t="shared" si="179"/>
        <v>translations</v>
      </c>
      <c r="S1429" s="10">
        <f t="shared" si="180"/>
        <v>42601.643344907403</v>
      </c>
      <c r="T1429" s="10">
        <f t="shared" si="181"/>
        <v>42631.643344907403</v>
      </c>
      <c r="U1429">
        <f t="shared" si="182"/>
        <v>2016</v>
      </c>
      <c r="V1429">
        <f t="shared" si="183"/>
        <v>2016</v>
      </c>
    </row>
    <row r="1430" spans="1:22"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76"/>
        <v>4.5</v>
      </c>
      <c r="P1430" s="5">
        <f t="shared" si="177"/>
        <v>15</v>
      </c>
      <c r="Q1430" t="str">
        <f t="shared" si="178"/>
        <v>publishing</v>
      </c>
      <c r="R1430" t="str">
        <f t="shared" si="179"/>
        <v>translations</v>
      </c>
      <c r="S1430" s="10">
        <f t="shared" si="180"/>
        <v>42432.171493055554</v>
      </c>
      <c r="T1430" s="10">
        <f t="shared" si="181"/>
        <v>42462.129826388882</v>
      </c>
      <c r="U1430">
        <f t="shared" si="182"/>
        <v>2016</v>
      </c>
      <c r="V1430">
        <f t="shared" si="183"/>
        <v>2016</v>
      </c>
    </row>
    <row r="1431" spans="1:22"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76"/>
        <v>0</v>
      </c>
      <c r="P1431" s="5">
        <f t="shared" si="177"/>
        <v>0</v>
      </c>
      <c r="Q1431" t="str">
        <f t="shared" si="178"/>
        <v>publishing</v>
      </c>
      <c r="R1431" t="str">
        <f t="shared" si="179"/>
        <v>translations</v>
      </c>
      <c r="S1431" s="10">
        <f t="shared" si="180"/>
        <v>42073.852337962962</v>
      </c>
      <c r="T1431" s="10">
        <f t="shared" si="181"/>
        <v>42103.852337962962</v>
      </c>
      <c r="U1431">
        <f t="shared" si="182"/>
        <v>2015</v>
      </c>
      <c r="V1431">
        <f t="shared" si="183"/>
        <v>2015</v>
      </c>
    </row>
    <row r="1432" spans="1:22"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76"/>
        <v>8.06</v>
      </c>
      <c r="P1432" s="5">
        <f t="shared" si="177"/>
        <v>80.599999999999994</v>
      </c>
      <c r="Q1432" t="str">
        <f t="shared" si="178"/>
        <v>publishing</v>
      </c>
      <c r="R1432" t="str">
        <f t="shared" si="179"/>
        <v>translations</v>
      </c>
      <c r="S1432" s="10">
        <f t="shared" si="180"/>
        <v>41961.605185185188</v>
      </c>
      <c r="T1432" s="10">
        <f t="shared" si="181"/>
        <v>41992.605185185188</v>
      </c>
      <c r="U1432">
        <f t="shared" si="182"/>
        <v>2014</v>
      </c>
      <c r="V1432">
        <f t="shared" si="183"/>
        <v>2014</v>
      </c>
    </row>
    <row r="1433" spans="1:22"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76"/>
        <v>31.94705882352941</v>
      </c>
      <c r="P1433" s="5">
        <f t="shared" si="177"/>
        <v>115.55319148936171</v>
      </c>
      <c r="Q1433" t="str">
        <f t="shared" si="178"/>
        <v>publishing</v>
      </c>
      <c r="R1433" t="str">
        <f t="shared" si="179"/>
        <v>translations</v>
      </c>
      <c r="S1433" s="10">
        <f t="shared" si="180"/>
        <v>42304.002499999995</v>
      </c>
      <c r="T1433" s="10">
        <f t="shared" si="181"/>
        <v>42334.044166666667</v>
      </c>
      <c r="U1433">
        <f t="shared" si="182"/>
        <v>2015</v>
      </c>
      <c r="V1433">
        <f t="shared" si="183"/>
        <v>2015</v>
      </c>
    </row>
    <row r="1434" spans="1:22"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76"/>
        <v>0</v>
      </c>
      <c r="P1434" s="5">
        <f t="shared" si="177"/>
        <v>0</v>
      </c>
      <c r="Q1434" t="str">
        <f t="shared" si="178"/>
        <v>publishing</v>
      </c>
      <c r="R1434" t="str">
        <f t="shared" si="179"/>
        <v>translations</v>
      </c>
      <c r="S1434" s="10">
        <f t="shared" si="180"/>
        <v>42175.572083333333</v>
      </c>
      <c r="T1434" s="10">
        <f t="shared" si="181"/>
        <v>42205.572083333333</v>
      </c>
      <c r="U1434">
        <f t="shared" si="182"/>
        <v>2015</v>
      </c>
      <c r="V1434">
        <f t="shared" si="183"/>
        <v>2015</v>
      </c>
    </row>
    <row r="1435" spans="1:22"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76"/>
        <v>6.708333333333333</v>
      </c>
      <c r="P1435" s="5">
        <f t="shared" si="177"/>
        <v>80.5</v>
      </c>
      <c r="Q1435" t="str">
        <f t="shared" si="178"/>
        <v>publishing</v>
      </c>
      <c r="R1435" t="str">
        <f t="shared" si="179"/>
        <v>translations</v>
      </c>
      <c r="S1435" s="10">
        <f t="shared" si="180"/>
        <v>42673.417534722219</v>
      </c>
      <c r="T1435" s="10">
        <f t="shared" si="181"/>
        <v>42714.249999999993</v>
      </c>
      <c r="U1435">
        <f t="shared" si="182"/>
        <v>2016</v>
      </c>
      <c r="V1435">
        <f t="shared" si="183"/>
        <v>2016</v>
      </c>
    </row>
    <row r="1436" spans="1:22"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76"/>
        <v>9.9878048780487809</v>
      </c>
      <c r="P1436" s="5">
        <f t="shared" si="177"/>
        <v>744.5454545454545</v>
      </c>
      <c r="Q1436" t="str">
        <f t="shared" si="178"/>
        <v>publishing</v>
      </c>
      <c r="R1436" t="str">
        <f t="shared" si="179"/>
        <v>translations</v>
      </c>
      <c r="S1436" s="10">
        <f t="shared" si="180"/>
        <v>42142.558773148143</v>
      </c>
      <c r="T1436" s="10">
        <f t="shared" si="181"/>
        <v>42163.416666666664</v>
      </c>
      <c r="U1436">
        <f t="shared" si="182"/>
        <v>2015</v>
      </c>
      <c r="V1436">
        <f t="shared" si="183"/>
        <v>2015</v>
      </c>
    </row>
    <row r="1437" spans="1:22"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76"/>
        <v>0.1</v>
      </c>
      <c r="P1437" s="5">
        <f t="shared" si="177"/>
        <v>7.5</v>
      </c>
      <c r="Q1437" t="str">
        <f t="shared" si="178"/>
        <v>publishing</v>
      </c>
      <c r="R1437" t="str">
        <f t="shared" si="179"/>
        <v>translations</v>
      </c>
      <c r="S1437" s="10">
        <f t="shared" si="180"/>
        <v>42258.57199074074</v>
      </c>
      <c r="T1437" s="10">
        <f t="shared" si="181"/>
        <v>42288.57199074074</v>
      </c>
      <c r="U1437">
        <f t="shared" si="182"/>
        <v>2015</v>
      </c>
      <c r="V1437">
        <f t="shared" si="183"/>
        <v>2015</v>
      </c>
    </row>
    <row r="1438" spans="1:22"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76"/>
        <v>0.77</v>
      </c>
      <c r="P1438" s="5">
        <f t="shared" si="177"/>
        <v>38.5</v>
      </c>
      <c r="Q1438" t="str">
        <f t="shared" si="178"/>
        <v>publishing</v>
      </c>
      <c r="R1438" t="str">
        <f t="shared" si="179"/>
        <v>translations</v>
      </c>
      <c r="S1438" s="10">
        <f t="shared" si="180"/>
        <v>42391.141863425924</v>
      </c>
      <c r="T1438" s="10">
        <f t="shared" si="181"/>
        <v>42421.141863425924</v>
      </c>
      <c r="U1438">
        <f t="shared" si="182"/>
        <v>2016</v>
      </c>
      <c r="V1438">
        <f t="shared" si="183"/>
        <v>2016</v>
      </c>
    </row>
    <row r="1439" spans="1:22"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76"/>
        <v>26.900000000000002</v>
      </c>
      <c r="P1439" s="5">
        <f t="shared" si="177"/>
        <v>36.68181818181818</v>
      </c>
      <c r="Q1439" t="str">
        <f t="shared" si="178"/>
        <v>publishing</v>
      </c>
      <c r="R1439" t="str">
        <f t="shared" si="179"/>
        <v>translations</v>
      </c>
      <c r="S1439" s="10">
        <f t="shared" si="180"/>
        <v>41796.32336805555</v>
      </c>
      <c r="T1439" s="10">
        <f t="shared" si="181"/>
        <v>41832.999305555553</v>
      </c>
      <c r="U1439">
        <f t="shared" si="182"/>
        <v>2014</v>
      </c>
      <c r="V1439">
        <f t="shared" si="183"/>
        <v>2014</v>
      </c>
    </row>
    <row r="1440" spans="1:22"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76"/>
        <v>3</v>
      </c>
      <c r="P1440" s="5">
        <f t="shared" si="177"/>
        <v>75</v>
      </c>
      <c r="Q1440" t="str">
        <f t="shared" si="178"/>
        <v>publishing</v>
      </c>
      <c r="R1440" t="str">
        <f t="shared" si="179"/>
        <v>translations</v>
      </c>
      <c r="S1440" s="10">
        <f t="shared" si="180"/>
        <v>42457.663182870368</v>
      </c>
      <c r="T1440" s="10">
        <f t="shared" si="181"/>
        <v>42487.371527777774</v>
      </c>
      <c r="U1440">
        <f t="shared" si="182"/>
        <v>2016</v>
      </c>
      <c r="V1440">
        <f t="shared" si="183"/>
        <v>2016</v>
      </c>
    </row>
    <row r="1441" spans="1:22"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76"/>
        <v>6.6055045871559637</v>
      </c>
      <c r="P1441" s="5">
        <f t="shared" si="177"/>
        <v>30</v>
      </c>
      <c r="Q1441" t="str">
        <f t="shared" si="178"/>
        <v>publishing</v>
      </c>
      <c r="R1441" t="str">
        <f t="shared" si="179"/>
        <v>translations</v>
      </c>
      <c r="S1441" s="10">
        <f t="shared" si="180"/>
        <v>42040.621539351851</v>
      </c>
      <c r="T1441" s="10">
        <f t="shared" si="181"/>
        <v>42070.621539351851</v>
      </c>
      <c r="U1441">
        <f t="shared" si="182"/>
        <v>2015</v>
      </c>
      <c r="V1441">
        <f t="shared" si="183"/>
        <v>2015</v>
      </c>
    </row>
    <row r="1442" spans="1:22"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76"/>
        <v>7.6923076923076927E-3</v>
      </c>
      <c r="P1442" s="5">
        <f t="shared" si="177"/>
        <v>1</v>
      </c>
      <c r="Q1442" t="str">
        <f t="shared" si="178"/>
        <v>publishing</v>
      </c>
      <c r="R1442" t="str">
        <f t="shared" si="179"/>
        <v>translations</v>
      </c>
      <c r="S1442" s="10">
        <f t="shared" si="180"/>
        <v>42486.540081018517</v>
      </c>
      <c r="T1442" s="10">
        <f t="shared" si="181"/>
        <v>42516.540081018517</v>
      </c>
      <c r="U1442">
        <f t="shared" si="182"/>
        <v>2016</v>
      </c>
      <c r="V1442">
        <f t="shared" si="183"/>
        <v>2016</v>
      </c>
    </row>
    <row r="1443" spans="1:22"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76"/>
        <v>1.1222222222222222</v>
      </c>
      <c r="P1443" s="5">
        <f t="shared" si="177"/>
        <v>673.33333333333337</v>
      </c>
      <c r="Q1443" t="str">
        <f t="shared" si="178"/>
        <v>publishing</v>
      </c>
      <c r="R1443" t="str">
        <f t="shared" si="179"/>
        <v>translations</v>
      </c>
      <c r="S1443" s="10">
        <f t="shared" si="180"/>
        <v>42198.557511574072</v>
      </c>
      <c r="T1443" s="10">
        <f t="shared" si="181"/>
        <v>42258.557511574072</v>
      </c>
      <c r="U1443">
        <f t="shared" si="182"/>
        <v>2015</v>
      </c>
      <c r="V1443">
        <f t="shared" si="183"/>
        <v>2015</v>
      </c>
    </row>
    <row r="1444" spans="1:22"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76"/>
        <v>0</v>
      </c>
      <c r="P1444" s="5">
        <f t="shared" si="177"/>
        <v>0</v>
      </c>
      <c r="Q1444" t="str">
        <f t="shared" si="178"/>
        <v>publishing</v>
      </c>
      <c r="R1444" t="str">
        <f t="shared" si="179"/>
        <v>translations</v>
      </c>
      <c r="S1444" s="10">
        <f t="shared" si="180"/>
        <v>42485.437013888884</v>
      </c>
      <c r="T1444" s="10">
        <f t="shared" si="181"/>
        <v>42515.437013888884</v>
      </c>
      <c r="U1444">
        <f t="shared" si="182"/>
        <v>2016</v>
      </c>
      <c r="V1444">
        <f t="shared" si="183"/>
        <v>2016</v>
      </c>
    </row>
    <row r="1445" spans="1:22"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76"/>
        <v>0</v>
      </c>
      <c r="P1445" s="5">
        <f t="shared" si="177"/>
        <v>0</v>
      </c>
      <c r="Q1445" t="str">
        <f t="shared" si="178"/>
        <v>publishing</v>
      </c>
      <c r="R1445" t="str">
        <f t="shared" si="179"/>
        <v>translations</v>
      </c>
      <c r="S1445" s="10">
        <f t="shared" si="180"/>
        <v>42707.71769675926</v>
      </c>
      <c r="T1445" s="10">
        <f t="shared" si="181"/>
        <v>42737.71769675926</v>
      </c>
      <c r="U1445">
        <f t="shared" si="182"/>
        <v>2016</v>
      </c>
      <c r="V1445">
        <f t="shared" si="183"/>
        <v>2017</v>
      </c>
    </row>
    <row r="1446" spans="1:22"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76"/>
        <v>0</v>
      </c>
      <c r="P1446" s="5">
        <f t="shared" si="177"/>
        <v>0</v>
      </c>
      <c r="Q1446" t="str">
        <f t="shared" si="178"/>
        <v>publishing</v>
      </c>
      <c r="R1446" t="str">
        <f t="shared" si="179"/>
        <v>translations</v>
      </c>
      <c r="S1446" s="10">
        <f t="shared" si="180"/>
        <v>42199.665069444447</v>
      </c>
      <c r="T1446" s="10">
        <f t="shared" si="181"/>
        <v>42259.665069444447</v>
      </c>
      <c r="U1446">
        <f t="shared" si="182"/>
        <v>2015</v>
      </c>
      <c r="V1446">
        <f t="shared" si="183"/>
        <v>2015</v>
      </c>
    </row>
    <row r="1447" spans="1:22"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76"/>
        <v>0</v>
      </c>
      <c r="P1447" s="5">
        <f t="shared" si="177"/>
        <v>0</v>
      </c>
      <c r="Q1447" t="str">
        <f t="shared" si="178"/>
        <v>publishing</v>
      </c>
      <c r="R1447" t="str">
        <f t="shared" si="179"/>
        <v>translations</v>
      </c>
      <c r="S1447" s="10">
        <f t="shared" si="180"/>
        <v>42139.333969907406</v>
      </c>
      <c r="T1447" s="10">
        <f t="shared" si="181"/>
        <v>42169.333969907406</v>
      </c>
      <c r="U1447">
        <f t="shared" si="182"/>
        <v>2015</v>
      </c>
      <c r="V1447">
        <f t="shared" si="183"/>
        <v>2015</v>
      </c>
    </row>
    <row r="1448" spans="1:22"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76"/>
        <v>0</v>
      </c>
      <c r="P1448" s="5">
        <f t="shared" si="177"/>
        <v>0</v>
      </c>
      <c r="Q1448" t="str">
        <f t="shared" si="178"/>
        <v>publishing</v>
      </c>
      <c r="R1448" t="str">
        <f t="shared" si="179"/>
        <v>translations</v>
      </c>
      <c r="S1448" s="10">
        <f t="shared" si="180"/>
        <v>42461.239328703705</v>
      </c>
      <c r="T1448" s="10">
        <f t="shared" si="181"/>
        <v>42481.239328703705</v>
      </c>
      <c r="U1448">
        <f t="shared" si="182"/>
        <v>2016</v>
      </c>
      <c r="V1448">
        <f t="shared" si="183"/>
        <v>2016</v>
      </c>
    </row>
    <row r="1449" spans="1:22"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76"/>
        <v>1.4999999999999999E-2</v>
      </c>
      <c r="P1449" s="5">
        <f t="shared" si="177"/>
        <v>25</v>
      </c>
      <c r="Q1449" t="str">
        <f t="shared" si="178"/>
        <v>publishing</v>
      </c>
      <c r="R1449" t="str">
        <f t="shared" si="179"/>
        <v>translations</v>
      </c>
      <c r="S1449" s="10">
        <f t="shared" si="180"/>
        <v>42529.52238425926</v>
      </c>
      <c r="T1449" s="10">
        <f t="shared" si="181"/>
        <v>42559.52238425926</v>
      </c>
      <c r="U1449">
        <f t="shared" si="182"/>
        <v>2016</v>
      </c>
      <c r="V1449">
        <f t="shared" si="183"/>
        <v>2016</v>
      </c>
    </row>
    <row r="1450" spans="1:22"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76"/>
        <v>0</v>
      </c>
      <c r="P1450" s="5">
        <f t="shared" si="177"/>
        <v>0</v>
      </c>
      <c r="Q1450" t="str">
        <f t="shared" si="178"/>
        <v>publishing</v>
      </c>
      <c r="R1450" t="str">
        <f t="shared" si="179"/>
        <v>translations</v>
      </c>
      <c r="S1450" s="10">
        <f t="shared" si="180"/>
        <v>42115.728217592587</v>
      </c>
      <c r="T1450" s="10">
        <f t="shared" si="181"/>
        <v>42146.017361111109</v>
      </c>
      <c r="U1450">
        <f t="shared" si="182"/>
        <v>2015</v>
      </c>
      <c r="V1450">
        <f t="shared" si="183"/>
        <v>2015</v>
      </c>
    </row>
    <row r="1451" spans="1:22"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76"/>
        <v>0</v>
      </c>
      <c r="P1451" s="5">
        <f t="shared" si="177"/>
        <v>0</v>
      </c>
      <c r="Q1451" t="str">
        <f t="shared" si="178"/>
        <v>publishing</v>
      </c>
      <c r="R1451" t="str">
        <f t="shared" si="179"/>
        <v>translations</v>
      </c>
      <c r="S1451" s="10">
        <f t="shared" si="180"/>
        <v>42086.603067129625</v>
      </c>
      <c r="T1451" s="10">
        <f t="shared" si="181"/>
        <v>42134.603067129625</v>
      </c>
      <c r="U1451">
        <f t="shared" si="182"/>
        <v>2015</v>
      </c>
      <c r="V1451">
        <f t="shared" si="183"/>
        <v>2015</v>
      </c>
    </row>
    <row r="1452" spans="1:22"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76"/>
        <v>1E-3</v>
      </c>
      <c r="P1452" s="5">
        <f t="shared" si="177"/>
        <v>1</v>
      </c>
      <c r="Q1452" t="str">
        <f t="shared" si="178"/>
        <v>publishing</v>
      </c>
      <c r="R1452" t="str">
        <f t="shared" si="179"/>
        <v>translations</v>
      </c>
      <c r="S1452" s="10">
        <f t="shared" si="180"/>
        <v>42389.962928240733</v>
      </c>
      <c r="T1452" s="10">
        <f t="shared" si="181"/>
        <v>42419.962928240733</v>
      </c>
      <c r="U1452">
        <f t="shared" si="182"/>
        <v>2016</v>
      </c>
      <c r="V1452">
        <f t="shared" si="183"/>
        <v>2016</v>
      </c>
    </row>
    <row r="1453" spans="1:22"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76"/>
        <v>1.0554089709762533E-2</v>
      </c>
      <c r="P1453" s="5">
        <f t="shared" si="177"/>
        <v>1</v>
      </c>
      <c r="Q1453" t="str">
        <f t="shared" si="178"/>
        <v>publishing</v>
      </c>
      <c r="R1453" t="str">
        <f t="shared" si="179"/>
        <v>translations</v>
      </c>
      <c r="S1453" s="10">
        <f t="shared" si="180"/>
        <v>41931.75068287037</v>
      </c>
      <c r="T1453" s="10">
        <f t="shared" si="181"/>
        <v>41961.792349537034</v>
      </c>
      <c r="U1453">
        <f t="shared" si="182"/>
        <v>2014</v>
      </c>
      <c r="V1453">
        <f t="shared" si="183"/>
        <v>2014</v>
      </c>
    </row>
    <row r="1454" spans="1:22"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76"/>
        <v>0</v>
      </c>
      <c r="P1454" s="5">
        <f t="shared" si="177"/>
        <v>0</v>
      </c>
      <c r="Q1454" t="str">
        <f t="shared" si="178"/>
        <v>publishing</v>
      </c>
      <c r="R1454" t="str">
        <f t="shared" si="179"/>
        <v>translations</v>
      </c>
      <c r="S1454" s="10">
        <f t="shared" si="180"/>
        <v>41818.494942129626</v>
      </c>
      <c r="T1454" s="10">
        <f t="shared" si="181"/>
        <v>41848.494942129626</v>
      </c>
      <c r="U1454">
        <f t="shared" si="182"/>
        <v>2014</v>
      </c>
      <c r="V1454">
        <f t="shared" si="183"/>
        <v>2014</v>
      </c>
    </row>
    <row r="1455" spans="1:22"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76"/>
        <v>0</v>
      </c>
      <c r="P1455" s="5">
        <f t="shared" si="177"/>
        <v>0</v>
      </c>
      <c r="Q1455" t="str">
        <f t="shared" si="178"/>
        <v>publishing</v>
      </c>
      <c r="R1455" t="str">
        <f t="shared" si="179"/>
        <v>translations</v>
      </c>
      <c r="S1455" s="10">
        <f t="shared" si="180"/>
        <v>42795.487812499996</v>
      </c>
      <c r="T1455" s="10">
        <f t="shared" si="181"/>
        <v>42840.446145833332</v>
      </c>
      <c r="U1455">
        <f t="shared" si="182"/>
        <v>2017</v>
      </c>
      <c r="V1455">
        <f t="shared" si="183"/>
        <v>2017</v>
      </c>
    </row>
    <row r="1456" spans="1:22"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76"/>
        <v>0.85714285714285721</v>
      </c>
      <c r="P1456" s="5">
        <f t="shared" si="177"/>
        <v>15</v>
      </c>
      <c r="Q1456" t="str">
        <f t="shared" si="178"/>
        <v>publishing</v>
      </c>
      <c r="R1456" t="str">
        <f t="shared" si="179"/>
        <v>translations</v>
      </c>
      <c r="S1456" s="10">
        <f t="shared" si="180"/>
        <v>42463.658333333333</v>
      </c>
      <c r="T1456" s="10">
        <f t="shared" si="181"/>
        <v>42484.707638888889</v>
      </c>
      <c r="U1456">
        <f t="shared" si="182"/>
        <v>2016</v>
      </c>
      <c r="V1456">
        <f t="shared" si="183"/>
        <v>2016</v>
      </c>
    </row>
    <row r="1457" spans="1:22"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76"/>
        <v>10.5</v>
      </c>
      <c r="P1457" s="5">
        <f t="shared" si="177"/>
        <v>225</v>
      </c>
      <c r="Q1457" t="str">
        <f t="shared" si="178"/>
        <v>publishing</v>
      </c>
      <c r="R1457" t="str">
        <f t="shared" si="179"/>
        <v>translations</v>
      </c>
      <c r="S1457" s="10">
        <f t="shared" si="180"/>
        <v>41832.46435185185</v>
      </c>
      <c r="T1457" s="10">
        <f t="shared" si="181"/>
        <v>41887.360416666663</v>
      </c>
      <c r="U1457">
        <f t="shared" si="182"/>
        <v>2014</v>
      </c>
      <c r="V1457">
        <f t="shared" si="183"/>
        <v>2014</v>
      </c>
    </row>
    <row r="1458" spans="1:22"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76"/>
        <v>2.9000000000000004</v>
      </c>
      <c r="P1458" s="5">
        <f t="shared" si="177"/>
        <v>48.333333333333336</v>
      </c>
      <c r="Q1458" t="str">
        <f t="shared" si="178"/>
        <v>publishing</v>
      </c>
      <c r="R1458" t="str">
        <f t="shared" si="179"/>
        <v>translations</v>
      </c>
      <c r="S1458" s="10">
        <f t="shared" si="180"/>
        <v>42708.460243055553</v>
      </c>
      <c r="T1458" s="10">
        <f t="shared" si="181"/>
        <v>42738.460243055553</v>
      </c>
      <c r="U1458">
        <f t="shared" si="182"/>
        <v>2016</v>
      </c>
      <c r="V1458">
        <f t="shared" si="183"/>
        <v>2017</v>
      </c>
    </row>
    <row r="1459" spans="1:22"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76"/>
        <v>0</v>
      </c>
      <c r="P1459" s="5">
        <f t="shared" si="177"/>
        <v>0</v>
      </c>
      <c r="Q1459" t="str">
        <f t="shared" si="178"/>
        <v>publishing</v>
      </c>
      <c r="R1459" t="str">
        <f t="shared" si="179"/>
        <v>translations</v>
      </c>
      <c r="S1459" s="10">
        <f t="shared" si="180"/>
        <v>42289.688009259255</v>
      </c>
      <c r="T1459" s="10">
        <f t="shared" si="181"/>
        <v>42319.729675925926</v>
      </c>
      <c r="U1459">
        <f t="shared" si="182"/>
        <v>2015</v>
      </c>
      <c r="V1459">
        <f t="shared" si="183"/>
        <v>2015</v>
      </c>
    </row>
    <row r="1460" spans="1:22"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76"/>
        <v>0</v>
      </c>
      <c r="P1460" s="5">
        <f t="shared" si="177"/>
        <v>0</v>
      </c>
      <c r="Q1460" t="str">
        <f t="shared" si="178"/>
        <v>publishing</v>
      </c>
      <c r="R1460" t="str">
        <f t="shared" si="179"/>
        <v>translations</v>
      </c>
      <c r="S1460" s="10">
        <f t="shared" si="180"/>
        <v>41831.49722222222</v>
      </c>
      <c r="T1460" s="10">
        <f t="shared" si="181"/>
        <v>41861.958333333328</v>
      </c>
      <c r="U1460">
        <f t="shared" si="182"/>
        <v>2014</v>
      </c>
      <c r="V1460">
        <f t="shared" si="183"/>
        <v>2014</v>
      </c>
    </row>
    <row r="1461" spans="1:22"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76"/>
        <v>0</v>
      </c>
      <c r="P1461" s="5">
        <f t="shared" si="177"/>
        <v>0</v>
      </c>
      <c r="Q1461" t="str">
        <f t="shared" si="178"/>
        <v>publishing</v>
      </c>
      <c r="R1461" t="str">
        <f t="shared" si="179"/>
        <v>translations</v>
      </c>
      <c r="S1461" s="10">
        <f t="shared" si="180"/>
        <v>42311.996481481481</v>
      </c>
      <c r="T1461" s="10">
        <f t="shared" si="181"/>
        <v>42340.517361111109</v>
      </c>
      <c r="U1461">
        <f t="shared" si="182"/>
        <v>2015</v>
      </c>
      <c r="V1461">
        <f t="shared" si="183"/>
        <v>2015</v>
      </c>
    </row>
    <row r="1462" spans="1:22"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76"/>
        <v>0</v>
      </c>
      <c r="P1462" s="5">
        <f t="shared" si="177"/>
        <v>0</v>
      </c>
      <c r="Q1462" t="str">
        <f t="shared" si="178"/>
        <v>publishing</v>
      </c>
      <c r="R1462" t="str">
        <f t="shared" si="179"/>
        <v>translations</v>
      </c>
      <c r="S1462" s="10">
        <f t="shared" si="180"/>
        <v>41915.688634259255</v>
      </c>
      <c r="T1462" s="10">
        <f t="shared" si="181"/>
        <v>41973.781249999993</v>
      </c>
      <c r="U1462">
        <f t="shared" si="182"/>
        <v>2014</v>
      </c>
      <c r="V1462">
        <f t="shared" si="183"/>
        <v>2014</v>
      </c>
    </row>
    <row r="1463" spans="1:22"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76"/>
        <v>101.24459999999999</v>
      </c>
      <c r="P1463" s="5">
        <f t="shared" si="177"/>
        <v>44.66673529411765</v>
      </c>
      <c r="Q1463" t="str">
        <f t="shared" si="178"/>
        <v>publishing</v>
      </c>
      <c r="R1463" t="str">
        <f t="shared" si="179"/>
        <v>radio &amp; podcasts</v>
      </c>
      <c r="S1463" s="10">
        <f t="shared" si="180"/>
        <v>41899.436967592592</v>
      </c>
      <c r="T1463" s="10">
        <f t="shared" si="181"/>
        <v>41932.791666666664</v>
      </c>
      <c r="U1463">
        <f t="shared" si="182"/>
        <v>2014</v>
      </c>
      <c r="V1463">
        <f t="shared" si="183"/>
        <v>2014</v>
      </c>
    </row>
    <row r="1464" spans="1:22"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76"/>
        <v>108.5175</v>
      </c>
      <c r="P1464" s="5">
        <f t="shared" si="177"/>
        <v>28.937999999999999</v>
      </c>
      <c r="Q1464" t="str">
        <f t="shared" si="178"/>
        <v>publishing</v>
      </c>
      <c r="R1464" t="str">
        <f t="shared" si="179"/>
        <v>radio &amp; podcasts</v>
      </c>
      <c r="S1464" s="10">
        <f t="shared" si="180"/>
        <v>41344.454525462963</v>
      </c>
      <c r="T1464" s="10">
        <f t="shared" si="181"/>
        <v>41374.454525462963</v>
      </c>
      <c r="U1464">
        <f t="shared" si="182"/>
        <v>2013</v>
      </c>
      <c r="V1464">
        <f t="shared" si="183"/>
        <v>2013</v>
      </c>
    </row>
    <row r="1465" spans="1:22"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76"/>
        <v>147.66666666666666</v>
      </c>
      <c r="P1465" s="5">
        <f t="shared" si="177"/>
        <v>35.44</v>
      </c>
      <c r="Q1465" t="str">
        <f t="shared" si="178"/>
        <v>publishing</v>
      </c>
      <c r="R1465" t="str">
        <f t="shared" si="179"/>
        <v>radio &amp; podcasts</v>
      </c>
      <c r="S1465" s="10">
        <f t="shared" si="180"/>
        <v>41326.702986111108</v>
      </c>
      <c r="T1465" s="10">
        <f t="shared" si="181"/>
        <v>41371.661319444444</v>
      </c>
      <c r="U1465">
        <f t="shared" si="182"/>
        <v>2013</v>
      </c>
      <c r="V1465">
        <f t="shared" si="183"/>
        <v>2013</v>
      </c>
    </row>
    <row r="1466" spans="1:22"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76"/>
        <v>163.19999999999999</v>
      </c>
      <c r="P1466" s="5">
        <f t="shared" si="177"/>
        <v>34.871794871794869</v>
      </c>
      <c r="Q1466" t="str">
        <f t="shared" si="178"/>
        <v>publishing</v>
      </c>
      <c r="R1466" t="str">
        <f t="shared" si="179"/>
        <v>radio &amp; podcasts</v>
      </c>
      <c r="S1466" s="10">
        <f t="shared" si="180"/>
        <v>41291.453217592592</v>
      </c>
      <c r="T1466" s="10">
        <f t="shared" si="181"/>
        <v>41321.453217592592</v>
      </c>
      <c r="U1466">
        <f t="shared" si="182"/>
        <v>2013</v>
      </c>
      <c r="V1466">
        <f t="shared" si="183"/>
        <v>2013</v>
      </c>
    </row>
    <row r="1467" spans="1:22"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76"/>
        <v>456.41449999999998</v>
      </c>
      <c r="P1467" s="5">
        <f t="shared" si="177"/>
        <v>52.622732513451197</v>
      </c>
      <c r="Q1467" t="str">
        <f t="shared" si="178"/>
        <v>publishing</v>
      </c>
      <c r="R1467" t="str">
        <f t="shared" si="179"/>
        <v>radio &amp; podcasts</v>
      </c>
      <c r="S1467" s="10">
        <f t="shared" si="180"/>
        <v>40959.526064814811</v>
      </c>
      <c r="T1467" s="10">
        <f t="shared" si="181"/>
        <v>40989.916666666664</v>
      </c>
      <c r="U1467">
        <f t="shared" si="182"/>
        <v>2012</v>
      </c>
      <c r="V1467">
        <f t="shared" si="183"/>
        <v>2012</v>
      </c>
    </row>
    <row r="1468" spans="1:22"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76"/>
        <v>107.87731249999999</v>
      </c>
      <c r="P1468" s="5">
        <f t="shared" si="177"/>
        <v>69.598266129032254</v>
      </c>
      <c r="Q1468" t="str">
        <f t="shared" si="178"/>
        <v>publishing</v>
      </c>
      <c r="R1468" t="str">
        <f t="shared" si="179"/>
        <v>radio &amp; podcasts</v>
      </c>
      <c r="S1468" s="10">
        <f t="shared" si="180"/>
        <v>42339.963726851849</v>
      </c>
      <c r="T1468" s="10">
        <f t="shared" si="181"/>
        <v>42380.999999999993</v>
      </c>
      <c r="U1468">
        <f t="shared" si="182"/>
        <v>2015</v>
      </c>
      <c r="V1468">
        <f t="shared" si="183"/>
        <v>2016</v>
      </c>
    </row>
    <row r="1469" spans="1:22"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76"/>
        <v>115.08</v>
      </c>
      <c r="P1469" s="5">
        <f t="shared" si="177"/>
        <v>76.72</v>
      </c>
      <c r="Q1469" t="str">
        <f t="shared" si="178"/>
        <v>publishing</v>
      </c>
      <c r="R1469" t="str">
        <f t="shared" si="179"/>
        <v>radio &amp; podcasts</v>
      </c>
      <c r="S1469" s="10">
        <f t="shared" si="180"/>
        <v>40933.593576388885</v>
      </c>
      <c r="T1469" s="10">
        <f t="shared" si="181"/>
        <v>40993.55190972222</v>
      </c>
      <c r="U1469">
        <f t="shared" si="182"/>
        <v>2012</v>
      </c>
      <c r="V1469">
        <f t="shared" si="183"/>
        <v>2012</v>
      </c>
    </row>
    <row r="1470" spans="1:22"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76"/>
        <v>102.36842105263158</v>
      </c>
      <c r="P1470" s="5">
        <f t="shared" si="177"/>
        <v>33.191126279863482</v>
      </c>
      <c r="Q1470" t="str">
        <f t="shared" si="178"/>
        <v>publishing</v>
      </c>
      <c r="R1470" t="str">
        <f t="shared" si="179"/>
        <v>radio &amp; podcasts</v>
      </c>
      <c r="S1470" s="10">
        <f t="shared" si="180"/>
        <v>40645.806122685179</v>
      </c>
      <c r="T1470" s="10">
        <f t="shared" si="181"/>
        <v>40705.806122685179</v>
      </c>
      <c r="U1470">
        <f t="shared" si="182"/>
        <v>2011</v>
      </c>
      <c r="V1470">
        <f t="shared" si="183"/>
        <v>2011</v>
      </c>
    </row>
    <row r="1471" spans="1:22"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76"/>
        <v>108.42485875706214</v>
      </c>
      <c r="P1471" s="5">
        <f t="shared" si="177"/>
        <v>149.46417445482865</v>
      </c>
      <c r="Q1471" t="str">
        <f t="shared" si="178"/>
        <v>publishing</v>
      </c>
      <c r="R1471" t="str">
        <f t="shared" si="179"/>
        <v>radio &amp; podcasts</v>
      </c>
      <c r="S1471" s="10">
        <f t="shared" si="180"/>
        <v>41290.390150462961</v>
      </c>
      <c r="T1471" s="10">
        <f t="shared" si="181"/>
        <v>41320.390150462961</v>
      </c>
      <c r="U1471">
        <f t="shared" si="182"/>
        <v>2013</v>
      </c>
      <c r="V1471">
        <f t="shared" si="183"/>
        <v>2013</v>
      </c>
    </row>
    <row r="1472" spans="1:22"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76"/>
        <v>125.13333333333334</v>
      </c>
      <c r="P1472" s="5">
        <f t="shared" si="177"/>
        <v>23.172839506172838</v>
      </c>
      <c r="Q1472" t="str">
        <f t="shared" si="178"/>
        <v>publishing</v>
      </c>
      <c r="R1472" t="str">
        <f t="shared" si="179"/>
        <v>radio &amp; podcasts</v>
      </c>
      <c r="S1472" s="10">
        <f t="shared" si="180"/>
        <v>41250.618784722217</v>
      </c>
      <c r="T1472" s="10">
        <f t="shared" si="181"/>
        <v>41271.618784722217</v>
      </c>
      <c r="U1472">
        <f t="shared" si="182"/>
        <v>2012</v>
      </c>
      <c r="V1472">
        <f t="shared" si="183"/>
        <v>2012</v>
      </c>
    </row>
    <row r="1473" spans="1:22"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76"/>
        <v>103.840625</v>
      </c>
      <c r="P1473" s="5">
        <f t="shared" si="177"/>
        <v>96.877551020408163</v>
      </c>
      <c r="Q1473" t="str">
        <f t="shared" si="178"/>
        <v>publishing</v>
      </c>
      <c r="R1473" t="str">
        <f t="shared" si="179"/>
        <v>radio &amp; podcasts</v>
      </c>
      <c r="S1473" s="10">
        <f t="shared" si="180"/>
        <v>42073.749236111107</v>
      </c>
      <c r="T1473" s="10">
        <f t="shared" si="181"/>
        <v>42103.749236111107</v>
      </c>
      <c r="U1473">
        <f t="shared" si="182"/>
        <v>2015</v>
      </c>
      <c r="V1473">
        <f t="shared" si="183"/>
        <v>2015</v>
      </c>
    </row>
    <row r="1474" spans="1:22"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76"/>
        <v>138.70400000000001</v>
      </c>
      <c r="P1474" s="5">
        <f t="shared" si="177"/>
        <v>103.20238095238095</v>
      </c>
      <c r="Q1474" t="str">
        <f t="shared" si="178"/>
        <v>publishing</v>
      </c>
      <c r="R1474" t="str">
        <f t="shared" si="179"/>
        <v>radio &amp; podcasts</v>
      </c>
      <c r="S1474" s="10">
        <f t="shared" si="180"/>
        <v>41533.33452546296</v>
      </c>
      <c r="T1474" s="10">
        <f t="shared" si="181"/>
        <v>41563.33452546296</v>
      </c>
      <c r="U1474">
        <f t="shared" si="182"/>
        <v>2013</v>
      </c>
      <c r="V1474">
        <f t="shared" si="183"/>
        <v>2013</v>
      </c>
    </row>
    <row r="1475" spans="1:22"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84">(E1475/D1475)*100</f>
        <v>120.51600000000001</v>
      </c>
      <c r="P1475" s="5">
        <f t="shared" ref="P1475:P1538" si="185">IFERROR(E1475/L1475, 0)</f>
        <v>38.462553191489363</v>
      </c>
      <c r="Q1475" t="str">
        <f t="shared" ref="Q1475:Q1538" si="186">LEFT(N1475,FIND("/",N1475)-1)</f>
        <v>publishing</v>
      </c>
      <c r="R1475" t="str">
        <f t="shared" ref="R1475:R1538" si="187">RIGHT(N1475,LEN(N1475)-FIND("/",N1475))</f>
        <v>radio &amp; podcasts</v>
      </c>
      <c r="S1475" s="10">
        <f t="shared" ref="S1475:S1538" si="188">(J1475/86400)+25569+(-5/24)</f>
        <v>40939.771284722221</v>
      </c>
      <c r="T1475" s="10">
        <f t="shared" ref="T1475:T1538" si="189">(I1475/86400)+25569+(-5/24)</f>
        <v>40969.771284722221</v>
      </c>
      <c r="U1475">
        <f t="shared" ref="U1475:U1538" si="190">YEAR(S1475)</f>
        <v>2012</v>
      </c>
      <c r="V1475">
        <f t="shared" ref="V1475:V1538" si="191">YEAR(T1475)</f>
        <v>2012</v>
      </c>
    </row>
    <row r="1476" spans="1:22"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84"/>
        <v>112.26666666666667</v>
      </c>
      <c r="P1476" s="5">
        <f t="shared" si="185"/>
        <v>44.315789473684212</v>
      </c>
      <c r="Q1476" t="str">
        <f t="shared" si="186"/>
        <v>publishing</v>
      </c>
      <c r="R1476" t="str">
        <f t="shared" si="187"/>
        <v>radio &amp; podcasts</v>
      </c>
      <c r="S1476" s="10">
        <f t="shared" si="188"/>
        <v>41500.519583333335</v>
      </c>
      <c r="T1476" s="10">
        <f t="shared" si="189"/>
        <v>41530.519583333335</v>
      </c>
      <c r="U1476">
        <f t="shared" si="190"/>
        <v>2013</v>
      </c>
      <c r="V1476">
        <f t="shared" si="191"/>
        <v>2013</v>
      </c>
    </row>
    <row r="1477" spans="1:22"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84"/>
        <v>188.66966666666667</v>
      </c>
      <c r="P1477" s="5">
        <f t="shared" si="185"/>
        <v>64.173356009070289</v>
      </c>
      <c r="Q1477" t="str">
        <f t="shared" si="186"/>
        <v>publishing</v>
      </c>
      <c r="R1477" t="str">
        <f t="shared" si="187"/>
        <v>radio &amp; podcasts</v>
      </c>
      <c r="S1477" s="10">
        <f t="shared" si="188"/>
        <v>41960.514618055553</v>
      </c>
      <c r="T1477" s="10">
        <f t="shared" si="189"/>
        <v>41992.999305555553</v>
      </c>
      <c r="U1477">
        <f t="shared" si="190"/>
        <v>2014</v>
      </c>
      <c r="V1477">
        <f t="shared" si="191"/>
        <v>2014</v>
      </c>
    </row>
    <row r="1478" spans="1:22"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84"/>
        <v>661.55466666666666</v>
      </c>
      <c r="P1478" s="5">
        <f t="shared" si="185"/>
        <v>43.333275109170302</v>
      </c>
      <c r="Q1478" t="str">
        <f t="shared" si="186"/>
        <v>publishing</v>
      </c>
      <c r="R1478" t="str">
        <f t="shared" si="187"/>
        <v>radio &amp; podcasts</v>
      </c>
      <c r="S1478" s="10">
        <f t="shared" si="188"/>
        <v>40765.833587962959</v>
      </c>
      <c r="T1478" s="10">
        <f t="shared" si="189"/>
        <v>40795.833587962959</v>
      </c>
      <c r="U1478">
        <f t="shared" si="190"/>
        <v>2011</v>
      </c>
      <c r="V1478">
        <f t="shared" si="191"/>
        <v>2011</v>
      </c>
    </row>
    <row r="1479" spans="1:22"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84"/>
        <v>111.31</v>
      </c>
      <c r="P1479" s="5">
        <f t="shared" si="185"/>
        <v>90.495934959349597</v>
      </c>
      <c r="Q1479" t="str">
        <f t="shared" si="186"/>
        <v>publishing</v>
      </c>
      <c r="R1479" t="str">
        <f t="shared" si="187"/>
        <v>radio &amp; podcasts</v>
      </c>
      <c r="S1479" s="10">
        <f t="shared" si="188"/>
        <v>40840.407453703701</v>
      </c>
      <c r="T1479" s="10">
        <f t="shared" si="189"/>
        <v>40899.916666666664</v>
      </c>
      <c r="U1479">
        <f t="shared" si="190"/>
        <v>2011</v>
      </c>
      <c r="V1479">
        <f t="shared" si="191"/>
        <v>2011</v>
      </c>
    </row>
    <row r="1480" spans="1:22"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84"/>
        <v>1181.6142199999999</v>
      </c>
      <c r="P1480" s="5">
        <f t="shared" si="185"/>
        <v>29.187190495010373</v>
      </c>
      <c r="Q1480" t="str">
        <f t="shared" si="186"/>
        <v>publishing</v>
      </c>
      <c r="R1480" t="str">
        <f t="shared" si="187"/>
        <v>radio &amp; podcasts</v>
      </c>
      <c r="S1480" s="10">
        <f t="shared" si="188"/>
        <v>41394.663344907407</v>
      </c>
      <c r="T1480" s="10">
        <f t="shared" si="189"/>
        <v>41408.663344907407</v>
      </c>
      <c r="U1480">
        <f t="shared" si="190"/>
        <v>2013</v>
      </c>
      <c r="V1480">
        <f t="shared" si="191"/>
        <v>2013</v>
      </c>
    </row>
    <row r="1481" spans="1:22"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84"/>
        <v>137.375</v>
      </c>
      <c r="P1481" s="5">
        <f t="shared" si="185"/>
        <v>30.95774647887324</v>
      </c>
      <c r="Q1481" t="str">
        <f t="shared" si="186"/>
        <v>publishing</v>
      </c>
      <c r="R1481" t="str">
        <f t="shared" si="187"/>
        <v>radio &amp; podcasts</v>
      </c>
      <c r="S1481" s="10">
        <f t="shared" si="188"/>
        <v>41754.536909722221</v>
      </c>
      <c r="T1481" s="10">
        <f t="shared" si="189"/>
        <v>41768.957638888889</v>
      </c>
      <c r="U1481">
        <f t="shared" si="190"/>
        <v>2014</v>
      </c>
      <c r="V1481">
        <f t="shared" si="191"/>
        <v>2014</v>
      </c>
    </row>
    <row r="1482" spans="1:22"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84"/>
        <v>117.04040000000001</v>
      </c>
      <c r="P1482" s="5">
        <f t="shared" si="185"/>
        <v>92.157795275590544</v>
      </c>
      <c r="Q1482" t="str">
        <f t="shared" si="186"/>
        <v>publishing</v>
      </c>
      <c r="R1482" t="str">
        <f t="shared" si="187"/>
        <v>radio &amp; podcasts</v>
      </c>
      <c r="S1482" s="10">
        <f t="shared" si="188"/>
        <v>41464.725682870368</v>
      </c>
      <c r="T1482" s="10">
        <f t="shared" si="189"/>
        <v>41481.5</v>
      </c>
      <c r="U1482">
        <f t="shared" si="190"/>
        <v>2013</v>
      </c>
      <c r="V1482">
        <f t="shared" si="191"/>
        <v>2013</v>
      </c>
    </row>
    <row r="1483" spans="1:22"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84"/>
        <v>2.1</v>
      </c>
      <c r="P1483" s="5">
        <f t="shared" si="185"/>
        <v>17.5</v>
      </c>
      <c r="Q1483" t="str">
        <f t="shared" si="186"/>
        <v>publishing</v>
      </c>
      <c r="R1483" t="str">
        <f t="shared" si="187"/>
        <v>fiction</v>
      </c>
      <c r="S1483" s="10">
        <f t="shared" si="188"/>
        <v>41550.714641203704</v>
      </c>
      <c r="T1483" s="10">
        <f t="shared" si="189"/>
        <v>41580.714641203704</v>
      </c>
      <c r="U1483">
        <f t="shared" si="190"/>
        <v>2013</v>
      </c>
      <c r="V1483">
        <f t="shared" si="191"/>
        <v>2013</v>
      </c>
    </row>
    <row r="1484" spans="1:22"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84"/>
        <v>0.1</v>
      </c>
      <c r="P1484" s="5">
        <f t="shared" si="185"/>
        <v>5</v>
      </c>
      <c r="Q1484" t="str">
        <f t="shared" si="186"/>
        <v>publishing</v>
      </c>
      <c r="R1484" t="str">
        <f t="shared" si="187"/>
        <v>fiction</v>
      </c>
      <c r="S1484" s="10">
        <f t="shared" si="188"/>
        <v>41136.649722222217</v>
      </c>
      <c r="T1484" s="10">
        <f t="shared" si="189"/>
        <v>41159.118750000001</v>
      </c>
      <c r="U1484">
        <f t="shared" si="190"/>
        <v>2012</v>
      </c>
      <c r="V1484">
        <f t="shared" si="191"/>
        <v>2012</v>
      </c>
    </row>
    <row r="1485" spans="1:22"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84"/>
        <v>0.7142857142857143</v>
      </c>
      <c r="P1485" s="5">
        <f t="shared" si="185"/>
        <v>25</v>
      </c>
      <c r="Q1485" t="str">
        <f t="shared" si="186"/>
        <v>publishing</v>
      </c>
      <c r="R1485" t="str">
        <f t="shared" si="187"/>
        <v>fiction</v>
      </c>
      <c r="S1485" s="10">
        <f t="shared" si="188"/>
        <v>42547.984664351847</v>
      </c>
      <c r="T1485" s="10">
        <f t="shared" si="189"/>
        <v>42572.984664351847</v>
      </c>
      <c r="U1485">
        <f t="shared" si="190"/>
        <v>2016</v>
      </c>
      <c r="V1485">
        <f t="shared" si="191"/>
        <v>2016</v>
      </c>
    </row>
    <row r="1486" spans="1:22"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84"/>
        <v>0</v>
      </c>
      <c r="P1486" s="5">
        <f t="shared" si="185"/>
        <v>0</v>
      </c>
      <c r="Q1486" t="str">
        <f t="shared" si="186"/>
        <v>publishing</v>
      </c>
      <c r="R1486" t="str">
        <f t="shared" si="187"/>
        <v>fiction</v>
      </c>
      <c r="S1486" s="10">
        <f t="shared" si="188"/>
        <v>41052.992627314808</v>
      </c>
      <c r="T1486" s="10">
        <f t="shared" si="189"/>
        <v>41111.410416666666</v>
      </c>
      <c r="U1486">
        <f t="shared" si="190"/>
        <v>2012</v>
      </c>
      <c r="V1486">
        <f t="shared" si="191"/>
        <v>2012</v>
      </c>
    </row>
    <row r="1487" spans="1:22"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84"/>
        <v>2.2388059701492535</v>
      </c>
      <c r="P1487" s="5">
        <f t="shared" si="185"/>
        <v>50</v>
      </c>
      <c r="Q1487" t="str">
        <f t="shared" si="186"/>
        <v>publishing</v>
      </c>
      <c r="R1487" t="str">
        <f t="shared" si="187"/>
        <v>fiction</v>
      </c>
      <c r="S1487" s="10">
        <f t="shared" si="188"/>
        <v>42130.587650462963</v>
      </c>
      <c r="T1487" s="10">
        <f t="shared" si="189"/>
        <v>42175.587650462963</v>
      </c>
      <c r="U1487">
        <f t="shared" si="190"/>
        <v>2015</v>
      </c>
      <c r="V1487">
        <f t="shared" si="191"/>
        <v>2015</v>
      </c>
    </row>
    <row r="1488" spans="1:22"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84"/>
        <v>0.24</v>
      </c>
      <c r="P1488" s="5">
        <f t="shared" si="185"/>
        <v>16</v>
      </c>
      <c r="Q1488" t="str">
        <f t="shared" si="186"/>
        <v>publishing</v>
      </c>
      <c r="R1488" t="str">
        <f t="shared" si="187"/>
        <v>fiction</v>
      </c>
      <c r="S1488" s="10">
        <f t="shared" si="188"/>
        <v>42031.960196759253</v>
      </c>
      <c r="T1488" s="10">
        <f t="shared" si="189"/>
        <v>42061.960196759253</v>
      </c>
      <c r="U1488">
        <f t="shared" si="190"/>
        <v>2015</v>
      </c>
      <c r="V1488">
        <f t="shared" si="191"/>
        <v>2015</v>
      </c>
    </row>
    <row r="1489" spans="1:22"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84"/>
        <v>0</v>
      </c>
      <c r="P1489" s="5">
        <f t="shared" si="185"/>
        <v>0</v>
      </c>
      <c r="Q1489" t="str">
        <f t="shared" si="186"/>
        <v>publishing</v>
      </c>
      <c r="R1489" t="str">
        <f t="shared" si="187"/>
        <v>fiction</v>
      </c>
      <c r="S1489" s="10">
        <f t="shared" si="188"/>
        <v>42554.709155092591</v>
      </c>
      <c r="T1489" s="10">
        <f t="shared" si="189"/>
        <v>42584.709155092591</v>
      </c>
      <c r="U1489">
        <f t="shared" si="190"/>
        <v>2016</v>
      </c>
      <c r="V1489">
        <f t="shared" si="191"/>
        <v>2016</v>
      </c>
    </row>
    <row r="1490" spans="1:22"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84"/>
        <v>2.4</v>
      </c>
      <c r="P1490" s="5">
        <f t="shared" si="185"/>
        <v>60</v>
      </c>
      <c r="Q1490" t="str">
        <f t="shared" si="186"/>
        <v>publishing</v>
      </c>
      <c r="R1490" t="str">
        <f t="shared" si="187"/>
        <v>fiction</v>
      </c>
      <c r="S1490" s="10">
        <f t="shared" si="188"/>
        <v>41614.354861111111</v>
      </c>
      <c r="T1490" s="10">
        <f t="shared" si="189"/>
        <v>41644.354861111111</v>
      </c>
      <c r="U1490">
        <f t="shared" si="190"/>
        <v>2013</v>
      </c>
      <c r="V1490">
        <f t="shared" si="191"/>
        <v>2014</v>
      </c>
    </row>
    <row r="1491" spans="1:22"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84"/>
        <v>0</v>
      </c>
      <c r="P1491" s="5">
        <f t="shared" si="185"/>
        <v>0</v>
      </c>
      <c r="Q1491" t="str">
        <f t="shared" si="186"/>
        <v>publishing</v>
      </c>
      <c r="R1491" t="str">
        <f t="shared" si="187"/>
        <v>fiction</v>
      </c>
      <c r="S1491" s="10">
        <f t="shared" si="188"/>
        <v>41198.403379629628</v>
      </c>
      <c r="T1491" s="10">
        <f t="shared" si="189"/>
        <v>41228.445046296292</v>
      </c>
      <c r="U1491">
        <f t="shared" si="190"/>
        <v>2012</v>
      </c>
      <c r="V1491">
        <f t="shared" si="191"/>
        <v>2012</v>
      </c>
    </row>
    <row r="1492" spans="1:22"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84"/>
        <v>30.862068965517242</v>
      </c>
      <c r="P1492" s="5">
        <f t="shared" si="185"/>
        <v>47.10526315789474</v>
      </c>
      <c r="Q1492" t="str">
        <f t="shared" si="186"/>
        <v>publishing</v>
      </c>
      <c r="R1492" t="str">
        <f t="shared" si="187"/>
        <v>fiction</v>
      </c>
      <c r="S1492" s="10">
        <f t="shared" si="188"/>
        <v>41520.352708333332</v>
      </c>
      <c r="T1492" s="10">
        <f t="shared" si="189"/>
        <v>41549.352708333332</v>
      </c>
      <c r="U1492">
        <f t="shared" si="190"/>
        <v>2013</v>
      </c>
      <c r="V1492">
        <f t="shared" si="191"/>
        <v>2013</v>
      </c>
    </row>
    <row r="1493" spans="1:22"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84"/>
        <v>8.3333333333333321</v>
      </c>
      <c r="P1493" s="5">
        <f t="shared" si="185"/>
        <v>100</v>
      </c>
      <c r="Q1493" t="str">
        <f t="shared" si="186"/>
        <v>publishing</v>
      </c>
      <c r="R1493" t="str">
        <f t="shared" si="187"/>
        <v>fiction</v>
      </c>
      <c r="S1493" s="10">
        <f t="shared" si="188"/>
        <v>41991.505127314813</v>
      </c>
      <c r="T1493" s="10">
        <f t="shared" si="189"/>
        <v>42050.443055555552</v>
      </c>
      <c r="U1493">
        <f t="shared" si="190"/>
        <v>2014</v>
      </c>
      <c r="V1493">
        <f t="shared" si="191"/>
        <v>2015</v>
      </c>
    </row>
    <row r="1494" spans="1:22"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84"/>
        <v>0.75</v>
      </c>
      <c r="P1494" s="5">
        <f t="shared" si="185"/>
        <v>15</v>
      </c>
      <c r="Q1494" t="str">
        <f t="shared" si="186"/>
        <v>publishing</v>
      </c>
      <c r="R1494" t="str">
        <f t="shared" si="187"/>
        <v>fiction</v>
      </c>
      <c r="S1494" s="10">
        <f t="shared" si="188"/>
        <v>40682.676458333335</v>
      </c>
      <c r="T1494" s="10">
        <f t="shared" si="189"/>
        <v>40712.676458333335</v>
      </c>
      <c r="U1494">
        <f t="shared" si="190"/>
        <v>2011</v>
      </c>
      <c r="V1494">
        <f t="shared" si="191"/>
        <v>2011</v>
      </c>
    </row>
    <row r="1495" spans="1:22"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84"/>
        <v>0</v>
      </c>
      <c r="P1495" s="5">
        <f t="shared" si="185"/>
        <v>0</v>
      </c>
      <c r="Q1495" t="str">
        <f t="shared" si="186"/>
        <v>publishing</v>
      </c>
      <c r="R1495" t="str">
        <f t="shared" si="187"/>
        <v>fiction</v>
      </c>
      <c r="S1495" s="10">
        <f t="shared" si="188"/>
        <v>41411.658275462956</v>
      </c>
      <c r="T1495" s="10">
        <f t="shared" si="189"/>
        <v>41441.658275462956</v>
      </c>
      <c r="U1495">
        <f t="shared" si="190"/>
        <v>2013</v>
      </c>
      <c r="V1495">
        <f t="shared" si="191"/>
        <v>2013</v>
      </c>
    </row>
    <row r="1496" spans="1:22"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84"/>
        <v>8.9</v>
      </c>
      <c r="P1496" s="5">
        <f t="shared" si="185"/>
        <v>40.454545454545453</v>
      </c>
      <c r="Q1496" t="str">
        <f t="shared" si="186"/>
        <v>publishing</v>
      </c>
      <c r="R1496" t="str">
        <f t="shared" si="187"/>
        <v>fiction</v>
      </c>
      <c r="S1496" s="10">
        <f t="shared" si="188"/>
        <v>42067.514039351845</v>
      </c>
      <c r="T1496" s="10">
        <f t="shared" si="189"/>
        <v>42097.443055555552</v>
      </c>
      <c r="U1496">
        <f t="shared" si="190"/>
        <v>2015</v>
      </c>
      <c r="V1496">
        <f t="shared" si="191"/>
        <v>2015</v>
      </c>
    </row>
    <row r="1497" spans="1:22"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84"/>
        <v>0</v>
      </c>
      <c r="P1497" s="5">
        <f t="shared" si="185"/>
        <v>0</v>
      </c>
      <c r="Q1497" t="str">
        <f t="shared" si="186"/>
        <v>publishing</v>
      </c>
      <c r="R1497" t="str">
        <f t="shared" si="187"/>
        <v>fiction</v>
      </c>
      <c r="S1497" s="10">
        <f t="shared" si="188"/>
        <v>40752.581377314811</v>
      </c>
      <c r="T1497" s="10">
        <f t="shared" si="189"/>
        <v>40782.581377314811</v>
      </c>
      <c r="U1497">
        <f t="shared" si="190"/>
        <v>2011</v>
      </c>
      <c r="V1497">
        <f t="shared" si="191"/>
        <v>2011</v>
      </c>
    </row>
    <row r="1498" spans="1:22"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84"/>
        <v>0</v>
      </c>
      <c r="P1498" s="5">
        <f t="shared" si="185"/>
        <v>0</v>
      </c>
      <c r="Q1498" t="str">
        <f t="shared" si="186"/>
        <v>publishing</v>
      </c>
      <c r="R1498" t="str">
        <f t="shared" si="187"/>
        <v>fiction</v>
      </c>
      <c r="S1498" s="10">
        <f t="shared" si="188"/>
        <v>41838.266886574071</v>
      </c>
      <c r="T1498" s="10">
        <f t="shared" si="189"/>
        <v>41898.266886574071</v>
      </c>
      <c r="U1498">
        <f t="shared" si="190"/>
        <v>2014</v>
      </c>
      <c r="V1498">
        <f t="shared" si="191"/>
        <v>2014</v>
      </c>
    </row>
    <row r="1499" spans="1:22"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84"/>
        <v>6.6666666666666671E-3</v>
      </c>
      <c r="P1499" s="5">
        <f t="shared" si="185"/>
        <v>1</v>
      </c>
      <c r="Q1499" t="str">
        <f t="shared" si="186"/>
        <v>publishing</v>
      </c>
      <c r="R1499" t="str">
        <f t="shared" si="187"/>
        <v>fiction</v>
      </c>
      <c r="S1499" s="10">
        <f t="shared" si="188"/>
        <v>41444.434282407405</v>
      </c>
      <c r="T1499" s="10">
        <f t="shared" si="189"/>
        <v>41486.613194444442</v>
      </c>
      <c r="U1499">
        <f t="shared" si="190"/>
        <v>2013</v>
      </c>
      <c r="V1499">
        <f t="shared" si="191"/>
        <v>2013</v>
      </c>
    </row>
    <row r="1500" spans="1:22"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84"/>
        <v>1.9</v>
      </c>
      <c r="P1500" s="5">
        <f t="shared" si="185"/>
        <v>19</v>
      </c>
      <c r="Q1500" t="str">
        <f t="shared" si="186"/>
        <v>publishing</v>
      </c>
      <c r="R1500" t="str">
        <f t="shared" si="187"/>
        <v>fiction</v>
      </c>
      <c r="S1500" s="10">
        <f t="shared" si="188"/>
        <v>41840.775208333333</v>
      </c>
      <c r="T1500" s="10">
        <f t="shared" si="189"/>
        <v>41885.775208333333</v>
      </c>
      <c r="U1500">
        <f t="shared" si="190"/>
        <v>2014</v>
      </c>
      <c r="V1500">
        <f t="shared" si="191"/>
        <v>2014</v>
      </c>
    </row>
    <row r="1501" spans="1:22"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84"/>
        <v>0.25</v>
      </c>
      <c r="P1501" s="5">
        <f t="shared" si="185"/>
        <v>5</v>
      </c>
      <c r="Q1501" t="str">
        <f t="shared" si="186"/>
        <v>publishing</v>
      </c>
      <c r="R1501" t="str">
        <f t="shared" si="187"/>
        <v>fiction</v>
      </c>
      <c r="S1501" s="10">
        <f t="shared" si="188"/>
        <v>42526.798993055556</v>
      </c>
      <c r="T1501" s="10">
        <f t="shared" si="189"/>
        <v>42586.798993055556</v>
      </c>
      <c r="U1501">
        <f t="shared" si="190"/>
        <v>2016</v>
      </c>
      <c r="V1501">
        <f t="shared" si="191"/>
        <v>2016</v>
      </c>
    </row>
    <row r="1502" spans="1:22"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84"/>
        <v>25.035714285714285</v>
      </c>
      <c r="P1502" s="5">
        <f t="shared" si="185"/>
        <v>46.733333333333334</v>
      </c>
      <c r="Q1502" t="str">
        <f t="shared" si="186"/>
        <v>publishing</v>
      </c>
      <c r="R1502" t="str">
        <f t="shared" si="187"/>
        <v>fiction</v>
      </c>
      <c r="S1502" s="10">
        <f t="shared" si="188"/>
        <v>41365.69626157407</v>
      </c>
      <c r="T1502" s="10">
        <f t="shared" si="189"/>
        <v>41395.69626157407</v>
      </c>
      <c r="U1502">
        <f t="shared" si="190"/>
        <v>2013</v>
      </c>
      <c r="V1502">
        <f t="shared" si="191"/>
        <v>2013</v>
      </c>
    </row>
    <row r="1503" spans="1:22"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84"/>
        <v>166.33076923076925</v>
      </c>
      <c r="P1503" s="5">
        <f t="shared" si="185"/>
        <v>97.731073446327684</v>
      </c>
      <c r="Q1503" t="str">
        <f t="shared" si="186"/>
        <v>photography</v>
      </c>
      <c r="R1503" t="str">
        <f t="shared" si="187"/>
        <v>photobooks</v>
      </c>
      <c r="S1503" s="10">
        <f t="shared" si="188"/>
        <v>42163.3752662037</v>
      </c>
      <c r="T1503" s="10">
        <f t="shared" si="189"/>
        <v>42193.3752662037</v>
      </c>
      <c r="U1503">
        <f t="shared" si="190"/>
        <v>2015</v>
      </c>
      <c r="V1503">
        <f t="shared" si="191"/>
        <v>2015</v>
      </c>
    </row>
    <row r="1504" spans="1:22"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84"/>
        <v>101.44545454545455</v>
      </c>
      <c r="P1504" s="5">
        <f t="shared" si="185"/>
        <v>67.835866261398181</v>
      </c>
      <c r="Q1504" t="str">
        <f t="shared" si="186"/>
        <v>photography</v>
      </c>
      <c r="R1504" t="str">
        <f t="shared" si="187"/>
        <v>photobooks</v>
      </c>
      <c r="S1504" s="10">
        <f t="shared" si="188"/>
        <v>42426.33425925926</v>
      </c>
      <c r="T1504" s="10">
        <f t="shared" si="189"/>
        <v>42454.708333333336</v>
      </c>
      <c r="U1504">
        <f t="shared" si="190"/>
        <v>2016</v>
      </c>
      <c r="V1504">
        <f t="shared" si="191"/>
        <v>2016</v>
      </c>
    </row>
    <row r="1505" spans="1:22"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84"/>
        <v>107.89146666666667</v>
      </c>
      <c r="P1505" s="5">
        <f t="shared" si="185"/>
        <v>56.98492957746479</v>
      </c>
      <c r="Q1505" t="str">
        <f t="shared" si="186"/>
        <v>photography</v>
      </c>
      <c r="R1505" t="str">
        <f t="shared" si="187"/>
        <v>photobooks</v>
      </c>
      <c r="S1505" s="10">
        <f t="shared" si="188"/>
        <v>42606.13890046296</v>
      </c>
      <c r="T1505" s="10">
        <f t="shared" si="189"/>
        <v>42666.13890046296</v>
      </c>
      <c r="U1505">
        <f t="shared" si="190"/>
        <v>2016</v>
      </c>
      <c r="V1505">
        <f t="shared" si="191"/>
        <v>2016</v>
      </c>
    </row>
    <row r="1506" spans="1:22"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84"/>
        <v>277.93846153846158</v>
      </c>
      <c r="P1506" s="5">
        <f t="shared" si="185"/>
        <v>67.159851301115239</v>
      </c>
      <c r="Q1506" t="str">
        <f t="shared" si="186"/>
        <v>photography</v>
      </c>
      <c r="R1506" t="str">
        <f t="shared" si="187"/>
        <v>photobooks</v>
      </c>
      <c r="S1506" s="10">
        <f t="shared" si="188"/>
        <v>41772.44935185185</v>
      </c>
      <c r="T1506" s="10">
        <f t="shared" si="189"/>
        <v>41800.147916666661</v>
      </c>
      <c r="U1506">
        <f t="shared" si="190"/>
        <v>2014</v>
      </c>
      <c r="V1506">
        <f t="shared" si="191"/>
        <v>2014</v>
      </c>
    </row>
    <row r="1507" spans="1:22"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84"/>
        <v>103.58125</v>
      </c>
      <c r="P1507" s="5">
        <f t="shared" si="185"/>
        <v>48.037681159420288</v>
      </c>
      <c r="Q1507" t="str">
        <f t="shared" si="186"/>
        <v>photography</v>
      </c>
      <c r="R1507" t="str">
        <f t="shared" si="187"/>
        <v>photobooks</v>
      </c>
      <c r="S1507" s="10">
        <f t="shared" si="188"/>
        <v>42414.234988425924</v>
      </c>
      <c r="T1507" s="10">
        <f t="shared" si="189"/>
        <v>42451.625694444439</v>
      </c>
      <c r="U1507">
        <f t="shared" si="190"/>
        <v>2016</v>
      </c>
      <c r="V1507">
        <f t="shared" si="191"/>
        <v>2016</v>
      </c>
    </row>
    <row r="1508" spans="1:22"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84"/>
        <v>111.4</v>
      </c>
      <c r="P1508" s="5">
        <f t="shared" si="185"/>
        <v>38.860465116279073</v>
      </c>
      <c r="Q1508" t="str">
        <f t="shared" si="186"/>
        <v>photography</v>
      </c>
      <c r="R1508" t="str">
        <f t="shared" si="187"/>
        <v>photobooks</v>
      </c>
      <c r="S1508" s="10">
        <f t="shared" si="188"/>
        <v>41814.577592592592</v>
      </c>
      <c r="T1508" s="10">
        <f t="shared" si="189"/>
        <v>41844.577592592592</v>
      </c>
      <c r="U1508">
        <f t="shared" si="190"/>
        <v>2014</v>
      </c>
      <c r="V1508">
        <f t="shared" si="191"/>
        <v>2014</v>
      </c>
    </row>
    <row r="1509" spans="1:22"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84"/>
        <v>215</v>
      </c>
      <c r="P1509" s="5">
        <f t="shared" si="185"/>
        <v>78.181818181818187</v>
      </c>
      <c r="Q1509" t="str">
        <f t="shared" si="186"/>
        <v>photography</v>
      </c>
      <c r="R1509" t="str">
        <f t="shared" si="187"/>
        <v>photobooks</v>
      </c>
      <c r="S1509" s="10">
        <f t="shared" si="188"/>
        <v>40254.242002314808</v>
      </c>
      <c r="T1509" s="10">
        <f t="shared" si="189"/>
        <v>40313.131944444445</v>
      </c>
      <c r="U1509">
        <f t="shared" si="190"/>
        <v>2010</v>
      </c>
      <c r="V1509">
        <f t="shared" si="191"/>
        <v>2010</v>
      </c>
    </row>
    <row r="1510" spans="1:22"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84"/>
        <v>110.76216216216217</v>
      </c>
      <c r="P1510" s="5">
        <f t="shared" si="185"/>
        <v>97.113744075829388</v>
      </c>
      <c r="Q1510" t="str">
        <f t="shared" si="186"/>
        <v>photography</v>
      </c>
      <c r="R1510" t="str">
        <f t="shared" si="187"/>
        <v>photobooks</v>
      </c>
      <c r="S1510" s="10">
        <f t="shared" si="188"/>
        <v>41786.406030092592</v>
      </c>
      <c r="T1510" s="10">
        <f t="shared" si="189"/>
        <v>41817.406030092592</v>
      </c>
      <c r="U1510">
        <f t="shared" si="190"/>
        <v>2014</v>
      </c>
      <c r="V1510">
        <f t="shared" si="191"/>
        <v>2014</v>
      </c>
    </row>
    <row r="1511" spans="1:22"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84"/>
        <v>123.64125714285714</v>
      </c>
      <c r="P1511" s="5">
        <f t="shared" si="185"/>
        <v>110.39397959183674</v>
      </c>
      <c r="Q1511" t="str">
        <f t="shared" si="186"/>
        <v>photography</v>
      </c>
      <c r="R1511" t="str">
        <f t="shared" si="187"/>
        <v>photobooks</v>
      </c>
      <c r="S1511" s="10">
        <f t="shared" si="188"/>
        <v>42751.325057870366</v>
      </c>
      <c r="T1511" s="10">
        <f t="shared" si="189"/>
        <v>42780.749305555553</v>
      </c>
      <c r="U1511">
        <f t="shared" si="190"/>
        <v>2017</v>
      </c>
      <c r="V1511">
        <f t="shared" si="191"/>
        <v>2017</v>
      </c>
    </row>
    <row r="1512" spans="1:22"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84"/>
        <v>101.03500000000001</v>
      </c>
      <c r="P1512" s="5">
        <f t="shared" si="185"/>
        <v>39.91506172839506</v>
      </c>
      <c r="Q1512" t="str">
        <f t="shared" si="186"/>
        <v>photography</v>
      </c>
      <c r="R1512" t="str">
        <f t="shared" si="187"/>
        <v>photobooks</v>
      </c>
      <c r="S1512" s="10">
        <f t="shared" si="188"/>
        <v>41809.176828703705</v>
      </c>
      <c r="T1512" s="10">
        <f t="shared" si="189"/>
        <v>41839.176828703705</v>
      </c>
      <c r="U1512">
        <f t="shared" si="190"/>
        <v>2014</v>
      </c>
      <c r="V1512">
        <f t="shared" si="191"/>
        <v>2014</v>
      </c>
    </row>
    <row r="1513" spans="1:22"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84"/>
        <v>111.79285714285714</v>
      </c>
      <c r="P1513" s="5">
        <f t="shared" si="185"/>
        <v>75.975728155339809</v>
      </c>
      <c r="Q1513" t="str">
        <f t="shared" si="186"/>
        <v>photography</v>
      </c>
      <c r="R1513" t="str">
        <f t="shared" si="187"/>
        <v>photobooks</v>
      </c>
      <c r="S1513" s="10">
        <f t="shared" si="188"/>
        <v>42296.375046296293</v>
      </c>
      <c r="T1513" s="10">
        <f t="shared" si="189"/>
        <v>42326.416712962957</v>
      </c>
      <c r="U1513">
        <f t="shared" si="190"/>
        <v>2015</v>
      </c>
      <c r="V1513">
        <f t="shared" si="191"/>
        <v>2015</v>
      </c>
    </row>
    <row r="1514" spans="1:22"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84"/>
        <v>558.7714285714286</v>
      </c>
      <c r="P1514" s="5">
        <f t="shared" si="185"/>
        <v>58.379104477611939</v>
      </c>
      <c r="Q1514" t="str">
        <f t="shared" si="186"/>
        <v>photography</v>
      </c>
      <c r="R1514" t="str">
        <f t="shared" si="187"/>
        <v>photobooks</v>
      </c>
      <c r="S1514" s="10">
        <f t="shared" si="188"/>
        <v>42741.476145833331</v>
      </c>
      <c r="T1514" s="10">
        <f t="shared" si="189"/>
        <v>42771.476145833331</v>
      </c>
      <c r="U1514">
        <f t="shared" si="190"/>
        <v>2017</v>
      </c>
      <c r="V1514">
        <f t="shared" si="191"/>
        <v>2017</v>
      </c>
    </row>
    <row r="1515" spans="1:22"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84"/>
        <v>150.01875000000001</v>
      </c>
      <c r="P1515" s="5">
        <f t="shared" si="185"/>
        <v>55.82093023255814</v>
      </c>
      <c r="Q1515" t="str">
        <f t="shared" si="186"/>
        <v>photography</v>
      </c>
      <c r="R1515" t="str">
        <f t="shared" si="187"/>
        <v>photobooks</v>
      </c>
      <c r="S1515" s="10">
        <f t="shared" si="188"/>
        <v>41806.42900462963</v>
      </c>
      <c r="T1515" s="10">
        <f t="shared" si="189"/>
        <v>41836.42900462963</v>
      </c>
      <c r="U1515">
        <f t="shared" si="190"/>
        <v>2014</v>
      </c>
      <c r="V1515">
        <f t="shared" si="191"/>
        <v>2014</v>
      </c>
    </row>
    <row r="1516" spans="1:22"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84"/>
        <v>106.476</v>
      </c>
      <c r="P1516" s="5">
        <f t="shared" si="185"/>
        <v>151.24431818181819</v>
      </c>
      <c r="Q1516" t="str">
        <f t="shared" si="186"/>
        <v>photography</v>
      </c>
      <c r="R1516" t="str">
        <f t="shared" si="187"/>
        <v>photobooks</v>
      </c>
      <c r="S1516" s="10">
        <f t="shared" si="188"/>
        <v>42234.389351851853</v>
      </c>
      <c r="T1516" s="10">
        <f t="shared" si="189"/>
        <v>42274.389351851853</v>
      </c>
      <c r="U1516">
        <f t="shared" si="190"/>
        <v>2015</v>
      </c>
      <c r="V1516">
        <f t="shared" si="191"/>
        <v>2015</v>
      </c>
    </row>
    <row r="1517" spans="1:22"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84"/>
        <v>157.18899999999999</v>
      </c>
      <c r="P1517" s="5">
        <f t="shared" si="185"/>
        <v>849.67027027027029</v>
      </c>
      <c r="Q1517" t="str">
        <f t="shared" si="186"/>
        <v>photography</v>
      </c>
      <c r="R1517" t="str">
        <f t="shared" si="187"/>
        <v>photobooks</v>
      </c>
      <c r="S1517" s="10">
        <f t="shared" si="188"/>
        <v>42415.04510416666</v>
      </c>
      <c r="T1517" s="10">
        <f t="shared" si="189"/>
        <v>42445.003437499996</v>
      </c>
      <c r="U1517">
        <f t="shared" si="190"/>
        <v>2016</v>
      </c>
      <c r="V1517">
        <f t="shared" si="191"/>
        <v>2016</v>
      </c>
    </row>
    <row r="1518" spans="1:22"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84"/>
        <v>108.65882352941176</v>
      </c>
      <c r="P1518" s="5">
        <f t="shared" si="185"/>
        <v>159.24137931034483</v>
      </c>
      <c r="Q1518" t="str">
        <f t="shared" si="186"/>
        <v>photography</v>
      </c>
      <c r="R1518" t="str">
        <f t="shared" si="187"/>
        <v>photobooks</v>
      </c>
      <c r="S1518" s="10">
        <f t="shared" si="188"/>
        <v>42619.258009259262</v>
      </c>
      <c r="T1518" s="10">
        <f t="shared" si="189"/>
        <v>42649.374999999993</v>
      </c>
      <c r="U1518">
        <f t="shared" si="190"/>
        <v>2016</v>
      </c>
      <c r="V1518">
        <f t="shared" si="191"/>
        <v>2016</v>
      </c>
    </row>
    <row r="1519" spans="1:22"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84"/>
        <v>161.97999999999999</v>
      </c>
      <c r="P1519" s="5">
        <f t="shared" si="185"/>
        <v>39.507317073170732</v>
      </c>
      <c r="Q1519" t="str">
        <f t="shared" si="186"/>
        <v>photography</v>
      </c>
      <c r="R1519" t="str">
        <f t="shared" si="187"/>
        <v>photobooks</v>
      </c>
      <c r="S1519" s="10">
        <f t="shared" si="188"/>
        <v>41948.358252314814</v>
      </c>
      <c r="T1519" s="10">
        <f t="shared" si="189"/>
        <v>41979.041666666664</v>
      </c>
      <c r="U1519">
        <f t="shared" si="190"/>
        <v>2014</v>
      </c>
      <c r="V1519">
        <f t="shared" si="191"/>
        <v>2014</v>
      </c>
    </row>
    <row r="1520" spans="1:22"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84"/>
        <v>205.36666666666665</v>
      </c>
      <c r="P1520" s="5">
        <f t="shared" si="185"/>
        <v>130.52966101694915</v>
      </c>
      <c r="Q1520" t="str">
        <f t="shared" si="186"/>
        <v>photography</v>
      </c>
      <c r="R1520" t="str">
        <f t="shared" si="187"/>
        <v>photobooks</v>
      </c>
      <c r="S1520" s="10">
        <f t="shared" si="188"/>
        <v>41760.611712962964</v>
      </c>
      <c r="T1520" s="10">
        <f t="shared" si="189"/>
        <v>41790.611712962964</v>
      </c>
      <c r="U1520">
        <f t="shared" si="190"/>
        <v>2014</v>
      </c>
      <c r="V1520">
        <f t="shared" si="191"/>
        <v>2014</v>
      </c>
    </row>
    <row r="1521" spans="1:22"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84"/>
        <v>103.36388888888889</v>
      </c>
      <c r="P1521" s="5">
        <f t="shared" si="185"/>
        <v>64.156896551724131</v>
      </c>
      <c r="Q1521" t="str">
        <f t="shared" si="186"/>
        <v>photography</v>
      </c>
      <c r="R1521" t="str">
        <f t="shared" si="187"/>
        <v>photobooks</v>
      </c>
      <c r="S1521" s="10">
        <f t="shared" si="188"/>
        <v>41782.533368055556</v>
      </c>
      <c r="T1521" s="10">
        <f t="shared" si="189"/>
        <v>41810.707638888889</v>
      </c>
      <c r="U1521">
        <f t="shared" si="190"/>
        <v>2014</v>
      </c>
      <c r="V1521">
        <f t="shared" si="191"/>
        <v>2014</v>
      </c>
    </row>
    <row r="1522" spans="1:22"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84"/>
        <v>103.47222222222223</v>
      </c>
      <c r="P1522" s="5">
        <f t="shared" si="185"/>
        <v>111.52694610778443</v>
      </c>
      <c r="Q1522" t="str">
        <f t="shared" si="186"/>
        <v>photography</v>
      </c>
      <c r="R1522" t="str">
        <f t="shared" si="187"/>
        <v>photobooks</v>
      </c>
      <c r="S1522" s="10">
        <f t="shared" si="188"/>
        <v>41955.649456018517</v>
      </c>
      <c r="T1522" s="10">
        <f t="shared" si="189"/>
        <v>41991.958333333336</v>
      </c>
      <c r="U1522">
        <f t="shared" si="190"/>
        <v>2014</v>
      </c>
      <c r="V1522">
        <f t="shared" si="191"/>
        <v>2014</v>
      </c>
    </row>
    <row r="1523" spans="1:22"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84"/>
        <v>106.81333333333333</v>
      </c>
      <c r="P1523" s="5">
        <f t="shared" si="185"/>
        <v>170.44680851063831</v>
      </c>
      <c r="Q1523" t="str">
        <f t="shared" si="186"/>
        <v>photography</v>
      </c>
      <c r="R1523" t="str">
        <f t="shared" si="187"/>
        <v>photobooks</v>
      </c>
      <c r="S1523" s="10">
        <f t="shared" si="188"/>
        <v>42492.959386574068</v>
      </c>
      <c r="T1523" s="10">
        <f t="shared" si="189"/>
        <v>42527.959386574068</v>
      </c>
      <c r="U1523">
        <f t="shared" si="190"/>
        <v>2016</v>
      </c>
      <c r="V1523">
        <f t="shared" si="191"/>
        <v>2016</v>
      </c>
    </row>
    <row r="1524" spans="1:22"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84"/>
        <v>138.96574712643678</v>
      </c>
      <c r="P1524" s="5">
        <f t="shared" si="185"/>
        <v>133.7391592920354</v>
      </c>
      <c r="Q1524" t="str">
        <f t="shared" si="186"/>
        <v>photography</v>
      </c>
      <c r="R1524" t="str">
        <f t="shared" si="187"/>
        <v>photobooks</v>
      </c>
      <c r="S1524" s="10">
        <f t="shared" si="188"/>
        <v>41899.621979166666</v>
      </c>
      <c r="T1524" s="10">
        <f t="shared" si="189"/>
        <v>41929.621979166666</v>
      </c>
      <c r="U1524">
        <f t="shared" si="190"/>
        <v>2014</v>
      </c>
      <c r="V1524">
        <f t="shared" si="191"/>
        <v>2014</v>
      </c>
    </row>
    <row r="1525" spans="1:22"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84"/>
        <v>124.84324324324325</v>
      </c>
      <c r="P1525" s="5">
        <f t="shared" si="185"/>
        <v>95.834024896265561</v>
      </c>
      <c r="Q1525" t="str">
        <f t="shared" si="186"/>
        <v>photography</v>
      </c>
      <c r="R1525" t="str">
        <f t="shared" si="187"/>
        <v>photobooks</v>
      </c>
      <c r="S1525" s="10">
        <f t="shared" si="188"/>
        <v>41964.543009259258</v>
      </c>
      <c r="T1525" s="10">
        <f t="shared" si="189"/>
        <v>41995.791666666664</v>
      </c>
      <c r="U1525">
        <f t="shared" si="190"/>
        <v>2014</v>
      </c>
      <c r="V1525">
        <f t="shared" si="191"/>
        <v>2014</v>
      </c>
    </row>
    <row r="1526" spans="1:22"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84"/>
        <v>206.99999999999997</v>
      </c>
      <c r="P1526" s="5">
        <f t="shared" si="185"/>
        <v>221.78571428571428</v>
      </c>
      <c r="Q1526" t="str">
        <f t="shared" si="186"/>
        <v>photography</v>
      </c>
      <c r="R1526" t="str">
        <f t="shared" si="187"/>
        <v>photobooks</v>
      </c>
      <c r="S1526" s="10">
        <f t="shared" si="188"/>
        <v>42756.292708333327</v>
      </c>
      <c r="T1526" s="10">
        <f t="shared" si="189"/>
        <v>42786.292708333327</v>
      </c>
      <c r="U1526">
        <f t="shared" si="190"/>
        <v>2017</v>
      </c>
      <c r="V1526">
        <f t="shared" si="191"/>
        <v>2017</v>
      </c>
    </row>
    <row r="1527" spans="1:22"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84"/>
        <v>174.00576923076923</v>
      </c>
      <c r="P1527" s="5">
        <f t="shared" si="185"/>
        <v>32.315357142857138</v>
      </c>
      <c r="Q1527" t="str">
        <f t="shared" si="186"/>
        <v>photography</v>
      </c>
      <c r="R1527" t="str">
        <f t="shared" si="187"/>
        <v>photobooks</v>
      </c>
      <c r="S1527" s="10">
        <f t="shared" si="188"/>
        <v>42570.494652777772</v>
      </c>
      <c r="T1527" s="10">
        <f t="shared" si="189"/>
        <v>42600.494652777772</v>
      </c>
      <c r="U1527">
        <f t="shared" si="190"/>
        <v>2016</v>
      </c>
      <c r="V1527">
        <f t="shared" si="191"/>
        <v>2016</v>
      </c>
    </row>
    <row r="1528" spans="1:22"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84"/>
        <v>120.32608695652173</v>
      </c>
      <c r="P1528" s="5">
        <f t="shared" si="185"/>
        <v>98.839285714285708</v>
      </c>
      <c r="Q1528" t="str">
        <f t="shared" si="186"/>
        <v>photography</v>
      </c>
      <c r="R1528" t="str">
        <f t="shared" si="187"/>
        <v>photobooks</v>
      </c>
      <c r="S1528" s="10">
        <f t="shared" si="188"/>
        <v>42339.067673611113</v>
      </c>
      <c r="T1528" s="10">
        <f t="shared" si="189"/>
        <v>42388.067673611113</v>
      </c>
      <c r="U1528">
        <f t="shared" si="190"/>
        <v>2015</v>
      </c>
      <c r="V1528">
        <f t="shared" si="191"/>
        <v>2016</v>
      </c>
    </row>
    <row r="1529" spans="1:22"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84"/>
        <v>110.44428571428573</v>
      </c>
      <c r="P1529" s="5">
        <f t="shared" si="185"/>
        <v>55.222142857142863</v>
      </c>
      <c r="Q1529" t="str">
        <f t="shared" si="186"/>
        <v>photography</v>
      </c>
      <c r="R1529" t="str">
        <f t="shared" si="187"/>
        <v>photobooks</v>
      </c>
      <c r="S1529" s="10">
        <f t="shared" si="188"/>
        <v>42780.392199074071</v>
      </c>
      <c r="T1529" s="10">
        <f t="shared" si="189"/>
        <v>42808.350532407407</v>
      </c>
      <c r="U1529">
        <f t="shared" si="190"/>
        <v>2017</v>
      </c>
      <c r="V1529">
        <f t="shared" si="191"/>
        <v>2017</v>
      </c>
    </row>
    <row r="1530" spans="1:22"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84"/>
        <v>281.56666666666666</v>
      </c>
      <c r="P1530" s="5">
        <f t="shared" si="185"/>
        <v>52.793750000000003</v>
      </c>
      <c r="Q1530" t="str">
        <f t="shared" si="186"/>
        <v>photography</v>
      </c>
      <c r="R1530" t="str">
        <f t="shared" si="187"/>
        <v>photobooks</v>
      </c>
      <c r="S1530" s="10">
        <f t="shared" si="188"/>
        <v>42736.524560185186</v>
      </c>
      <c r="T1530" s="10">
        <f t="shared" si="189"/>
        <v>42766.791666666664</v>
      </c>
      <c r="U1530">
        <f t="shared" si="190"/>
        <v>2017</v>
      </c>
      <c r="V1530">
        <f t="shared" si="191"/>
        <v>2017</v>
      </c>
    </row>
    <row r="1531" spans="1:22"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84"/>
        <v>100.67894736842105</v>
      </c>
      <c r="P1531" s="5">
        <f t="shared" si="185"/>
        <v>135.66666666666666</v>
      </c>
      <c r="Q1531" t="str">
        <f t="shared" si="186"/>
        <v>photography</v>
      </c>
      <c r="R1531" t="str">
        <f t="shared" si="187"/>
        <v>photobooks</v>
      </c>
      <c r="S1531" s="10">
        <f t="shared" si="188"/>
        <v>42052.420370370368</v>
      </c>
      <c r="T1531" s="10">
        <f t="shared" si="189"/>
        <v>42082.378703703704</v>
      </c>
      <c r="U1531">
        <f t="shared" si="190"/>
        <v>2015</v>
      </c>
      <c r="V1531">
        <f t="shared" si="191"/>
        <v>2015</v>
      </c>
    </row>
    <row r="1532" spans="1:22"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84"/>
        <v>134.82571428571427</v>
      </c>
      <c r="P1532" s="5">
        <f t="shared" si="185"/>
        <v>53.991990846681922</v>
      </c>
      <c r="Q1532" t="str">
        <f t="shared" si="186"/>
        <v>photography</v>
      </c>
      <c r="R1532" t="str">
        <f t="shared" si="187"/>
        <v>photobooks</v>
      </c>
      <c r="S1532" s="10">
        <f t="shared" si="188"/>
        <v>42275.558969907404</v>
      </c>
      <c r="T1532" s="10">
        <f t="shared" si="189"/>
        <v>42300.558969907404</v>
      </c>
      <c r="U1532">
        <f t="shared" si="190"/>
        <v>2015</v>
      </c>
      <c r="V1532">
        <f t="shared" si="191"/>
        <v>2015</v>
      </c>
    </row>
    <row r="1533" spans="1:22"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84"/>
        <v>175.95744680851064</v>
      </c>
      <c r="P1533" s="5">
        <f t="shared" si="185"/>
        <v>56.643835616438359</v>
      </c>
      <c r="Q1533" t="str">
        <f t="shared" si="186"/>
        <v>photography</v>
      </c>
      <c r="R1533" t="str">
        <f t="shared" si="187"/>
        <v>photobooks</v>
      </c>
      <c r="S1533" s="10">
        <f t="shared" si="188"/>
        <v>41941.594050925924</v>
      </c>
      <c r="T1533" s="10">
        <f t="shared" si="189"/>
        <v>41973.916666666664</v>
      </c>
      <c r="U1533">
        <f t="shared" si="190"/>
        <v>2014</v>
      </c>
      <c r="V1533">
        <f t="shared" si="191"/>
        <v>2014</v>
      </c>
    </row>
    <row r="1534" spans="1:22"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84"/>
        <v>484.02000000000004</v>
      </c>
      <c r="P1534" s="5">
        <f t="shared" si="185"/>
        <v>82.316326530612244</v>
      </c>
      <c r="Q1534" t="str">
        <f t="shared" si="186"/>
        <v>photography</v>
      </c>
      <c r="R1534" t="str">
        <f t="shared" si="187"/>
        <v>photobooks</v>
      </c>
      <c r="S1534" s="10">
        <f t="shared" si="188"/>
        <v>42391.266956018517</v>
      </c>
      <c r="T1534" s="10">
        <f t="shared" si="189"/>
        <v>42415.416666666664</v>
      </c>
      <c r="U1534">
        <f t="shared" si="190"/>
        <v>2016</v>
      </c>
      <c r="V1534">
        <f t="shared" si="191"/>
        <v>2016</v>
      </c>
    </row>
    <row r="1535" spans="1:22"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84"/>
        <v>145.14000000000001</v>
      </c>
      <c r="P1535" s="5">
        <f t="shared" si="185"/>
        <v>88.26081081081081</v>
      </c>
      <c r="Q1535" t="str">
        <f t="shared" si="186"/>
        <v>photography</v>
      </c>
      <c r="R1535" t="str">
        <f t="shared" si="187"/>
        <v>photobooks</v>
      </c>
      <c r="S1535" s="10">
        <f t="shared" si="188"/>
        <v>42442.793715277774</v>
      </c>
      <c r="T1535" s="10">
        <f t="shared" si="189"/>
        <v>42491.957638888889</v>
      </c>
      <c r="U1535">
        <f t="shared" si="190"/>
        <v>2016</v>
      </c>
      <c r="V1535">
        <f t="shared" si="191"/>
        <v>2016</v>
      </c>
    </row>
    <row r="1536" spans="1:22"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84"/>
        <v>417.73333333333335</v>
      </c>
      <c r="P1536" s="5">
        <f t="shared" si="185"/>
        <v>84.905149051490511</v>
      </c>
      <c r="Q1536" t="str">
        <f t="shared" si="186"/>
        <v>photography</v>
      </c>
      <c r="R1536" t="str">
        <f t="shared" si="187"/>
        <v>photobooks</v>
      </c>
      <c r="S1536" s="10">
        <f t="shared" si="188"/>
        <v>42221.465995370367</v>
      </c>
      <c r="T1536" s="10">
        <f t="shared" si="189"/>
        <v>42251.465995370367</v>
      </c>
      <c r="U1536">
        <f t="shared" si="190"/>
        <v>2015</v>
      </c>
      <c r="V1536">
        <f t="shared" si="191"/>
        <v>2015</v>
      </c>
    </row>
    <row r="1537" spans="1:22"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84"/>
        <v>132.42499999999998</v>
      </c>
      <c r="P1537" s="5">
        <f t="shared" si="185"/>
        <v>48.154545454545456</v>
      </c>
      <c r="Q1537" t="str">
        <f t="shared" si="186"/>
        <v>photography</v>
      </c>
      <c r="R1537" t="str">
        <f t="shared" si="187"/>
        <v>photobooks</v>
      </c>
      <c r="S1537" s="10">
        <f t="shared" si="188"/>
        <v>42484.620729166665</v>
      </c>
      <c r="T1537" s="10">
        <f t="shared" si="189"/>
        <v>42513.708333333336</v>
      </c>
      <c r="U1537">
        <f t="shared" si="190"/>
        <v>2016</v>
      </c>
      <c r="V1537">
        <f t="shared" si="191"/>
        <v>2016</v>
      </c>
    </row>
    <row r="1538" spans="1:22"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84"/>
        <v>250.30841666666666</v>
      </c>
      <c r="P1538" s="5">
        <f t="shared" si="185"/>
        <v>66.015406593406595</v>
      </c>
      <c r="Q1538" t="str">
        <f t="shared" si="186"/>
        <v>photography</v>
      </c>
      <c r="R1538" t="str">
        <f t="shared" si="187"/>
        <v>photobooks</v>
      </c>
      <c r="S1538" s="10">
        <f t="shared" si="188"/>
        <v>42213.593865740739</v>
      </c>
      <c r="T1538" s="10">
        <f t="shared" si="189"/>
        <v>42243.593865740739</v>
      </c>
      <c r="U1538">
        <f t="shared" si="190"/>
        <v>2015</v>
      </c>
      <c r="V1538">
        <f t="shared" si="191"/>
        <v>2015</v>
      </c>
    </row>
    <row r="1539" spans="1:22"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92">(E1539/D1539)*100</f>
        <v>179.9</v>
      </c>
      <c r="P1539" s="5">
        <f t="shared" ref="P1539:P1602" si="193">IFERROR(E1539/L1539, 0)</f>
        <v>96.375</v>
      </c>
      <c r="Q1539" t="str">
        <f t="shared" ref="Q1539:Q1602" si="194">LEFT(N1539,FIND("/",N1539)-1)</f>
        <v>photography</v>
      </c>
      <c r="R1539" t="str">
        <f t="shared" ref="R1539:R1602" si="195">RIGHT(N1539,LEN(N1539)-FIND("/",N1539))</f>
        <v>photobooks</v>
      </c>
      <c r="S1539" s="10">
        <f t="shared" ref="S1539:S1602" si="196">(J1539/86400)+25569+(-5/24)</f>
        <v>42552.106793981475</v>
      </c>
      <c r="T1539" s="10">
        <f t="shared" ref="T1539:T1602" si="197">(I1539/86400)+25569+(-5/24)</f>
        <v>42588.541666666664</v>
      </c>
      <c r="U1539">
        <f t="shared" ref="U1539:U1602" si="198">YEAR(S1539)</f>
        <v>2016</v>
      </c>
      <c r="V1539">
        <f t="shared" ref="V1539:V1602" si="199">YEAR(T1539)</f>
        <v>2016</v>
      </c>
    </row>
    <row r="1540" spans="1:22"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92"/>
        <v>102.62857142857142</v>
      </c>
      <c r="P1540" s="5">
        <f t="shared" si="193"/>
        <v>156.17391304347825</v>
      </c>
      <c r="Q1540" t="str">
        <f t="shared" si="194"/>
        <v>photography</v>
      </c>
      <c r="R1540" t="str">
        <f t="shared" si="195"/>
        <v>photobooks</v>
      </c>
      <c r="S1540" s="10">
        <f t="shared" si="196"/>
        <v>41981.57372685185</v>
      </c>
      <c r="T1540" s="10">
        <f t="shared" si="197"/>
        <v>42026.57372685185</v>
      </c>
      <c r="U1540">
        <f t="shared" si="198"/>
        <v>2014</v>
      </c>
      <c r="V1540">
        <f t="shared" si="199"/>
        <v>2015</v>
      </c>
    </row>
    <row r="1541" spans="1:22"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92"/>
        <v>135.98609999999999</v>
      </c>
      <c r="P1541" s="5">
        <f t="shared" si="193"/>
        <v>95.764859154929582</v>
      </c>
      <c r="Q1541" t="str">
        <f t="shared" si="194"/>
        <v>photography</v>
      </c>
      <c r="R1541" t="str">
        <f t="shared" si="195"/>
        <v>photobooks</v>
      </c>
      <c r="S1541" s="10">
        <f t="shared" si="196"/>
        <v>42705.710868055554</v>
      </c>
      <c r="T1541" s="10">
        <f t="shared" si="197"/>
        <v>42738.710868055554</v>
      </c>
      <c r="U1541">
        <f t="shared" si="198"/>
        <v>2016</v>
      </c>
      <c r="V1541">
        <f t="shared" si="199"/>
        <v>2017</v>
      </c>
    </row>
    <row r="1542" spans="1:22"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92"/>
        <v>117.86666666666667</v>
      </c>
      <c r="P1542" s="5">
        <f t="shared" si="193"/>
        <v>180.40816326530611</v>
      </c>
      <c r="Q1542" t="str">
        <f t="shared" si="194"/>
        <v>photography</v>
      </c>
      <c r="R1542" t="str">
        <f t="shared" si="195"/>
        <v>photobooks</v>
      </c>
      <c r="S1542" s="10">
        <f t="shared" si="196"/>
        <v>41938.798796296294</v>
      </c>
      <c r="T1542" s="10">
        <f t="shared" si="197"/>
        <v>41968.843749999993</v>
      </c>
      <c r="U1542">
        <f t="shared" si="198"/>
        <v>2014</v>
      </c>
      <c r="V1542">
        <f t="shared" si="199"/>
        <v>2014</v>
      </c>
    </row>
    <row r="1543" spans="1:22"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92"/>
        <v>3.3333333333333333E-2</v>
      </c>
      <c r="P1543" s="5">
        <f t="shared" si="193"/>
        <v>3</v>
      </c>
      <c r="Q1543" t="str">
        <f t="shared" si="194"/>
        <v>photography</v>
      </c>
      <c r="R1543" t="str">
        <f t="shared" si="195"/>
        <v>nature</v>
      </c>
      <c r="S1543" s="10">
        <f t="shared" si="196"/>
        <v>41974.503912037035</v>
      </c>
      <c r="T1543" s="10">
        <f t="shared" si="197"/>
        <v>42004.503912037035</v>
      </c>
      <c r="U1543">
        <f t="shared" si="198"/>
        <v>2014</v>
      </c>
      <c r="V1543">
        <f t="shared" si="199"/>
        <v>2014</v>
      </c>
    </row>
    <row r="1544" spans="1:22"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92"/>
        <v>4</v>
      </c>
      <c r="P1544" s="5">
        <f t="shared" si="193"/>
        <v>20</v>
      </c>
      <c r="Q1544" t="str">
        <f t="shared" si="194"/>
        <v>photography</v>
      </c>
      <c r="R1544" t="str">
        <f t="shared" si="195"/>
        <v>nature</v>
      </c>
      <c r="S1544" s="10">
        <f t="shared" si="196"/>
        <v>42170.788194444445</v>
      </c>
      <c r="T1544" s="10">
        <f t="shared" si="197"/>
        <v>42185.788194444445</v>
      </c>
      <c r="U1544">
        <f t="shared" si="198"/>
        <v>2015</v>
      </c>
      <c r="V1544">
        <f t="shared" si="199"/>
        <v>2015</v>
      </c>
    </row>
    <row r="1545" spans="1:22"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92"/>
        <v>0.44444444444444442</v>
      </c>
      <c r="P1545" s="5">
        <f t="shared" si="193"/>
        <v>10</v>
      </c>
      <c r="Q1545" t="str">
        <f t="shared" si="194"/>
        <v>photography</v>
      </c>
      <c r="R1545" t="str">
        <f t="shared" si="195"/>
        <v>nature</v>
      </c>
      <c r="S1545" s="10">
        <f t="shared" si="196"/>
        <v>41935.301319444443</v>
      </c>
      <c r="T1545" s="10">
        <f t="shared" si="197"/>
        <v>41965.342986111107</v>
      </c>
      <c r="U1545">
        <f t="shared" si="198"/>
        <v>2014</v>
      </c>
      <c r="V1545">
        <f t="shared" si="199"/>
        <v>2014</v>
      </c>
    </row>
    <row r="1546" spans="1:22"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92"/>
        <v>0</v>
      </c>
      <c r="P1546" s="5">
        <f t="shared" si="193"/>
        <v>0</v>
      </c>
      <c r="Q1546" t="str">
        <f t="shared" si="194"/>
        <v>photography</v>
      </c>
      <c r="R1546" t="str">
        <f t="shared" si="195"/>
        <v>nature</v>
      </c>
      <c r="S1546" s="10">
        <f t="shared" si="196"/>
        <v>42052.842870370368</v>
      </c>
      <c r="T1546" s="10">
        <f t="shared" si="197"/>
        <v>42094.804166666661</v>
      </c>
      <c r="U1546">
        <f t="shared" si="198"/>
        <v>2015</v>
      </c>
      <c r="V1546">
        <f t="shared" si="199"/>
        <v>2015</v>
      </c>
    </row>
    <row r="1547" spans="1:22"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92"/>
        <v>3.3333333333333333E-2</v>
      </c>
      <c r="P1547" s="5">
        <f t="shared" si="193"/>
        <v>1</v>
      </c>
      <c r="Q1547" t="str">
        <f t="shared" si="194"/>
        <v>photography</v>
      </c>
      <c r="R1547" t="str">
        <f t="shared" si="195"/>
        <v>nature</v>
      </c>
      <c r="S1547" s="10">
        <f t="shared" si="196"/>
        <v>42031.676319444443</v>
      </c>
      <c r="T1547" s="10">
        <f t="shared" si="197"/>
        <v>42065.677777777775</v>
      </c>
      <c r="U1547">
        <f t="shared" si="198"/>
        <v>2015</v>
      </c>
      <c r="V1547">
        <f t="shared" si="199"/>
        <v>2015</v>
      </c>
    </row>
    <row r="1548" spans="1:22"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92"/>
        <v>28.9</v>
      </c>
      <c r="P1548" s="5">
        <f t="shared" si="193"/>
        <v>26.272727272727273</v>
      </c>
      <c r="Q1548" t="str">
        <f t="shared" si="194"/>
        <v>photography</v>
      </c>
      <c r="R1548" t="str">
        <f t="shared" si="195"/>
        <v>nature</v>
      </c>
      <c r="S1548" s="10">
        <f t="shared" si="196"/>
        <v>41839.004618055551</v>
      </c>
      <c r="T1548" s="10">
        <f t="shared" si="197"/>
        <v>41899.004618055551</v>
      </c>
      <c r="U1548">
        <f t="shared" si="198"/>
        <v>2014</v>
      </c>
      <c r="V1548">
        <f t="shared" si="199"/>
        <v>2014</v>
      </c>
    </row>
    <row r="1549" spans="1:22"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92"/>
        <v>0</v>
      </c>
      <c r="P1549" s="5">
        <f t="shared" si="193"/>
        <v>0</v>
      </c>
      <c r="Q1549" t="str">
        <f t="shared" si="194"/>
        <v>photography</v>
      </c>
      <c r="R1549" t="str">
        <f t="shared" si="195"/>
        <v>nature</v>
      </c>
      <c r="S1549" s="10">
        <f t="shared" si="196"/>
        <v>42782.218541666669</v>
      </c>
      <c r="T1549" s="10">
        <f t="shared" si="197"/>
        <v>42789.218541666669</v>
      </c>
      <c r="U1549">
        <f t="shared" si="198"/>
        <v>2017</v>
      </c>
      <c r="V1549">
        <f t="shared" si="199"/>
        <v>2017</v>
      </c>
    </row>
    <row r="1550" spans="1:22"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92"/>
        <v>8.5714285714285712</v>
      </c>
      <c r="P1550" s="5">
        <f t="shared" si="193"/>
        <v>60</v>
      </c>
      <c r="Q1550" t="str">
        <f t="shared" si="194"/>
        <v>photography</v>
      </c>
      <c r="R1550" t="str">
        <f t="shared" si="195"/>
        <v>nature</v>
      </c>
      <c r="S1550" s="10">
        <f t="shared" si="196"/>
        <v>42286.673842592594</v>
      </c>
      <c r="T1550" s="10">
        <f t="shared" si="197"/>
        <v>42316.715509259258</v>
      </c>
      <c r="U1550">
        <f t="shared" si="198"/>
        <v>2015</v>
      </c>
      <c r="V1550">
        <f t="shared" si="199"/>
        <v>2015</v>
      </c>
    </row>
    <row r="1551" spans="1:22"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92"/>
        <v>34</v>
      </c>
      <c r="P1551" s="5">
        <f t="shared" si="193"/>
        <v>28.333333333333332</v>
      </c>
      <c r="Q1551" t="str">
        <f t="shared" si="194"/>
        <v>photography</v>
      </c>
      <c r="R1551" t="str">
        <f t="shared" si="195"/>
        <v>nature</v>
      </c>
      <c r="S1551" s="10">
        <f t="shared" si="196"/>
        <v>42280.927766203698</v>
      </c>
      <c r="T1551" s="10">
        <f t="shared" si="197"/>
        <v>42310.96943287037</v>
      </c>
      <c r="U1551">
        <f t="shared" si="198"/>
        <v>2015</v>
      </c>
      <c r="V1551">
        <f t="shared" si="199"/>
        <v>2015</v>
      </c>
    </row>
    <row r="1552" spans="1:22"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92"/>
        <v>13.466666666666665</v>
      </c>
      <c r="P1552" s="5">
        <f t="shared" si="193"/>
        <v>14.428571428571429</v>
      </c>
      <c r="Q1552" t="str">
        <f t="shared" si="194"/>
        <v>photography</v>
      </c>
      <c r="R1552" t="str">
        <f t="shared" si="195"/>
        <v>nature</v>
      </c>
      <c r="S1552" s="10">
        <f t="shared" si="196"/>
        <v>42472.24113425926</v>
      </c>
      <c r="T1552" s="10">
        <f t="shared" si="197"/>
        <v>42502.24113425926</v>
      </c>
      <c r="U1552">
        <f t="shared" si="198"/>
        <v>2016</v>
      </c>
      <c r="V1552">
        <f t="shared" si="199"/>
        <v>2016</v>
      </c>
    </row>
    <row r="1553" spans="1:22"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92"/>
        <v>0</v>
      </c>
      <c r="P1553" s="5">
        <f t="shared" si="193"/>
        <v>0</v>
      </c>
      <c r="Q1553" t="str">
        <f t="shared" si="194"/>
        <v>photography</v>
      </c>
      <c r="R1553" t="str">
        <f t="shared" si="195"/>
        <v>nature</v>
      </c>
      <c r="S1553" s="10">
        <f t="shared" si="196"/>
        <v>42121.616192129623</v>
      </c>
      <c r="T1553" s="10">
        <f t="shared" si="197"/>
        <v>42151.616192129623</v>
      </c>
      <c r="U1553">
        <f t="shared" si="198"/>
        <v>2015</v>
      </c>
      <c r="V1553">
        <f t="shared" si="199"/>
        <v>2015</v>
      </c>
    </row>
    <row r="1554" spans="1:22"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92"/>
        <v>49.186046511627907</v>
      </c>
      <c r="P1554" s="5">
        <f t="shared" si="193"/>
        <v>132.1875</v>
      </c>
      <c r="Q1554" t="str">
        <f t="shared" si="194"/>
        <v>photography</v>
      </c>
      <c r="R1554" t="str">
        <f t="shared" si="195"/>
        <v>nature</v>
      </c>
      <c r="S1554" s="10">
        <f t="shared" si="196"/>
        <v>41892.480416666665</v>
      </c>
      <c r="T1554" s="10">
        <f t="shared" si="197"/>
        <v>41912.957638888889</v>
      </c>
      <c r="U1554">
        <f t="shared" si="198"/>
        <v>2014</v>
      </c>
      <c r="V1554">
        <f t="shared" si="199"/>
        <v>2014</v>
      </c>
    </row>
    <row r="1555" spans="1:22"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92"/>
        <v>0</v>
      </c>
      <c r="P1555" s="5">
        <f t="shared" si="193"/>
        <v>0</v>
      </c>
      <c r="Q1555" t="str">
        <f t="shared" si="194"/>
        <v>photography</v>
      </c>
      <c r="R1555" t="str">
        <f t="shared" si="195"/>
        <v>nature</v>
      </c>
      <c r="S1555" s="10">
        <f t="shared" si="196"/>
        <v>42219.074618055551</v>
      </c>
      <c r="T1555" s="10">
        <f t="shared" si="197"/>
        <v>42249.074618055551</v>
      </c>
      <c r="U1555">
        <f t="shared" si="198"/>
        <v>2015</v>
      </c>
      <c r="V1555">
        <f t="shared" si="199"/>
        <v>2015</v>
      </c>
    </row>
    <row r="1556" spans="1:22"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92"/>
        <v>0</v>
      </c>
      <c r="P1556" s="5">
        <f t="shared" si="193"/>
        <v>0</v>
      </c>
      <c r="Q1556" t="str">
        <f t="shared" si="194"/>
        <v>photography</v>
      </c>
      <c r="R1556" t="str">
        <f t="shared" si="195"/>
        <v>nature</v>
      </c>
      <c r="S1556" s="10">
        <f t="shared" si="196"/>
        <v>42188.043865740743</v>
      </c>
      <c r="T1556" s="10">
        <f t="shared" si="197"/>
        <v>42218.043865740743</v>
      </c>
      <c r="U1556">
        <f t="shared" si="198"/>
        <v>2015</v>
      </c>
      <c r="V1556">
        <f t="shared" si="199"/>
        <v>2015</v>
      </c>
    </row>
    <row r="1557" spans="1:22"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92"/>
        <v>0</v>
      </c>
      <c r="P1557" s="5">
        <f t="shared" si="193"/>
        <v>0</v>
      </c>
      <c r="Q1557" t="str">
        <f t="shared" si="194"/>
        <v>photography</v>
      </c>
      <c r="R1557" t="str">
        <f t="shared" si="195"/>
        <v>nature</v>
      </c>
      <c r="S1557" s="10">
        <f t="shared" si="196"/>
        <v>42241.405462962961</v>
      </c>
      <c r="T1557" s="10">
        <f t="shared" si="197"/>
        <v>42264.499999999993</v>
      </c>
      <c r="U1557">
        <f t="shared" si="198"/>
        <v>2015</v>
      </c>
      <c r="V1557">
        <f t="shared" si="199"/>
        <v>2015</v>
      </c>
    </row>
    <row r="1558" spans="1:22"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92"/>
        <v>45.133333333333333</v>
      </c>
      <c r="P1558" s="5">
        <f t="shared" si="193"/>
        <v>56.416666666666664</v>
      </c>
      <c r="Q1558" t="str">
        <f t="shared" si="194"/>
        <v>photography</v>
      </c>
      <c r="R1558" t="str">
        <f t="shared" si="195"/>
        <v>nature</v>
      </c>
      <c r="S1558" s="10">
        <f t="shared" si="196"/>
        <v>42524.944722222215</v>
      </c>
      <c r="T1558" s="10">
        <f t="shared" si="197"/>
        <v>42554.944722222215</v>
      </c>
      <c r="U1558">
        <f t="shared" si="198"/>
        <v>2016</v>
      </c>
      <c r="V1558">
        <f t="shared" si="199"/>
        <v>2016</v>
      </c>
    </row>
    <row r="1559" spans="1:22"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92"/>
        <v>4</v>
      </c>
      <c r="P1559" s="5">
        <f t="shared" si="193"/>
        <v>100</v>
      </c>
      <c r="Q1559" t="str">
        <f t="shared" si="194"/>
        <v>photography</v>
      </c>
      <c r="R1559" t="str">
        <f t="shared" si="195"/>
        <v>nature</v>
      </c>
      <c r="S1559" s="10">
        <f t="shared" si="196"/>
        <v>41871.444826388884</v>
      </c>
      <c r="T1559" s="10">
        <f t="shared" si="197"/>
        <v>41902.444826388884</v>
      </c>
      <c r="U1559">
        <f t="shared" si="198"/>
        <v>2014</v>
      </c>
      <c r="V1559">
        <f t="shared" si="199"/>
        <v>2014</v>
      </c>
    </row>
    <row r="1560" spans="1:22"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92"/>
        <v>4.666666666666667</v>
      </c>
      <c r="P1560" s="5">
        <f t="shared" si="193"/>
        <v>11.666666666666666</v>
      </c>
      <c r="Q1560" t="str">
        <f t="shared" si="194"/>
        <v>photography</v>
      </c>
      <c r="R1560" t="str">
        <f t="shared" si="195"/>
        <v>nature</v>
      </c>
      <c r="S1560" s="10">
        <f t="shared" si="196"/>
        <v>42185.189340277771</v>
      </c>
      <c r="T1560" s="10">
        <f t="shared" si="197"/>
        <v>42244.299999999996</v>
      </c>
      <c r="U1560">
        <f t="shared" si="198"/>
        <v>2015</v>
      </c>
      <c r="V1560">
        <f t="shared" si="199"/>
        <v>2015</v>
      </c>
    </row>
    <row r="1561" spans="1:22"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92"/>
        <v>0.33333333333333337</v>
      </c>
      <c r="P1561" s="5">
        <f t="shared" si="193"/>
        <v>50</v>
      </c>
      <c r="Q1561" t="str">
        <f t="shared" si="194"/>
        <v>photography</v>
      </c>
      <c r="R1561" t="str">
        <f t="shared" si="195"/>
        <v>nature</v>
      </c>
      <c r="S1561" s="10">
        <f t="shared" si="196"/>
        <v>42107.844895833332</v>
      </c>
      <c r="T1561" s="10">
        <f t="shared" si="197"/>
        <v>42122.844895833332</v>
      </c>
      <c r="U1561">
        <f t="shared" si="198"/>
        <v>2015</v>
      </c>
      <c r="V1561">
        <f t="shared" si="199"/>
        <v>2015</v>
      </c>
    </row>
    <row r="1562" spans="1:22"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92"/>
        <v>3.7600000000000002</v>
      </c>
      <c r="P1562" s="5">
        <f t="shared" si="193"/>
        <v>23.5</v>
      </c>
      <c r="Q1562" t="str">
        <f t="shared" si="194"/>
        <v>photography</v>
      </c>
      <c r="R1562" t="str">
        <f t="shared" si="195"/>
        <v>nature</v>
      </c>
      <c r="S1562" s="10">
        <f t="shared" si="196"/>
        <v>41935.812418981477</v>
      </c>
      <c r="T1562" s="10">
        <f t="shared" si="197"/>
        <v>41955.854085648149</v>
      </c>
      <c r="U1562">
        <f t="shared" si="198"/>
        <v>2014</v>
      </c>
      <c r="V1562">
        <f t="shared" si="199"/>
        <v>2014</v>
      </c>
    </row>
    <row r="1563" spans="1:22"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92"/>
        <v>0.67</v>
      </c>
      <c r="P1563" s="5">
        <f t="shared" si="193"/>
        <v>67</v>
      </c>
      <c r="Q1563" t="str">
        <f t="shared" si="194"/>
        <v>publishing</v>
      </c>
      <c r="R1563" t="str">
        <f t="shared" si="195"/>
        <v>art books</v>
      </c>
      <c r="S1563" s="10">
        <f t="shared" si="196"/>
        <v>41554.833368055552</v>
      </c>
      <c r="T1563" s="10">
        <f t="shared" si="197"/>
        <v>41584.875034722216</v>
      </c>
      <c r="U1563">
        <f t="shared" si="198"/>
        <v>2013</v>
      </c>
      <c r="V1563">
        <f t="shared" si="199"/>
        <v>2013</v>
      </c>
    </row>
    <row r="1564" spans="1:22"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92"/>
        <v>0</v>
      </c>
      <c r="P1564" s="5">
        <f t="shared" si="193"/>
        <v>0</v>
      </c>
      <c r="Q1564" t="str">
        <f t="shared" si="194"/>
        <v>publishing</v>
      </c>
      <c r="R1564" t="str">
        <f t="shared" si="195"/>
        <v>art books</v>
      </c>
      <c r="S1564" s="10">
        <f t="shared" si="196"/>
        <v>40079.357824074068</v>
      </c>
      <c r="T1564" s="10">
        <f t="shared" si="197"/>
        <v>40148.826388888883</v>
      </c>
      <c r="U1564">
        <f t="shared" si="198"/>
        <v>2009</v>
      </c>
      <c r="V1564">
        <f t="shared" si="199"/>
        <v>2009</v>
      </c>
    </row>
    <row r="1565" spans="1:22"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92"/>
        <v>1.4166666666666665</v>
      </c>
      <c r="P1565" s="5">
        <f t="shared" si="193"/>
        <v>42.5</v>
      </c>
      <c r="Q1565" t="str">
        <f t="shared" si="194"/>
        <v>publishing</v>
      </c>
      <c r="R1565" t="str">
        <f t="shared" si="195"/>
        <v>art books</v>
      </c>
      <c r="S1565" s="10">
        <f t="shared" si="196"/>
        <v>41652.534155092588</v>
      </c>
      <c r="T1565" s="10">
        <f t="shared" si="197"/>
        <v>41712.492488425924</v>
      </c>
      <c r="U1565">
        <f t="shared" si="198"/>
        <v>2014</v>
      </c>
      <c r="V1565">
        <f t="shared" si="199"/>
        <v>2014</v>
      </c>
    </row>
    <row r="1566" spans="1:22"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92"/>
        <v>0.1</v>
      </c>
      <c r="P1566" s="5">
        <f t="shared" si="193"/>
        <v>10</v>
      </c>
      <c r="Q1566" t="str">
        <f t="shared" si="194"/>
        <v>publishing</v>
      </c>
      <c r="R1566" t="str">
        <f t="shared" si="195"/>
        <v>art books</v>
      </c>
      <c r="S1566" s="10">
        <f t="shared" si="196"/>
        <v>42121.158668981479</v>
      </c>
      <c r="T1566" s="10">
        <f t="shared" si="197"/>
        <v>42152.628472222219</v>
      </c>
      <c r="U1566">
        <f t="shared" si="198"/>
        <v>2015</v>
      </c>
      <c r="V1566">
        <f t="shared" si="199"/>
        <v>2015</v>
      </c>
    </row>
    <row r="1567" spans="1:22"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92"/>
        <v>2.5</v>
      </c>
      <c r="P1567" s="5">
        <f t="shared" si="193"/>
        <v>100</v>
      </c>
      <c r="Q1567" t="str">
        <f t="shared" si="194"/>
        <v>publishing</v>
      </c>
      <c r="R1567" t="str">
        <f t="shared" si="195"/>
        <v>art books</v>
      </c>
      <c r="S1567" s="10">
        <f t="shared" si="196"/>
        <v>40672.521539351852</v>
      </c>
      <c r="T1567" s="10">
        <f t="shared" si="197"/>
        <v>40702.521539351852</v>
      </c>
      <c r="U1567">
        <f t="shared" si="198"/>
        <v>2011</v>
      </c>
      <c r="V1567">
        <f t="shared" si="199"/>
        <v>2011</v>
      </c>
    </row>
    <row r="1568" spans="1:22"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92"/>
        <v>21.25</v>
      </c>
      <c r="P1568" s="5">
        <f t="shared" si="193"/>
        <v>108.05084745762711</v>
      </c>
      <c r="Q1568" t="str">
        <f t="shared" si="194"/>
        <v>publishing</v>
      </c>
      <c r="R1568" t="str">
        <f t="shared" si="195"/>
        <v>art books</v>
      </c>
      <c r="S1568" s="10">
        <f t="shared" si="196"/>
        <v>42549.708379629628</v>
      </c>
      <c r="T1568" s="10">
        <f t="shared" si="197"/>
        <v>42578.708333333336</v>
      </c>
      <c r="U1568">
        <f t="shared" si="198"/>
        <v>2016</v>
      </c>
      <c r="V1568">
        <f t="shared" si="199"/>
        <v>2016</v>
      </c>
    </row>
    <row r="1569" spans="1:22"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92"/>
        <v>4.117647058823529</v>
      </c>
      <c r="P1569" s="5">
        <f t="shared" si="193"/>
        <v>26.923076923076923</v>
      </c>
      <c r="Q1569" t="str">
        <f t="shared" si="194"/>
        <v>publishing</v>
      </c>
      <c r="R1569" t="str">
        <f t="shared" si="195"/>
        <v>art books</v>
      </c>
      <c r="S1569" s="10">
        <f t="shared" si="196"/>
        <v>41671.728530092594</v>
      </c>
      <c r="T1569" s="10">
        <f t="shared" si="197"/>
        <v>41686.791666666664</v>
      </c>
      <c r="U1569">
        <f t="shared" si="198"/>
        <v>2014</v>
      </c>
      <c r="V1569">
        <f t="shared" si="199"/>
        <v>2014</v>
      </c>
    </row>
    <row r="1570" spans="1:22"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92"/>
        <v>13.639999999999999</v>
      </c>
      <c r="P1570" s="5">
        <f t="shared" si="193"/>
        <v>155</v>
      </c>
      <c r="Q1570" t="str">
        <f t="shared" si="194"/>
        <v>publishing</v>
      </c>
      <c r="R1570" t="str">
        <f t="shared" si="195"/>
        <v>art books</v>
      </c>
      <c r="S1570" s="10">
        <f t="shared" si="196"/>
        <v>41961.853993055549</v>
      </c>
      <c r="T1570" s="10">
        <f t="shared" si="197"/>
        <v>41996.853993055549</v>
      </c>
      <c r="U1570">
        <f t="shared" si="198"/>
        <v>2014</v>
      </c>
      <c r="V1570">
        <f t="shared" si="199"/>
        <v>2014</v>
      </c>
    </row>
    <row r="1571" spans="1:22"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92"/>
        <v>0</v>
      </c>
      <c r="P1571" s="5">
        <f t="shared" si="193"/>
        <v>0</v>
      </c>
      <c r="Q1571" t="str">
        <f t="shared" si="194"/>
        <v>publishing</v>
      </c>
      <c r="R1571" t="str">
        <f t="shared" si="195"/>
        <v>art books</v>
      </c>
      <c r="S1571" s="10">
        <f t="shared" si="196"/>
        <v>41389.471226851849</v>
      </c>
      <c r="T1571" s="10">
        <f t="shared" si="197"/>
        <v>41419.471226851849</v>
      </c>
      <c r="U1571">
        <f t="shared" si="198"/>
        <v>2013</v>
      </c>
      <c r="V1571">
        <f t="shared" si="199"/>
        <v>2013</v>
      </c>
    </row>
    <row r="1572" spans="1:22"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92"/>
        <v>41.4</v>
      </c>
      <c r="P1572" s="5">
        <f t="shared" si="193"/>
        <v>47.769230769230766</v>
      </c>
      <c r="Q1572" t="str">
        <f t="shared" si="194"/>
        <v>publishing</v>
      </c>
      <c r="R1572" t="str">
        <f t="shared" si="195"/>
        <v>art books</v>
      </c>
      <c r="S1572" s="10">
        <f t="shared" si="196"/>
        <v>42438.605115740742</v>
      </c>
      <c r="T1572" s="10">
        <f t="shared" si="197"/>
        <v>42468.56344907407</v>
      </c>
      <c r="U1572">
        <f t="shared" si="198"/>
        <v>2016</v>
      </c>
      <c r="V1572">
        <f t="shared" si="199"/>
        <v>2016</v>
      </c>
    </row>
    <row r="1573" spans="1:22"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92"/>
        <v>0.66115702479338845</v>
      </c>
      <c r="P1573" s="5">
        <f t="shared" si="193"/>
        <v>20</v>
      </c>
      <c r="Q1573" t="str">
        <f t="shared" si="194"/>
        <v>publishing</v>
      </c>
      <c r="R1573" t="str">
        <f t="shared" si="195"/>
        <v>art books</v>
      </c>
      <c r="S1573" s="10">
        <f t="shared" si="196"/>
        <v>42144.56114583333</v>
      </c>
      <c r="T1573" s="10">
        <f t="shared" si="197"/>
        <v>42174.56114583333</v>
      </c>
      <c r="U1573">
        <f t="shared" si="198"/>
        <v>2015</v>
      </c>
      <c r="V1573">
        <f t="shared" si="199"/>
        <v>2015</v>
      </c>
    </row>
    <row r="1574" spans="1:22"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92"/>
        <v>5</v>
      </c>
      <c r="P1574" s="5">
        <f t="shared" si="193"/>
        <v>41.666666666666664</v>
      </c>
      <c r="Q1574" t="str">
        <f t="shared" si="194"/>
        <v>publishing</v>
      </c>
      <c r="R1574" t="str">
        <f t="shared" si="195"/>
        <v>art books</v>
      </c>
      <c r="S1574" s="10">
        <f t="shared" si="196"/>
        <v>42403.824756944443</v>
      </c>
      <c r="T1574" s="10">
        <f t="shared" si="197"/>
        <v>42428.790972222218</v>
      </c>
      <c r="U1574">
        <f t="shared" si="198"/>
        <v>2016</v>
      </c>
      <c r="V1574">
        <f t="shared" si="199"/>
        <v>2016</v>
      </c>
    </row>
    <row r="1575" spans="1:22"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92"/>
        <v>2.4777777777777779</v>
      </c>
      <c r="P1575" s="5">
        <f t="shared" si="193"/>
        <v>74.333333333333329</v>
      </c>
      <c r="Q1575" t="str">
        <f t="shared" si="194"/>
        <v>publishing</v>
      </c>
      <c r="R1575" t="str">
        <f t="shared" si="195"/>
        <v>art books</v>
      </c>
      <c r="S1575" s="10">
        <f t="shared" si="196"/>
        <v>42785.791689814818</v>
      </c>
      <c r="T1575" s="10">
        <f t="shared" si="197"/>
        <v>42825.957638888889</v>
      </c>
      <c r="U1575">
        <f t="shared" si="198"/>
        <v>2017</v>
      </c>
      <c r="V1575">
        <f t="shared" si="199"/>
        <v>2017</v>
      </c>
    </row>
    <row r="1576" spans="1:22"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92"/>
        <v>5.0599999999999996</v>
      </c>
      <c r="P1576" s="5">
        <f t="shared" si="193"/>
        <v>84.333333333333329</v>
      </c>
      <c r="Q1576" t="str">
        <f t="shared" si="194"/>
        <v>publishing</v>
      </c>
      <c r="R1576" t="str">
        <f t="shared" si="195"/>
        <v>art books</v>
      </c>
      <c r="S1576" s="10">
        <f t="shared" si="196"/>
        <v>42017.719085648147</v>
      </c>
      <c r="T1576" s="10">
        <f t="shared" si="197"/>
        <v>42052.719085648147</v>
      </c>
      <c r="U1576">
        <f t="shared" si="198"/>
        <v>2015</v>
      </c>
      <c r="V1576">
        <f t="shared" si="199"/>
        <v>2015</v>
      </c>
    </row>
    <row r="1577" spans="1:22"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92"/>
        <v>22.91</v>
      </c>
      <c r="P1577" s="5">
        <f t="shared" si="193"/>
        <v>65.457142857142856</v>
      </c>
      <c r="Q1577" t="str">
        <f t="shared" si="194"/>
        <v>publishing</v>
      </c>
      <c r="R1577" t="str">
        <f t="shared" si="195"/>
        <v>art books</v>
      </c>
      <c r="S1577" s="10">
        <f t="shared" si="196"/>
        <v>41799.315925925919</v>
      </c>
      <c r="T1577" s="10">
        <f t="shared" si="197"/>
        <v>41829.315925925919</v>
      </c>
      <c r="U1577">
        <f t="shared" si="198"/>
        <v>2014</v>
      </c>
      <c r="V1577">
        <f t="shared" si="199"/>
        <v>2014</v>
      </c>
    </row>
    <row r="1578" spans="1:22"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92"/>
        <v>13</v>
      </c>
      <c r="P1578" s="5">
        <f t="shared" si="193"/>
        <v>65</v>
      </c>
      <c r="Q1578" t="str">
        <f t="shared" si="194"/>
        <v>publishing</v>
      </c>
      <c r="R1578" t="str">
        <f t="shared" si="195"/>
        <v>art books</v>
      </c>
      <c r="S1578" s="10">
        <f t="shared" si="196"/>
        <v>42140.670925925922</v>
      </c>
      <c r="T1578" s="10">
        <f t="shared" si="197"/>
        <v>42185.670925925922</v>
      </c>
      <c r="U1578">
        <f t="shared" si="198"/>
        <v>2015</v>
      </c>
      <c r="V1578">
        <f t="shared" si="199"/>
        <v>2015</v>
      </c>
    </row>
    <row r="1579" spans="1:22"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92"/>
        <v>0.54999999999999993</v>
      </c>
      <c r="P1579" s="5">
        <f t="shared" si="193"/>
        <v>27.5</v>
      </c>
      <c r="Q1579" t="str">
        <f t="shared" si="194"/>
        <v>publishing</v>
      </c>
      <c r="R1579" t="str">
        <f t="shared" si="195"/>
        <v>art books</v>
      </c>
      <c r="S1579" s="10">
        <f t="shared" si="196"/>
        <v>41054.639444444438</v>
      </c>
      <c r="T1579" s="10">
        <f t="shared" si="197"/>
        <v>41114.639444444438</v>
      </c>
      <c r="U1579">
        <f t="shared" si="198"/>
        <v>2012</v>
      </c>
      <c r="V1579">
        <f t="shared" si="199"/>
        <v>2012</v>
      </c>
    </row>
    <row r="1580" spans="1:22"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92"/>
        <v>10.806536636794938</v>
      </c>
      <c r="P1580" s="5">
        <f t="shared" si="193"/>
        <v>51.25</v>
      </c>
      <c r="Q1580" t="str">
        <f t="shared" si="194"/>
        <v>publishing</v>
      </c>
      <c r="R1580" t="str">
        <f t="shared" si="195"/>
        <v>art books</v>
      </c>
      <c r="S1580" s="10">
        <f t="shared" si="196"/>
        <v>40398.857534722221</v>
      </c>
      <c r="T1580" s="10">
        <f t="shared" si="197"/>
        <v>40422.875</v>
      </c>
      <c r="U1580">
        <f t="shared" si="198"/>
        <v>2010</v>
      </c>
      <c r="V1580">
        <f t="shared" si="199"/>
        <v>2010</v>
      </c>
    </row>
    <row r="1581" spans="1:22"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92"/>
        <v>0.84008400840084008</v>
      </c>
      <c r="P1581" s="5">
        <f t="shared" si="193"/>
        <v>14</v>
      </c>
      <c r="Q1581" t="str">
        <f t="shared" si="194"/>
        <v>publishing</v>
      </c>
      <c r="R1581" t="str">
        <f t="shared" si="195"/>
        <v>art books</v>
      </c>
      <c r="S1581" s="10">
        <f t="shared" si="196"/>
        <v>41481.788090277776</v>
      </c>
      <c r="T1581" s="10">
        <f t="shared" si="197"/>
        <v>41514.788090277776</v>
      </c>
      <c r="U1581">
        <f t="shared" si="198"/>
        <v>2013</v>
      </c>
      <c r="V1581">
        <f t="shared" si="199"/>
        <v>2013</v>
      </c>
    </row>
    <row r="1582" spans="1:22"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92"/>
        <v>0</v>
      </c>
      <c r="P1582" s="5">
        <f t="shared" si="193"/>
        <v>0</v>
      </c>
      <c r="Q1582" t="str">
        <f t="shared" si="194"/>
        <v>publishing</v>
      </c>
      <c r="R1582" t="str">
        <f t="shared" si="195"/>
        <v>art books</v>
      </c>
      <c r="S1582" s="10">
        <f t="shared" si="196"/>
        <v>40989.841736111106</v>
      </c>
      <c r="T1582" s="10">
        <f t="shared" si="197"/>
        <v>41049.841736111106</v>
      </c>
      <c r="U1582">
        <f t="shared" si="198"/>
        <v>2012</v>
      </c>
      <c r="V1582">
        <f t="shared" si="199"/>
        <v>2012</v>
      </c>
    </row>
    <row r="1583" spans="1:22"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92"/>
        <v>0.5</v>
      </c>
      <c r="P1583" s="5">
        <f t="shared" si="193"/>
        <v>5</v>
      </c>
      <c r="Q1583" t="str">
        <f t="shared" si="194"/>
        <v>photography</v>
      </c>
      <c r="R1583" t="str">
        <f t="shared" si="195"/>
        <v>places</v>
      </c>
      <c r="S1583" s="10">
        <f t="shared" si="196"/>
        <v>42325.240624999999</v>
      </c>
      <c r="T1583" s="10">
        <f t="shared" si="197"/>
        <v>42357.240624999999</v>
      </c>
      <c r="U1583">
        <f t="shared" si="198"/>
        <v>2015</v>
      </c>
      <c r="V1583">
        <f t="shared" si="199"/>
        <v>2015</v>
      </c>
    </row>
    <row r="1584" spans="1:22"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92"/>
        <v>9.3000000000000007</v>
      </c>
      <c r="P1584" s="5">
        <f t="shared" si="193"/>
        <v>31</v>
      </c>
      <c r="Q1584" t="str">
        <f t="shared" si="194"/>
        <v>photography</v>
      </c>
      <c r="R1584" t="str">
        <f t="shared" si="195"/>
        <v>places</v>
      </c>
      <c r="S1584" s="10">
        <f t="shared" si="196"/>
        <v>42246.581631944442</v>
      </c>
      <c r="T1584" s="10">
        <f t="shared" si="197"/>
        <v>42303.680555555555</v>
      </c>
      <c r="U1584">
        <f t="shared" si="198"/>
        <v>2015</v>
      </c>
      <c r="V1584">
        <f t="shared" si="199"/>
        <v>2015</v>
      </c>
    </row>
    <row r="1585" spans="1:22"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92"/>
        <v>7.4999999999999997E-2</v>
      </c>
      <c r="P1585" s="5">
        <f t="shared" si="193"/>
        <v>15</v>
      </c>
      <c r="Q1585" t="str">
        <f t="shared" si="194"/>
        <v>photography</v>
      </c>
      <c r="R1585" t="str">
        <f t="shared" si="195"/>
        <v>places</v>
      </c>
      <c r="S1585" s="10">
        <f t="shared" si="196"/>
        <v>41877.696655092594</v>
      </c>
      <c r="T1585" s="10">
        <f t="shared" si="197"/>
        <v>41907.696655092594</v>
      </c>
      <c r="U1585">
        <f t="shared" si="198"/>
        <v>2014</v>
      </c>
      <c r="V1585">
        <f t="shared" si="199"/>
        <v>2014</v>
      </c>
    </row>
    <row r="1586" spans="1:22"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92"/>
        <v>0</v>
      </c>
      <c r="P1586" s="5">
        <f t="shared" si="193"/>
        <v>0</v>
      </c>
      <c r="Q1586" t="str">
        <f t="shared" si="194"/>
        <v>photography</v>
      </c>
      <c r="R1586" t="str">
        <f t="shared" si="195"/>
        <v>places</v>
      </c>
      <c r="S1586" s="10">
        <f t="shared" si="196"/>
        <v>41779.440983796296</v>
      </c>
      <c r="T1586" s="10">
        <f t="shared" si="197"/>
        <v>41789.440983796296</v>
      </c>
      <c r="U1586">
        <f t="shared" si="198"/>
        <v>2014</v>
      </c>
      <c r="V1586">
        <f t="shared" si="199"/>
        <v>2014</v>
      </c>
    </row>
    <row r="1587" spans="1:22"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92"/>
        <v>79</v>
      </c>
      <c r="P1587" s="5">
        <f t="shared" si="193"/>
        <v>131.66666666666666</v>
      </c>
      <c r="Q1587" t="str">
        <f t="shared" si="194"/>
        <v>photography</v>
      </c>
      <c r="R1587" t="str">
        <f t="shared" si="195"/>
        <v>places</v>
      </c>
      <c r="S1587" s="10">
        <f t="shared" si="196"/>
        <v>42707.687129629623</v>
      </c>
      <c r="T1587" s="10">
        <f t="shared" si="197"/>
        <v>42729.249999999993</v>
      </c>
      <c r="U1587">
        <f t="shared" si="198"/>
        <v>2016</v>
      </c>
      <c r="V1587">
        <f t="shared" si="199"/>
        <v>2016</v>
      </c>
    </row>
    <row r="1588" spans="1:22"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92"/>
        <v>0</v>
      </c>
      <c r="P1588" s="5">
        <f t="shared" si="193"/>
        <v>0</v>
      </c>
      <c r="Q1588" t="str">
        <f t="shared" si="194"/>
        <v>photography</v>
      </c>
      <c r="R1588" t="str">
        <f t="shared" si="195"/>
        <v>places</v>
      </c>
      <c r="S1588" s="10">
        <f t="shared" si="196"/>
        <v>42068.896087962959</v>
      </c>
      <c r="T1588" s="10">
        <f t="shared" si="197"/>
        <v>42098.854421296295</v>
      </c>
      <c r="U1588">
        <f t="shared" si="198"/>
        <v>2015</v>
      </c>
      <c r="V1588">
        <f t="shared" si="199"/>
        <v>2015</v>
      </c>
    </row>
    <row r="1589" spans="1:22"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92"/>
        <v>1.3333333333333334E-2</v>
      </c>
      <c r="P1589" s="5">
        <f t="shared" si="193"/>
        <v>1</v>
      </c>
      <c r="Q1589" t="str">
        <f t="shared" si="194"/>
        <v>photography</v>
      </c>
      <c r="R1589" t="str">
        <f t="shared" si="195"/>
        <v>places</v>
      </c>
      <c r="S1589" s="10">
        <f t="shared" si="196"/>
        <v>41956.742650462962</v>
      </c>
      <c r="T1589" s="10">
        <f t="shared" si="197"/>
        <v>41986.742650462962</v>
      </c>
      <c r="U1589">
        <f t="shared" si="198"/>
        <v>2014</v>
      </c>
      <c r="V1589">
        <f t="shared" si="199"/>
        <v>2014</v>
      </c>
    </row>
    <row r="1590" spans="1:22"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92"/>
        <v>0</v>
      </c>
      <c r="P1590" s="5">
        <f t="shared" si="193"/>
        <v>0</v>
      </c>
      <c r="Q1590" t="str">
        <f t="shared" si="194"/>
        <v>photography</v>
      </c>
      <c r="R1590" t="str">
        <f t="shared" si="195"/>
        <v>places</v>
      </c>
      <c r="S1590" s="10">
        <f t="shared" si="196"/>
        <v>42005.041655092595</v>
      </c>
      <c r="T1590" s="10">
        <f t="shared" si="197"/>
        <v>42035.633333333331</v>
      </c>
      <c r="U1590">
        <f t="shared" si="198"/>
        <v>2015</v>
      </c>
      <c r="V1590">
        <f t="shared" si="199"/>
        <v>2015</v>
      </c>
    </row>
    <row r="1591" spans="1:22"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92"/>
        <v>0</v>
      </c>
      <c r="P1591" s="5">
        <f t="shared" si="193"/>
        <v>0</v>
      </c>
      <c r="Q1591" t="str">
        <f t="shared" si="194"/>
        <v>photography</v>
      </c>
      <c r="R1591" t="str">
        <f t="shared" si="195"/>
        <v>places</v>
      </c>
      <c r="S1591" s="10">
        <f t="shared" si="196"/>
        <v>42256.776458333326</v>
      </c>
      <c r="T1591" s="10">
        <f t="shared" si="197"/>
        <v>42286.776458333326</v>
      </c>
      <c r="U1591">
        <f t="shared" si="198"/>
        <v>2015</v>
      </c>
      <c r="V1591">
        <f t="shared" si="199"/>
        <v>2015</v>
      </c>
    </row>
    <row r="1592" spans="1:22"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92"/>
        <v>1.7000000000000002</v>
      </c>
      <c r="P1592" s="5">
        <f t="shared" si="193"/>
        <v>510</v>
      </c>
      <c r="Q1592" t="str">
        <f t="shared" si="194"/>
        <v>photography</v>
      </c>
      <c r="R1592" t="str">
        <f t="shared" si="195"/>
        <v>places</v>
      </c>
      <c r="S1592" s="10">
        <f t="shared" si="196"/>
        <v>42240.648888888885</v>
      </c>
      <c r="T1592" s="10">
        <f t="shared" si="197"/>
        <v>42270.648888888885</v>
      </c>
      <c r="U1592">
        <f t="shared" si="198"/>
        <v>2015</v>
      </c>
      <c r="V1592">
        <f t="shared" si="199"/>
        <v>2015</v>
      </c>
    </row>
    <row r="1593" spans="1:22"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92"/>
        <v>29.228571428571428</v>
      </c>
      <c r="P1593" s="5">
        <f t="shared" si="193"/>
        <v>44.478260869565219</v>
      </c>
      <c r="Q1593" t="str">
        <f t="shared" si="194"/>
        <v>photography</v>
      </c>
      <c r="R1593" t="str">
        <f t="shared" si="195"/>
        <v>places</v>
      </c>
      <c r="S1593" s="10">
        <f t="shared" si="196"/>
        <v>42433.517835648141</v>
      </c>
      <c r="T1593" s="10">
        <f t="shared" si="197"/>
        <v>42463.476168981484</v>
      </c>
      <c r="U1593">
        <f t="shared" si="198"/>
        <v>2016</v>
      </c>
      <c r="V1593">
        <f t="shared" si="199"/>
        <v>2016</v>
      </c>
    </row>
    <row r="1594" spans="1:22"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92"/>
        <v>0</v>
      </c>
      <c r="P1594" s="5">
        <f t="shared" si="193"/>
        <v>0</v>
      </c>
      <c r="Q1594" t="str">
        <f t="shared" si="194"/>
        <v>photography</v>
      </c>
      <c r="R1594" t="str">
        <f t="shared" si="195"/>
        <v>places</v>
      </c>
      <c r="S1594" s="10">
        <f t="shared" si="196"/>
        <v>42045.86440972222</v>
      </c>
      <c r="T1594" s="10">
        <f t="shared" si="197"/>
        <v>42090.822743055549</v>
      </c>
      <c r="U1594">
        <f t="shared" si="198"/>
        <v>2015</v>
      </c>
      <c r="V1594">
        <f t="shared" si="199"/>
        <v>2015</v>
      </c>
    </row>
    <row r="1595" spans="1:22"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92"/>
        <v>1.3636363636363637E-2</v>
      </c>
      <c r="P1595" s="5">
        <f t="shared" si="193"/>
        <v>1</v>
      </c>
      <c r="Q1595" t="str">
        <f t="shared" si="194"/>
        <v>photography</v>
      </c>
      <c r="R1595" t="str">
        <f t="shared" si="195"/>
        <v>places</v>
      </c>
      <c r="S1595" s="10">
        <f t="shared" si="196"/>
        <v>42033.63721064815</v>
      </c>
      <c r="T1595" s="10">
        <f t="shared" si="197"/>
        <v>42063.63721064815</v>
      </c>
      <c r="U1595">
        <f t="shared" si="198"/>
        <v>2015</v>
      </c>
      <c r="V1595">
        <f t="shared" si="199"/>
        <v>2015</v>
      </c>
    </row>
    <row r="1596" spans="1:22"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92"/>
        <v>20.5</v>
      </c>
      <c r="P1596" s="5">
        <f t="shared" si="193"/>
        <v>20.5</v>
      </c>
      <c r="Q1596" t="str">
        <f t="shared" si="194"/>
        <v>photography</v>
      </c>
      <c r="R1596" t="str">
        <f t="shared" si="195"/>
        <v>places</v>
      </c>
      <c r="S1596" s="10">
        <f t="shared" si="196"/>
        <v>42445.504421296289</v>
      </c>
      <c r="T1596" s="10">
        <f t="shared" si="197"/>
        <v>42505.472916666666</v>
      </c>
      <c r="U1596">
        <f t="shared" si="198"/>
        <v>2016</v>
      </c>
      <c r="V1596">
        <f t="shared" si="199"/>
        <v>2016</v>
      </c>
    </row>
    <row r="1597" spans="1:22"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92"/>
        <v>0.27999999999999997</v>
      </c>
      <c r="P1597" s="5">
        <f t="shared" si="193"/>
        <v>40</v>
      </c>
      <c r="Q1597" t="str">
        <f t="shared" si="194"/>
        <v>photography</v>
      </c>
      <c r="R1597" t="str">
        <f t="shared" si="195"/>
        <v>places</v>
      </c>
      <c r="S1597" s="10">
        <f t="shared" si="196"/>
        <v>41779.84175925926</v>
      </c>
      <c r="T1597" s="10">
        <f t="shared" si="197"/>
        <v>41808.634027777771</v>
      </c>
      <c r="U1597">
        <f t="shared" si="198"/>
        <v>2014</v>
      </c>
      <c r="V1597">
        <f t="shared" si="199"/>
        <v>2014</v>
      </c>
    </row>
    <row r="1598" spans="1:22"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92"/>
        <v>2.3076923076923079</v>
      </c>
      <c r="P1598" s="5">
        <f t="shared" si="193"/>
        <v>25</v>
      </c>
      <c r="Q1598" t="str">
        <f t="shared" si="194"/>
        <v>photography</v>
      </c>
      <c r="R1598" t="str">
        <f t="shared" si="195"/>
        <v>places</v>
      </c>
      <c r="S1598" s="10">
        <f t="shared" si="196"/>
        <v>41941.221863425926</v>
      </c>
      <c r="T1598" s="10">
        <f t="shared" si="197"/>
        <v>41986.26353009259</v>
      </c>
      <c r="U1598">
        <f t="shared" si="198"/>
        <v>2014</v>
      </c>
      <c r="V1598">
        <f t="shared" si="199"/>
        <v>2014</v>
      </c>
    </row>
    <row r="1599" spans="1:22"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92"/>
        <v>0</v>
      </c>
      <c r="P1599" s="5">
        <f t="shared" si="193"/>
        <v>0</v>
      </c>
      <c r="Q1599" t="str">
        <f t="shared" si="194"/>
        <v>photography</v>
      </c>
      <c r="R1599" t="str">
        <f t="shared" si="195"/>
        <v>places</v>
      </c>
      <c r="S1599" s="10">
        <f t="shared" si="196"/>
        <v>42603.145798611113</v>
      </c>
      <c r="T1599" s="10">
        <f t="shared" si="197"/>
        <v>42633.145798611113</v>
      </c>
      <c r="U1599">
        <f t="shared" si="198"/>
        <v>2016</v>
      </c>
      <c r="V1599">
        <f t="shared" si="199"/>
        <v>2016</v>
      </c>
    </row>
    <row r="1600" spans="1:22"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92"/>
        <v>0.125</v>
      </c>
      <c r="P1600" s="5">
        <f t="shared" si="193"/>
        <v>1</v>
      </c>
      <c r="Q1600" t="str">
        <f t="shared" si="194"/>
        <v>photography</v>
      </c>
      <c r="R1600" t="str">
        <f t="shared" si="195"/>
        <v>places</v>
      </c>
      <c r="S1600" s="10">
        <f t="shared" si="196"/>
        <v>42151.459004629629</v>
      </c>
      <c r="T1600" s="10">
        <f t="shared" si="197"/>
        <v>42211.459004629629</v>
      </c>
      <c r="U1600">
        <f t="shared" si="198"/>
        <v>2015</v>
      </c>
      <c r="V1600">
        <f t="shared" si="199"/>
        <v>2015</v>
      </c>
    </row>
    <row r="1601" spans="1:22"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92"/>
        <v>0</v>
      </c>
      <c r="P1601" s="5">
        <f t="shared" si="193"/>
        <v>0</v>
      </c>
      <c r="Q1601" t="str">
        <f t="shared" si="194"/>
        <v>photography</v>
      </c>
      <c r="R1601" t="str">
        <f t="shared" si="195"/>
        <v>places</v>
      </c>
      <c r="S1601" s="10">
        <f t="shared" si="196"/>
        <v>42438.330740740734</v>
      </c>
      <c r="T1601" s="10">
        <f t="shared" si="197"/>
        <v>42468.289074074077</v>
      </c>
      <c r="U1601">
        <f t="shared" si="198"/>
        <v>2016</v>
      </c>
      <c r="V1601">
        <f t="shared" si="199"/>
        <v>2016</v>
      </c>
    </row>
    <row r="1602" spans="1:22"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92"/>
        <v>7.3400000000000007</v>
      </c>
      <c r="P1602" s="5">
        <f t="shared" si="193"/>
        <v>40.777777777777779</v>
      </c>
      <c r="Q1602" t="str">
        <f t="shared" si="194"/>
        <v>photography</v>
      </c>
      <c r="R1602" t="str">
        <f t="shared" si="195"/>
        <v>places</v>
      </c>
      <c r="S1602" s="10">
        <f t="shared" si="196"/>
        <v>41790.848981481475</v>
      </c>
      <c r="T1602" s="10">
        <f t="shared" si="197"/>
        <v>41835.007638888885</v>
      </c>
      <c r="U1602">
        <f t="shared" si="198"/>
        <v>2014</v>
      </c>
      <c r="V1602">
        <f t="shared" si="199"/>
        <v>2014</v>
      </c>
    </row>
    <row r="1603" spans="1:22"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200">(E1603/D1603)*100</f>
        <v>108.2492</v>
      </c>
      <c r="P1603" s="5">
        <f t="shared" ref="P1603:P1666" si="201">IFERROR(E1603/L1603, 0)</f>
        <v>48.325535714285714</v>
      </c>
      <c r="Q1603" t="str">
        <f t="shared" ref="Q1603:Q1666" si="202">LEFT(N1603,FIND("/",N1603)-1)</f>
        <v>music</v>
      </c>
      <c r="R1603" t="str">
        <f t="shared" ref="R1603:R1666" si="203">RIGHT(N1603,LEN(N1603)-FIND("/",N1603))</f>
        <v>rock</v>
      </c>
      <c r="S1603" s="10">
        <f t="shared" ref="S1603:S1666" si="204">(J1603/86400)+25569+(-5/24)</f>
        <v>40637.884641203702</v>
      </c>
      <c r="T1603" s="10">
        <f t="shared" ref="T1603:T1666" si="205">(I1603/86400)+25569+(-5/24)</f>
        <v>40667.884641203702</v>
      </c>
      <c r="U1603">
        <f t="shared" ref="U1603:U1666" si="206">YEAR(S1603)</f>
        <v>2011</v>
      </c>
      <c r="V1603">
        <f t="shared" ref="V1603:V1666" si="207">YEAR(T1603)</f>
        <v>2011</v>
      </c>
    </row>
    <row r="1604" spans="1:22"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200"/>
        <v>100.16666666666667</v>
      </c>
      <c r="P1604" s="5">
        <f t="shared" si="201"/>
        <v>46.953125</v>
      </c>
      <c r="Q1604" t="str">
        <f t="shared" si="202"/>
        <v>music</v>
      </c>
      <c r="R1604" t="str">
        <f t="shared" si="203"/>
        <v>rock</v>
      </c>
      <c r="S1604" s="10">
        <f t="shared" si="204"/>
        <v>40788.089317129627</v>
      </c>
      <c r="T1604" s="10">
        <f t="shared" si="205"/>
        <v>40830.75</v>
      </c>
      <c r="U1604">
        <f t="shared" si="206"/>
        <v>2011</v>
      </c>
      <c r="V1604">
        <f t="shared" si="207"/>
        <v>2011</v>
      </c>
    </row>
    <row r="1605" spans="1:22"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200"/>
        <v>100.03299999999999</v>
      </c>
      <c r="P1605" s="5">
        <f t="shared" si="201"/>
        <v>66.688666666666663</v>
      </c>
      <c r="Q1605" t="str">
        <f t="shared" si="202"/>
        <v>music</v>
      </c>
      <c r="R1605" t="str">
        <f t="shared" si="203"/>
        <v>rock</v>
      </c>
      <c r="S1605" s="10">
        <f t="shared" si="204"/>
        <v>40875.961331018516</v>
      </c>
      <c r="T1605" s="10">
        <f t="shared" si="205"/>
        <v>40935.961331018516</v>
      </c>
      <c r="U1605">
        <f t="shared" si="206"/>
        <v>2011</v>
      </c>
      <c r="V1605">
        <f t="shared" si="207"/>
        <v>2012</v>
      </c>
    </row>
    <row r="1606" spans="1:22"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200"/>
        <v>122.10714285714286</v>
      </c>
      <c r="P1606" s="5">
        <f t="shared" si="201"/>
        <v>48.842857142857142</v>
      </c>
      <c r="Q1606" t="str">
        <f t="shared" si="202"/>
        <v>music</v>
      </c>
      <c r="R1606" t="str">
        <f t="shared" si="203"/>
        <v>rock</v>
      </c>
      <c r="S1606" s="10">
        <f t="shared" si="204"/>
        <v>40945.636979166666</v>
      </c>
      <c r="T1606" s="10">
        <f t="shared" si="205"/>
        <v>40985.595312500001</v>
      </c>
      <c r="U1606">
        <f t="shared" si="206"/>
        <v>2012</v>
      </c>
      <c r="V1606">
        <f t="shared" si="207"/>
        <v>2012</v>
      </c>
    </row>
    <row r="1607" spans="1:22"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200"/>
        <v>100.69333333333334</v>
      </c>
      <c r="P1607" s="5">
        <f t="shared" si="201"/>
        <v>137.30909090909091</v>
      </c>
      <c r="Q1607" t="str">
        <f t="shared" si="202"/>
        <v>music</v>
      </c>
      <c r="R1607" t="str">
        <f t="shared" si="203"/>
        <v>rock</v>
      </c>
      <c r="S1607" s="10">
        <f t="shared" si="204"/>
        <v>40746.804548611108</v>
      </c>
      <c r="T1607" s="10">
        <f t="shared" si="205"/>
        <v>40756.083333333328</v>
      </c>
      <c r="U1607">
        <f t="shared" si="206"/>
        <v>2011</v>
      </c>
      <c r="V1607">
        <f t="shared" si="207"/>
        <v>2011</v>
      </c>
    </row>
    <row r="1608" spans="1:22"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200"/>
        <v>101.004125</v>
      </c>
      <c r="P1608" s="5">
        <f t="shared" si="201"/>
        <v>87.829673913043479</v>
      </c>
      <c r="Q1608" t="str">
        <f t="shared" si="202"/>
        <v>music</v>
      </c>
      <c r="R1608" t="str">
        <f t="shared" si="203"/>
        <v>rock</v>
      </c>
      <c r="S1608" s="10">
        <f t="shared" si="204"/>
        <v>40535.903217592589</v>
      </c>
      <c r="T1608" s="10">
        <f t="shared" si="205"/>
        <v>40625.861550925925</v>
      </c>
      <c r="U1608">
        <f t="shared" si="206"/>
        <v>2010</v>
      </c>
      <c r="V1608">
        <f t="shared" si="207"/>
        <v>2011</v>
      </c>
    </row>
    <row r="1609" spans="1:22"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200"/>
        <v>145.11000000000001</v>
      </c>
      <c r="P1609" s="5">
        <f t="shared" si="201"/>
        <v>70.785365853658533</v>
      </c>
      <c r="Q1609" t="str">
        <f t="shared" si="202"/>
        <v>music</v>
      </c>
      <c r="R1609" t="str">
        <f t="shared" si="203"/>
        <v>rock</v>
      </c>
      <c r="S1609" s="10">
        <f t="shared" si="204"/>
        <v>41053.600127314814</v>
      </c>
      <c r="T1609" s="10">
        <f t="shared" si="205"/>
        <v>41074.600127314814</v>
      </c>
      <c r="U1609">
        <f t="shared" si="206"/>
        <v>2012</v>
      </c>
      <c r="V1609">
        <f t="shared" si="207"/>
        <v>2012</v>
      </c>
    </row>
    <row r="1610" spans="1:22"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200"/>
        <v>101.25</v>
      </c>
      <c r="P1610" s="5">
        <f t="shared" si="201"/>
        <v>52.826086956521742</v>
      </c>
      <c r="Q1610" t="str">
        <f t="shared" si="202"/>
        <v>music</v>
      </c>
      <c r="R1610" t="str">
        <f t="shared" si="203"/>
        <v>rock</v>
      </c>
      <c r="S1610" s="10">
        <f t="shared" si="204"/>
        <v>41607.622523148144</v>
      </c>
      <c r="T1610" s="10">
        <f t="shared" si="205"/>
        <v>41640.018055555549</v>
      </c>
      <c r="U1610">
        <f t="shared" si="206"/>
        <v>2013</v>
      </c>
      <c r="V1610">
        <f t="shared" si="207"/>
        <v>2014</v>
      </c>
    </row>
    <row r="1611" spans="1:22"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200"/>
        <v>118.33333333333333</v>
      </c>
      <c r="P1611" s="5">
        <f t="shared" si="201"/>
        <v>443.75</v>
      </c>
      <c r="Q1611" t="str">
        <f t="shared" si="202"/>
        <v>music</v>
      </c>
      <c r="R1611" t="str">
        <f t="shared" si="203"/>
        <v>rock</v>
      </c>
      <c r="S1611" s="10">
        <f t="shared" si="204"/>
        <v>40795.792928240735</v>
      </c>
      <c r="T1611" s="10">
        <f t="shared" si="205"/>
        <v>40849.125</v>
      </c>
      <c r="U1611">
        <f t="shared" si="206"/>
        <v>2011</v>
      </c>
      <c r="V1611">
        <f t="shared" si="207"/>
        <v>2011</v>
      </c>
    </row>
    <row r="1612" spans="1:22"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200"/>
        <v>271.85000000000002</v>
      </c>
      <c r="P1612" s="5">
        <f t="shared" si="201"/>
        <v>48.544642857142854</v>
      </c>
      <c r="Q1612" t="str">
        <f t="shared" si="202"/>
        <v>music</v>
      </c>
      <c r="R1612" t="str">
        <f t="shared" si="203"/>
        <v>rock</v>
      </c>
      <c r="S1612" s="10">
        <f t="shared" si="204"/>
        <v>41228.716550925921</v>
      </c>
      <c r="T1612" s="10">
        <f t="shared" si="205"/>
        <v>41258.716550925921</v>
      </c>
      <c r="U1612">
        <f t="shared" si="206"/>
        <v>2012</v>
      </c>
      <c r="V1612">
        <f t="shared" si="207"/>
        <v>2012</v>
      </c>
    </row>
    <row r="1613" spans="1:22"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200"/>
        <v>125.125</v>
      </c>
      <c r="P1613" s="5">
        <f t="shared" si="201"/>
        <v>37.074074074074076</v>
      </c>
      <c r="Q1613" t="str">
        <f t="shared" si="202"/>
        <v>music</v>
      </c>
      <c r="R1613" t="str">
        <f t="shared" si="203"/>
        <v>rock</v>
      </c>
      <c r="S1613" s="10">
        <f t="shared" si="204"/>
        <v>41408.792037037034</v>
      </c>
      <c r="T1613" s="10">
        <f t="shared" si="205"/>
        <v>41429.792037037034</v>
      </c>
      <c r="U1613">
        <f t="shared" si="206"/>
        <v>2013</v>
      </c>
      <c r="V1613">
        <f t="shared" si="207"/>
        <v>2013</v>
      </c>
    </row>
    <row r="1614" spans="1:22"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200"/>
        <v>110.00000000000001</v>
      </c>
      <c r="P1614" s="5">
        <f t="shared" si="201"/>
        <v>50</v>
      </c>
      <c r="Q1614" t="str">
        <f t="shared" si="202"/>
        <v>music</v>
      </c>
      <c r="R1614" t="str">
        <f t="shared" si="203"/>
        <v>rock</v>
      </c>
      <c r="S1614" s="10">
        <f t="shared" si="204"/>
        <v>41246.666481481479</v>
      </c>
      <c r="T1614" s="10">
        <f t="shared" si="205"/>
        <v>41276.666481481479</v>
      </c>
      <c r="U1614">
        <f t="shared" si="206"/>
        <v>2012</v>
      </c>
      <c r="V1614">
        <f t="shared" si="207"/>
        <v>2013</v>
      </c>
    </row>
    <row r="1615" spans="1:22"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200"/>
        <v>101.49999999999999</v>
      </c>
      <c r="P1615" s="5">
        <f t="shared" si="201"/>
        <v>39.03846153846154</v>
      </c>
      <c r="Q1615" t="str">
        <f t="shared" si="202"/>
        <v>music</v>
      </c>
      <c r="R1615" t="str">
        <f t="shared" si="203"/>
        <v>rock</v>
      </c>
      <c r="S1615" s="10">
        <f t="shared" si="204"/>
        <v>41081.861134259256</v>
      </c>
      <c r="T1615" s="10">
        <f t="shared" si="205"/>
        <v>41111.861134259256</v>
      </c>
      <c r="U1615">
        <f t="shared" si="206"/>
        <v>2012</v>
      </c>
      <c r="V1615">
        <f t="shared" si="207"/>
        <v>2012</v>
      </c>
    </row>
    <row r="1616" spans="1:22"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200"/>
        <v>102.69999999999999</v>
      </c>
      <c r="P1616" s="5">
        <f t="shared" si="201"/>
        <v>66.688311688311686</v>
      </c>
      <c r="Q1616" t="str">
        <f t="shared" si="202"/>
        <v>music</v>
      </c>
      <c r="R1616" t="str">
        <f t="shared" si="203"/>
        <v>rock</v>
      </c>
      <c r="S1616" s="10">
        <f t="shared" si="204"/>
        <v>41794.772789351853</v>
      </c>
      <c r="T1616" s="10">
        <f t="shared" si="205"/>
        <v>41854.5</v>
      </c>
      <c r="U1616">
        <f t="shared" si="206"/>
        <v>2014</v>
      </c>
      <c r="V1616">
        <f t="shared" si="207"/>
        <v>2014</v>
      </c>
    </row>
    <row r="1617" spans="1:22"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200"/>
        <v>114.12500000000001</v>
      </c>
      <c r="P1617" s="5">
        <f t="shared" si="201"/>
        <v>67.132352941176464</v>
      </c>
      <c r="Q1617" t="str">
        <f t="shared" si="202"/>
        <v>music</v>
      </c>
      <c r="R1617" t="str">
        <f t="shared" si="203"/>
        <v>rock</v>
      </c>
      <c r="S1617" s="10">
        <f t="shared" si="204"/>
        <v>40844.842546296291</v>
      </c>
      <c r="T1617" s="10">
        <f t="shared" si="205"/>
        <v>40889.884212962963</v>
      </c>
      <c r="U1617">
        <f t="shared" si="206"/>
        <v>2011</v>
      </c>
      <c r="V1617">
        <f t="shared" si="207"/>
        <v>2011</v>
      </c>
    </row>
    <row r="1618" spans="1:22"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200"/>
        <v>104.2</v>
      </c>
      <c r="P1618" s="5">
        <f t="shared" si="201"/>
        <v>66.369426751592357</v>
      </c>
      <c r="Q1618" t="str">
        <f t="shared" si="202"/>
        <v>music</v>
      </c>
      <c r="R1618" t="str">
        <f t="shared" si="203"/>
        <v>rock</v>
      </c>
      <c r="S1618" s="10">
        <f t="shared" si="204"/>
        <v>41194.507187499999</v>
      </c>
      <c r="T1618" s="10">
        <f t="shared" si="205"/>
        <v>41235.708333333328</v>
      </c>
      <c r="U1618">
        <f t="shared" si="206"/>
        <v>2012</v>
      </c>
      <c r="V1618">
        <f t="shared" si="207"/>
        <v>2012</v>
      </c>
    </row>
    <row r="1619" spans="1:22"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200"/>
        <v>145.85714285714286</v>
      </c>
      <c r="P1619" s="5">
        <f t="shared" si="201"/>
        <v>64.620253164556956</v>
      </c>
      <c r="Q1619" t="str">
        <f t="shared" si="202"/>
        <v>music</v>
      </c>
      <c r="R1619" t="str">
        <f t="shared" si="203"/>
        <v>rock</v>
      </c>
      <c r="S1619" s="10">
        <f t="shared" si="204"/>
        <v>41546.455879629626</v>
      </c>
      <c r="T1619" s="10">
        <f t="shared" si="205"/>
        <v>41579.583333333328</v>
      </c>
      <c r="U1619">
        <f t="shared" si="206"/>
        <v>2013</v>
      </c>
      <c r="V1619">
        <f t="shared" si="207"/>
        <v>2013</v>
      </c>
    </row>
    <row r="1620" spans="1:22"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200"/>
        <v>105.06666666666666</v>
      </c>
      <c r="P1620" s="5">
        <f t="shared" si="201"/>
        <v>58.370370370370374</v>
      </c>
      <c r="Q1620" t="str">
        <f t="shared" si="202"/>
        <v>music</v>
      </c>
      <c r="R1620" t="str">
        <f t="shared" si="203"/>
        <v>rock</v>
      </c>
      <c r="S1620" s="10">
        <f t="shared" si="204"/>
        <v>41301.446006944439</v>
      </c>
      <c r="T1620" s="10">
        <f t="shared" si="205"/>
        <v>41341.446006944439</v>
      </c>
      <c r="U1620">
        <f t="shared" si="206"/>
        <v>2013</v>
      </c>
      <c r="V1620">
        <f t="shared" si="207"/>
        <v>2013</v>
      </c>
    </row>
    <row r="1621" spans="1:22"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200"/>
        <v>133.33333333333331</v>
      </c>
      <c r="P1621" s="5">
        <f t="shared" si="201"/>
        <v>86.956521739130437</v>
      </c>
      <c r="Q1621" t="str">
        <f t="shared" si="202"/>
        <v>music</v>
      </c>
      <c r="R1621" t="str">
        <f t="shared" si="203"/>
        <v>rock</v>
      </c>
      <c r="S1621" s="10">
        <f t="shared" si="204"/>
        <v>41875.977847222217</v>
      </c>
      <c r="T1621" s="10">
        <f t="shared" si="205"/>
        <v>41896.977847222217</v>
      </c>
      <c r="U1621">
        <f t="shared" si="206"/>
        <v>2014</v>
      </c>
      <c r="V1621">
        <f t="shared" si="207"/>
        <v>2014</v>
      </c>
    </row>
    <row r="1622" spans="1:22"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200"/>
        <v>112.99999999999999</v>
      </c>
      <c r="P1622" s="5">
        <f t="shared" si="201"/>
        <v>66.470588235294116</v>
      </c>
      <c r="Q1622" t="str">
        <f t="shared" si="202"/>
        <v>music</v>
      </c>
      <c r="R1622" t="str">
        <f t="shared" si="203"/>
        <v>rock</v>
      </c>
      <c r="S1622" s="10">
        <f t="shared" si="204"/>
        <v>41321.131249999999</v>
      </c>
      <c r="T1622" s="10">
        <f t="shared" si="205"/>
        <v>41328.131249999999</v>
      </c>
      <c r="U1622">
        <f t="shared" si="206"/>
        <v>2013</v>
      </c>
      <c r="V1622">
        <f t="shared" si="207"/>
        <v>2013</v>
      </c>
    </row>
    <row r="1623" spans="1:22"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200"/>
        <v>121.2</v>
      </c>
      <c r="P1623" s="5">
        <f t="shared" si="201"/>
        <v>163.78378378378378</v>
      </c>
      <c r="Q1623" t="str">
        <f t="shared" si="202"/>
        <v>music</v>
      </c>
      <c r="R1623" t="str">
        <f t="shared" si="203"/>
        <v>rock</v>
      </c>
      <c r="S1623" s="10">
        <f t="shared" si="204"/>
        <v>41003.398321759254</v>
      </c>
      <c r="T1623" s="10">
        <f t="shared" si="205"/>
        <v>41056.957638888889</v>
      </c>
      <c r="U1623">
        <f t="shared" si="206"/>
        <v>2012</v>
      </c>
      <c r="V1623">
        <f t="shared" si="207"/>
        <v>2012</v>
      </c>
    </row>
    <row r="1624" spans="1:22"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200"/>
        <v>101.72463768115942</v>
      </c>
      <c r="P1624" s="5">
        <f t="shared" si="201"/>
        <v>107.98461538461538</v>
      </c>
      <c r="Q1624" t="str">
        <f t="shared" si="202"/>
        <v>music</v>
      </c>
      <c r="R1624" t="str">
        <f t="shared" si="203"/>
        <v>rock</v>
      </c>
      <c r="S1624" s="10">
        <f t="shared" si="204"/>
        <v>41950.086504629631</v>
      </c>
      <c r="T1624" s="10">
        <f t="shared" si="205"/>
        <v>41990.124305555553</v>
      </c>
      <c r="U1624">
        <f t="shared" si="206"/>
        <v>2014</v>
      </c>
      <c r="V1624">
        <f t="shared" si="207"/>
        <v>2014</v>
      </c>
    </row>
    <row r="1625" spans="1:22"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200"/>
        <v>101.06666666666666</v>
      </c>
      <c r="P1625" s="5">
        <f t="shared" si="201"/>
        <v>42.111111111111114</v>
      </c>
      <c r="Q1625" t="str">
        <f t="shared" si="202"/>
        <v>music</v>
      </c>
      <c r="R1625" t="str">
        <f t="shared" si="203"/>
        <v>rock</v>
      </c>
      <c r="S1625" s="10">
        <f t="shared" si="204"/>
        <v>41453.480196759258</v>
      </c>
      <c r="T1625" s="10">
        <f t="shared" si="205"/>
        <v>41513.480196759258</v>
      </c>
      <c r="U1625">
        <f t="shared" si="206"/>
        <v>2013</v>
      </c>
      <c r="V1625">
        <f t="shared" si="207"/>
        <v>2013</v>
      </c>
    </row>
    <row r="1626" spans="1:22"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200"/>
        <v>118</v>
      </c>
      <c r="P1626" s="5">
        <f t="shared" si="201"/>
        <v>47.2</v>
      </c>
      <c r="Q1626" t="str">
        <f t="shared" si="202"/>
        <v>music</v>
      </c>
      <c r="R1626" t="str">
        <f t="shared" si="203"/>
        <v>rock</v>
      </c>
      <c r="S1626" s="10">
        <f t="shared" si="204"/>
        <v>41243.158969907403</v>
      </c>
      <c r="T1626" s="10">
        <f t="shared" si="205"/>
        <v>41283.158969907403</v>
      </c>
      <c r="U1626">
        <f t="shared" si="206"/>
        <v>2012</v>
      </c>
      <c r="V1626">
        <f t="shared" si="207"/>
        <v>2013</v>
      </c>
    </row>
    <row r="1627" spans="1:22"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200"/>
        <v>155.33333333333331</v>
      </c>
      <c r="P1627" s="5">
        <f t="shared" si="201"/>
        <v>112.01923076923077</v>
      </c>
      <c r="Q1627" t="str">
        <f t="shared" si="202"/>
        <v>music</v>
      </c>
      <c r="R1627" t="str">
        <f t="shared" si="203"/>
        <v>rock</v>
      </c>
      <c r="S1627" s="10">
        <f t="shared" si="204"/>
        <v>41135.491354166668</v>
      </c>
      <c r="T1627" s="10">
        <f t="shared" si="205"/>
        <v>41163.491354166668</v>
      </c>
      <c r="U1627">
        <f t="shared" si="206"/>
        <v>2012</v>
      </c>
      <c r="V1627">
        <f t="shared" si="207"/>
        <v>2012</v>
      </c>
    </row>
    <row r="1628" spans="1:22"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200"/>
        <v>101.18750000000001</v>
      </c>
      <c r="P1628" s="5">
        <f t="shared" si="201"/>
        <v>74.953703703703709</v>
      </c>
      <c r="Q1628" t="str">
        <f t="shared" si="202"/>
        <v>music</v>
      </c>
      <c r="R1628" t="str">
        <f t="shared" si="203"/>
        <v>rock</v>
      </c>
      <c r="S1628" s="10">
        <f t="shared" si="204"/>
        <v>41579.639664351846</v>
      </c>
      <c r="T1628" s="10">
        <f t="shared" si="205"/>
        <v>41609.681331018517</v>
      </c>
      <c r="U1628">
        <f t="shared" si="206"/>
        <v>2013</v>
      </c>
      <c r="V1628">
        <f t="shared" si="207"/>
        <v>2013</v>
      </c>
    </row>
    <row r="1629" spans="1:22"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200"/>
        <v>117</v>
      </c>
      <c r="P1629" s="5">
        <f t="shared" si="201"/>
        <v>61.578947368421055</v>
      </c>
      <c r="Q1629" t="str">
        <f t="shared" si="202"/>
        <v>music</v>
      </c>
      <c r="R1629" t="str">
        <f t="shared" si="203"/>
        <v>rock</v>
      </c>
      <c r="S1629" s="10">
        <f t="shared" si="204"/>
        <v>41205.498715277776</v>
      </c>
      <c r="T1629" s="10">
        <f t="shared" si="205"/>
        <v>41238.999305555553</v>
      </c>
      <c r="U1629">
        <f t="shared" si="206"/>
        <v>2012</v>
      </c>
      <c r="V1629">
        <f t="shared" si="207"/>
        <v>2012</v>
      </c>
    </row>
    <row r="1630" spans="1:22"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200"/>
        <v>100.925</v>
      </c>
      <c r="P1630" s="5">
        <f t="shared" si="201"/>
        <v>45.875</v>
      </c>
      <c r="Q1630" t="str">
        <f t="shared" si="202"/>
        <v>music</v>
      </c>
      <c r="R1630" t="str">
        <f t="shared" si="203"/>
        <v>rock</v>
      </c>
      <c r="S1630" s="10">
        <f t="shared" si="204"/>
        <v>41774.528726851851</v>
      </c>
      <c r="T1630" s="10">
        <f t="shared" si="205"/>
        <v>41807.528726851851</v>
      </c>
      <c r="U1630">
        <f t="shared" si="206"/>
        <v>2014</v>
      </c>
      <c r="V1630">
        <f t="shared" si="207"/>
        <v>2014</v>
      </c>
    </row>
    <row r="1631" spans="1:22"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200"/>
        <v>103.66666666666666</v>
      </c>
      <c r="P1631" s="5">
        <f t="shared" si="201"/>
        <v>75.853658536585371</v>
      </c>
      <c r="Q1631" t="str">
        <f t="shared" si="202"/>
        <v>music</v>
      </c>
      <c r="R1631" t="str">
        <f t="shared" si="203"/>
        <v>rock</v>
      </c>
      <c r="S1631" s="10">
        <f t="shared" si="204"/>
        <v>41645.658946759257</v>
      </c>
      <c r="T1631" s="10">
        <f t="shared" si="205"/>
        <v>41690.658946759257</v>
      </c>
      <c r="U1631">
        <f t="shared" si="206"/>
        <v>2014</v>
      </c>
      <c r="V1631">
        <f t="shared" si="207"/>
        <v>2014</v>
      </c>
    </row>
    <row r="1632" spans="1:22"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200"/>
        <v>265.25</v>
      </c>
      <c r="P1632" s="5">
        <f t="shared" si="201"/>
        <v>84.206349206349202</v>
      </c>
      <c r="Q1632" t="str">
        <f t="shared" si="202"/>
        <v>music</v>
      </c>
      <c r="R1632" t="str">
        <f t="shared" si="203"/>
        <v>rock</v>
      </c>
      <c r="S1632" s="10">
        <f t="shared" si="204"/>
        <v>40939.629340277774</v>
      </c>
      <c r="T1632" s="10">
        <f t="shared" si="205"/>
        <v>40970.082638888889</v>
      </c>
      <c r="U1632">
        <f t="shared" si="206"/>
        <v>2012</v>
      </c>
      <c r="V1632">
        <f t="shared" si="207"/>
        <v>2012</v>
      </c>
    </row>
    <row r="1633" spans="1:22"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200"/>
        <v>155.91</v>
      </c>
      <c r="P1633" s="5">
        <f t="shared" si="201"/>
        <v>117.22556390977444</v>
      </c>
      <c r="Q1633" t="str">
        <f t="shared" si="202"/>
        <v>music</v>
      </c>
      <c r="R1633" t="str">
        <f t="shared" si="203"/>
        <v>rock</v>
      </c>
      <c r="S1633" s="10">
        <f t="shared" si="204"/>
        <v>41164.65116898148</v>
      </c>
      <c r="T1633" s="10">
        <f t="shared" si="205"/>
        <v>41194.65116898148</v>
      </c>
      <c r="U1633">
        <f t="shared" si="206"/>
        <v>2012</v>
      </c>
      <c r="V1633">
        <f t="shared" si="207"/>
        <v>2012</v>
      </c>
    </row>
    <row r="1634" spans="1:22"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200"/>
        <v>101.62500000000001</v>
      </c>
      <c r="P1634" s="5">
        <f t="shared" si="201"/>
        <v>86.489361702127653</v>
      </c>
      <c r="Q1634" t="str">
        <f t="shared" si="202"/>
        <v>music</v>
      </c>
      <c r="R1634" t="str">
        <f t="shared" si="203"/>
        <v>rock</v>
      </c>
      <c r="S1634" s="10">
        <f t="shared" si="204"/>
        <v>40750.132569444446</v>
      </c>
      <c r="T1634" s="10">
        <f t="shared" si="205"/>
        <v>40810.132569444446</v>
      </c>
      <c r="U1634">
        <f t="shared" si="206"/>
        <v>2011</v>
      </c>
      <c r="V1634">
        <f t="shared" si="207"/>
        <v>2011</v>
      </c>
    </row>
    <row r="1635" spans="1:22"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200"/>
        <v>100</v>
      </c>
      <c r="P1635" s="5">
        <f t="shared" si="201"/>
        <v>172.41379310344828</v>
      </c>
      <c r="Q1635" t="str">
        <f t="shared" si="202"/>
        <v>music</v>
      </c>
      <c r="R1635" t="str">
        <f t="shared" si="203"/>
        <v>rock</v>
      </c>
      <c r="S1635" s="10">
        <f t="shared" si="204"/>
        <v>40896.675416666665</v>
      </c>
      <c r="T1635" s="10">
        <f t="shared" si="205"/>
        <v>40924</v>
      </c>
      <c r="U1635">
        <f t="shared" si="206"/>
        <v>2011</v>
      </c>
      <c r="V1635">
        <f t="shared" si="207"/>
        <v>2012</v>
      </c>
    </row>
    <row r="1636" spans="1:22"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200"/>
        <v>100.49999999999999</v>
      </c>
      <c r="P1636" s="5">
        <f t="shared" si="201"/>
        <v>62.8125</v>
      </c>
      <c r="Q1636" t="str">
        <f t="shared" si="202"/>
        <v>music</v>
      </c>
      <c r="R1636" t="str">
        <f t="shared" si="203"/>
        <v>rock</v>
      </c>
      <c r="S1636" s="10">
        <f t="shared" si="204"/>
        <v>40657.981493055551</v>
      </c>
      <c r="T1636" s="10">
        <f t="shared" si="205"/>
        <v>40696.040972222218</v>
      </c>
      <c r="U1636">
        <f t="shared" si="206"/>
        <v>2011</v>
      </c>
      <c r="V1636">
        <f t="shared" si="207"/>
        <v>2011</v>
      </c>
    </row>
    <row r="1637" spans="1:22"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200"/>
        <v>125.29999999999998</v>
      </c>
      <c r="P1637" s="5">
        <f t="shared" si="201"/>
        <v>67.729729729729726</v>
      </c>
      <c r="Q1637" t="str">
        <f t="shared" si="202"/>
        <v>music</v>
      </c>
      <c r="R1637" t="str">
        <f t="shared" si="203"/>
        <v>rock</v>
      </c>
      <c r="S1637" s="10">
        <f t="shared" si="204"/>
        <v>42502.660428240742</v>
      </c>
      <c r="T1637" s="10">
        <f t="shared" si="205"/>
        <v>42562.660428240742</v>
      </c>
      <c r="U1637">
        <f t="shared" si="206"/>
        <v>2016</v>
      </c>
      <c r="V1637">
        <f t="shared" si="207"/>
        <v>2016</v>
      </c>
    </row>
    <row r="1638" spans="1:22"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200"/>
        <v>103.55555555555556</v>
      </c>
      <c r="P1638" s="5">
        <f t="shared" si="201"/>
        <v>53.5632183908046</v>
      </c>
      <c r="Q1638" t="str">
        <f t="shared" si="202"/>
        <v>music</v>
      </c>
      <c r="R1638" t="str">
        <f t="shared" si="203"/>
        <v>rock</v>
      </c>
      <c r="S1638" s="10">
        <f t="shared" si="204"/>
        <v>40662.878333333334</v>
      </c>
      <c r="T1638" s="10">
        <f t="shared" si="205"/>
        <v>40705.958333333328</v>
      </c>
      <c r="U1638">
        <f t="shared" si="206"/>
        <v>2011</v>
      </c>
      <c r="V1638">
        <f t="shared" si="207"/>
        <v>2011</v>
      </c>
    </row>
    <row r="1639" spans="1:22"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200"/>
        <v>103.8</v>
      </c>
      <c r="P1639" s="5">
        <f t="shared" si="201"/>
        <v>34.6</v>
      </c>
      <c r="Q1639" t="str">
        <f t="shared" si="202"/>
        <v>music</v>
      </c>
      <c r="R1639" t="str">
        <f t="shared" si="203"/>
        <v>rock</v>
      </c>
      <c r="S1639" s="10">
        <f t="shared" si="204"/>
        <v>40122.543287037035</v>
      </c>
      <c r="T1639" s="10">
        <f t="shared" si="205"/>
        <v>40178.777083333327</v>
      </c>
      <c r="U1639">
        <f t="shared" si="206"/>
        <v>2009</v>
      </c>
      <c r="V1639">
        <f t="shared" si="207"/>
        <v>2009</v>
      </c>
    </row>
    <row r="1640" spans="1:22"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200"/>
        <v>105</v>
      </c>
      <c r="P1640" s="5">
        <f t="shared" si="201"/>
        <v>38.888888888888886</v>
      </c>
      <c r="Q1640" t="str">
        <f t="shared" si="202"/>
        <v>music</v>
      </c>
      <c r="R1640" t="str">
        <f t="shared" si="203"/>
        <v>rock</v>
      </c>
      <c r="S1640" s="10">
        <f t="shared" si="204"/>
        <v>41288.478796296295</v>
      </c>
      <c r="T1640" s="10">
        <f t="shared" si="205"/>
        <v>41333.684027777774</v>
      </c>
      <c r="U1640">
        <f t="shared" si="206"/>
        <v>2013</v>
      </c>
      <c r="V1640">
        <f t="shared" si="207"/>
        <v>2013</v>
      </c>
    </row>
    <row r="1641" spans="1:22"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200"/>
        <v>100</v>
      </c>
      <c r="P1641" s="5">
        <f t="shared" si="201"/>
        <v>94.736842105263165</v>
      </c>
      <c r="Q1641" t="str">
        <f t="shared" si="202"/>
        <v>music</v>
      </c>
      <c r="R1641" t="str">
        <f t="shared" si="203"/>
        <v>rock</v>
      </c>
      <c r="S1641" s="10">
        <f t="shared" si="204"/>
        <v>40941.444039351853</v>
      </c>
      <c r="T1641" s="10">
        <f t="shared" si="205"/>
        <v>40971.444039351853</v>
      </c>
      <c r="U1641">
        <f t="shared" si="206"/>
        <v>2012</v>
      </c>
      <c r="V1641">
        <f t="shared" si="207"/>
        <v>2012</v>
      </c>
    </row>
    <row r="1642" spans="1:22"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200"/>
        <v>169.86</v>
      </c>
      <c r="P1642" s="5">
        <f t="shared" si="201"/>
        <v>39.967058823529413</v>
      </c>
      <c r="Q1642" t="str">
        <f t="shared" si="202"/>
        <v>music</v>
      </c>
      <c r="R1642" t="str">
        <f t="shared" si="203"/>
        <v>rock</v>
      </c>
      <c r="S1642" s="10">
        <f t="shared" si="204"/>
        <v>40379.022627314815</v>
      </c>
      <c r="T1642" s="10">
        <f t="shared" si="205"/>
        <v>40392.874305555553</v>
      </c>
      <c r="U1642">
        <f t="shared" si="206"/>
        <v>2010</v>
      </c>
      <c r="V1642">
        <f t="shared" si="207"/>
        <v>2010</v>
      </c>
    </row>
    <row r="1643" spans="1:22"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200"/>
        <v>101.4</v>
      </c>
      <c r="P1643" s="5">
        <f t="shared" si="201"/>
        <v>97.5</v>
      </c>
      <c r="Q1643" t="str">
        <f t="shared" si="202"/>
        <v>music</v>
      </c>
      <c r="R1643" t="str">
        <f t="shared" si="203"/>
        <v>pop</v>
      </c>
      <c r="S1643" s="10">
        <f t="shared" si="204"/>
        <v>41962.388240740744</v>
      </c>
      <c r="T1643" s="10">
        <f t="shared" si="205"/>
        <v>41992.388240740744</v>
      </c>
      <c r="U1643">
        <f t="shared" si="206"/>
        <v>2014</v>
      </c>
      <c r="V1643">
        <f t="shared" si="207"/>
        <v>2014</v>
      </c>
    </row>
    <row r="1644" spans="1:22"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200"/>
        <v>100</v>
      </c>
      <c r="P1644" s="5">
        <f t="shared" si="201"/>
        <v>42.857142857142854</v>
      </c>
      <c r="Q1644" t="str">
        <f t="shared" si="202"/>
        <v>music</v>
      </c>
      <c r="R1644" t="str">
        <f t="shared" si="203"/>
        <v>pop</v>
      </c>
      <c r="S1644" s="10">
        <f t="shared" si="204"/>
        <v>40687.816284722219</v>
      </c>
      <c r="T1644" s="10">
        <f t="shared" si="205"/>
        <v>40707.816284722219</v>
      </c>
      <c r="U1644">
        <f t="shared" si="206"/>
        <v>2011</v>
      </c>
      <c r="V1644">
        <f t="shared" si="207"/>
        <v>2011</v>
      </c>
    </row>
    <row r="1645" spans="1:22"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200"/>
        <v>124.70000000000002</v>
      </c>
      <c r="P1645" s="5">
        <f t="shared" si="201"/>
        <v>168.51351351351352</v>
      </c>
      <c r="Q1645" t="str">
        <f t="shared" si="202"/>
        <v>music</v>
      </c>
      <c r="R1645" t="str">
        <f t="shared" si="203"/>
        <v>pop</v>
      </c>
      <c r="S1645" s="10">
        <f t="shared" si="204"/>
        <v>41146.615879629629</v>
      </c>
      <c r="T1645" s="10">
        <f t="shared" si="205"/>
        <v>41176.615879629629</v>
      </c>
      <c r="U1645">
        <f t="shared" si="206"/>
        <v>2012</v>
      </c>
      <c r="V1645">
        <f t="shared" si="207"/>
        <v>2012</v>
      </c>
    </row>
    <row r="1646" spans="1:22"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200"/>
        <v>109.5</v>
      </c>
      <c r="P1646" s="5">
        <f t="shared" si="201"/>
        <v>85.546875</v>
      </c>
      <c r="Q1646" t="str">
        <f t="shared" si="202"/>
        <v>music</v>
      </c>
      <c r="R1646" t="str">
        <f t="shared" si="203"/>
        <v>pop</v>
      </c>
      <c r="S1646" s="10">
        <f t="shared" si="204"/>
        <v>41174.851388888885</v>
      </c>
      <c r="T1646" s="10">
        <f t="shared" si="205"/>
        <v>41234.893055555549</v>
      </c>
      <c r="U1646">
        <f t="shared" si="206"/>
        <v>2012</v>
      </c>
      <c r="V1646">
        <f t="shared" si="207"/>
        <v>2012</v>
      </c>
    </row>
    <row r="1647" spans="1:22"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200"/>
        <v>110.80000000000001</v>
      </c>
      <c r="P1647" s="5">
        <f t="shared" si="201"/>
        <v>554</v>
      </c>
      <c r="Q1647" t="str">
        <f t="shared" si="202"/>
        <v>music</v>
      </c>
      <c r="R1647" t="str">
        <f t="shared" si="203"/>
        <v>pop</v>
      </c>
      <c r="S1647" s="10">
        <f t="shared" si="204"/>
        <v>41521.40902777778</v>
      </c>
      <c r="T1647" s="10">
        <f t="shared" si="205"/>
        <v>41535.40902777778</v>
      </c>
      <c r="U1647">
        <f t="shared" si="206"/>
        <v>2013</v>
      </c>
      <c r="V1647">
        <f t="shared" si="207"/>
        <v>2013</v>
      </c>
    </row>
    <row r="1648" spans="1:22"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200"/>
        <v>110.2</v>
      </c>
      <c r="P1648" s="5">
        <f t="shared" si="201"/>
        <v>26.554216867469879</v>
      </c>
      <c r="Q1648" t="str">
        <f t="shared" si="202"/>
        <v>music</v>
      </c>
      <c r="R1648" t="str">
        <f t="shared" si="203"/>
        <v>pop</v>
      </c>
      <c r="S1648" s="10">
        <f t="shared" si="204"/>
        <v>41833.241932870369</v>
      </c>
      <c r="T1648" s="10">
        <f t="shared" si="205"/>
        <v>41865.549305555549</v>
      </c>
      <c r="U1648">
        <f t="shared" si="206"/>
        <v>2014</v>
      </c>
      <c r="V1648">
        <f t="shared" si="207"/>
        <v>2014</v>
      </c>
    </row>
    <row r="1649" spans="1:22"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200"/>
        <v>104.71999999999998</v>
      </c>
      <c r="P1649" s="5">
        <f t="shared" si="201"/>
        <v>113.82608695652173</v>
      </c>
      <c r="Q1649" t="str">
        <f t="shared" si="202"/>
        <v>music</v>
      </c>
      <c r="R1649" t="str">
        <f t="shared" si="203"/>
        <v>pop</v>
      </c>
      <c r="S1649" s="10">
        <f t="shared" si="204"/>
        <v>41039.201122685183</v>
      </c>
      <c r="T1649" s="10">
        <f t="shared" si="205"/>
        <v>41069.201122685183</v>
      </c>
      <c r="U1649">
        <f t="shared" si="206"/>
        <v>2012</v>
      </c>
      <c r="V1649">
        <f t="shared" si="207"/>
        <v>2012</v>
      </c>
    </row>
    <row r="1650" spans="1:22"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200"/>
        <v>125.26086956521738</v>
      </c>
      <c r="P1650" s="5">
        <f t="shared" si="201"/>
        <v>32.011111111111113</v>
      </c>
      <c r="Q1650" t="str">
        <f t="shared" si="202"/>
        <v>music</v>
      </c>
      <c r="R1650" t="str">
        <f t="shared" si="203"/>
        <v>pop</v>
      </c>
      <c r="S1650" s="10">
        <f t="shared" si="204"/>
        <v>40592.496319444443</v>
      </c>
      <c r="T1650" s="10">
        <f t="shared" si="205"/>
        <v>40622.454652777778</v>
      </c>
      <c r="U1650">
        <f t="shared" si="206"/>
        <v>2011</v>
      </c>
      <c r="V1650">
        <f t="shared" si="207"/>
        <v>2011</v>
      </c>
    </row>
    <row r="1651" spans="1:22"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200"/>
        <v>100.58763157894737</v>
      </c>
      <c r="P1651" s="5">
        <f t="shared" si="201"/>
        <v>47.189259259259259</v>
      </c>
      <c r="Q1651" t="str">
        <f t="shared" si="202"/>
        <v>music</v>
      </c>
      <c r="R1651" t="str">
        <f t="shared" si="203"/>
        <v>pop</v>
      </c>
      <c r="S1651" s="10">
        <f t="shared" si="204"/>
        <v>41737.476331018515</v>
      </c>
      <c r="T1651" s="10">
        <f t="shared" si="205"/>
        <v>41782.476331018515</v>
      </c>
      <c r="U1651">
        <f t="shared" si="206"/>
        <v>2014</v>
      </c>
      <c r="V1651">
        <f t="shared" si="207"/>
        <v>2014</v>
      </c>
    </row>
    <row r="1652" spans="1:22"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200"/>
        <v>141.55000000000001</v>
      </c>
      <c r="P1652" s="5">
        <f t="shared" si="201"/>
        <v>88.46875</v>
      </c>
      <c r="Q1652" t="str">
        <f t="shared" si="202"/>
        <v>music</v>
      </c>
      <c r="R1652" t="str">
        <f t="shared" si="203"/>
        <v>pop</v>
      </c>
      <c r="S1652" s="10">
        <f t="shared" si="204"/>
        <v>41526.227280092593</v>
      </c>
      <c r="T1652" s="10">
        <f t="shared" si="205"/>
        <v>41556.227280092593</v>
      </c>
      <c r="U1652">
        <f t="shared" si="206"/>
        <v>2013</v>
      </c>
      <c r="V1652">
        <f t="shared" si="207"/>
        <v>2013</v>
      </c>
    </row>
    <row r="1653" spans="1:22"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200"/>
        <v>100.75</v>
      </c>
      <c r="P1653" s="5">
        <f t="shared" si="201"/>
        <v>100.75</v>
      </c>
      <c r="Q1653" t="str">
        <f t="shared" si="202"/>
        <v>music</v>
      </c>
      <c r="R1653" t="str">
        <f t="shared" si="203"/>
        <v>pop</v>
      </c>
      <c r="S1653" s="10">
        <f t="shared" si="204"/>
        <v>40625.692361111105</v>
      </c>
      <c r="T1653" s="10">
        <f t="shared" si="205"/>
        <v>40659.082638888889</v>
      </c>
      <c r="U1653">
        <f t="shared" si="206"/>
        <v>2011</v>
      </c>
      <c r="V1653">
        <f t="shared" si="207"/>
        <v>2011</v>
      </c>
    </row>
    <row r="1654" spans="1:22"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200"/>
        <v>100.66666666666666</v>
      </c>
      <c r="P1654" s="5">
        <f t="shared" si="201"/>
        <v>64.714285714285708</v>
      </c>
      <c r="Q1654" t="str">
        <f t="shared" si="202"/>
        <v>music</v>
      </c>
      <c r="R1654" t="str">
        <f t="shared" si="203"/>
        <v>pop</v>
      </c>
      <c r="S1654" s="10">
        <f t="shared" si="204"/>
        <v>41572.284641203703</v>
      </c>
      <c r="T1654" s="10">
        <f t="shared" si="205"/>
        <v>41602.326307870368</v>
      </c>
      <c r="U1654">
        <f t="shared" si="206"/>
        <v>2013</v>
      </c>
      <c r="V1654">
        <f t="shared" si="207"/>
        <v>2013</v>
      </c>
    </row>
    <row r="1655" spans="1:22"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200"/>
        <v>174.2304</v>
      </c>
      <c r="P1655" s="5">
        <f t="shared" si="201"/>
        <v>51.854285714285716</v>
      </c>
      <c r="Q1655" t="str">
        <f t="shared" si="202"/>
        <v>music</v>
      </c>
      <c r="R1655" t="str">
        <f t="shared" si="203"/>
        <v>pop</v>
      </c>
      <c r="S1655" s="10">
        <f t="shared" si="204"/>
        <v>40626.626111111109</v>
      </c>
      <c r="T1655" s="10">
        <f t="shared" si="205"/>
        <v>40657.626111111109</v>
      </c>
      <c r="U1655">
        <f t="shared" si="206"/>
        <v>2011</v>
      </c>
      <c r="V1655">
        <f t="shared" si="207"/>
        <v>2011</v>
      </c>
    </row>
    <row r="1656" spans="1:22"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200"/>
        <v>119.90909090909089</v>
      </c>
      <c r="P1656" s="5">
        <f t="shared" si="201"/>
        <v>38.794117647058826</v>
      </c>
      <c r="Q1656" t="str">
        <f t="shared" si="202"/>
        <v>music</v>
      </c>
      <c r="R1656" t="str">
        <f t="shared" si="203"/>
        <v>pop</v>
      </c>
      <c r="S1656" s="10">
        <f t="shared" si="204"/>
        <v>40987.682407407403</v>
      </c>
      <c r="T1656" s="10">
        <f t="shared" si="205"/>
        <v>41017.682407407403</v>
      </c>
      <c r="U1656">
        <f t="shared" si="206"/>
        <v>2012</v>
      </c>
      <c r="V1656">
        <f t="shared" si="207"/>
        <v>2012</v>
      </c>
    </row>
    <row r="1657" spans="1:22"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200"/>
        <v>142.86666666666667</v>
      </c>
      <c r="P1657" s="5">
        <f t="shared" si="201"/>
        <v>44.645833333333336</v>
      </c>
      <c r="Q1657" t="str">
        <f t="shared" si="202"/>
        <v>music</v>
      </c>
      <c r="R1657" t="str">
        <f t="shared" si="203"/>
        <v>pop</v>
      </c>
      <c r="S1657" s="10">
        <f t="shared" si="204"/>
        <v>40974.583564814813</v>
      </c>
      <c r="T1657" s="10">
        <f t="shared" si="205"/>
        <v>41004.541898148142</v>
      </c>
      <c r="U1657">
        <f t="shared" si="206"/>
        <v>2012</v>
      </c>
      <c r="V1657">
        <f t="shared" si="207"/>
        <v>2012</v>
      </c>
    </row>
    <row r="1658" spans="1:22"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200"/>
        <v>100.33493333333334</v>
      </c>
      <c r="P1658" s="5">
        <f t="shared" si="201"/>
        <v>156.77333333333334</v>
      </c>
      <c r="Q1658" t="str">
        <f t="shared" si="202"/>
        <v>music</v>
      </c>
      <c r="R1658" t="str">
        <f t="shared" si="203"/>
        <v>pop</v>
      </c>
      <c r="S1658" s="10">
        <f t="shared" si="204"/>
        <v>41226.720509259256</v>
      </c>
      <c r="T1658" s="10">
        <f t="shared" si="205"/>
        <v>41256.720509259256</v>
      </c>
      <c r="U1658">
        <f t="shared" si="206"/>
        <v>2012</v>
      </c>
      <c r="V1658">
        <f t="shared" si="207"/>
        <v>2012</v>
      </c>
    </row>
    <row r="1659" spans="1:22"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200"/>
        <v>104.93380000000001</v>
      </c>
      <c r="P1659" s="5">
        <f t="shared" si="201"/>
        <v>118.70339366515837</v>
      </c>
      <c r="Q1659" t="str">
        <f t="shared" si="202"/>
        <v>music</v>
      </c>
      <c r="R1659" t="str">
        <f t="shared" si="203"/>
        <v>pop</v>
      </c>
      <c r="S1659" s="10">
        <f t="shared" si="204"/>
        <v>41023.573703703703</v>
      </c>
      <c r="T1659" s="10">
        <f t="shared" si="205"/>
        <v>41053.573703703703</v>
      </c>
      <c r="U1659">
        <f t="shared" si="206"/>
        <v>2012</v>
      </c>
      <c r="V1659">
        <f t="shared" si="207"/>
        <v>2012</v>
      </c>
    </row>
    <row r="1660" spans="1:22"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200"/>
        <v>132.23333333333335</v>
      </c>
      <c r="P1660" s="5">
        <f t="shared" si="201"/>
        <v>74.149532710280369</v>
      </c>
      <c r="Q1660" t="str">
        <f t="shared" si="202"/>
        <v>music</v>
      </c>
      <c r="R1660" t="str">
        <f t="shared" si="203"/>
        <v>pop</v>
      </c>
      <c r="S1660" s="10">
        <f t="shared" si="204"/>
        <v>41223.013506944444</v>
      </c>
      <c r="T1660" s="10">
        <f t="shared" si="205"/>
        <v>41261.388888888883</v>
      </c>
      <c r="U1660">
        <f t="shared" si="206"/>
        <v>2012</v>
      </c>
      <c r="V1660">
        <f t="shared" si="207"/>
        <v>2012</v>
      </c>
    </row>
    <row r="1661" spans="1:22"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200"/>
        <v>112.79999999999998</v>
      </c>
      <c r="P1661" s="5">
        <f t="shared" si="201"/>
        <v>12.533333333333333</v>
      </c>
      <c r="Q1661" t="str">
        <f t="shared" si="202"/>
        <v>music</v>
      </c>
      <c r="R1661" t="str">
        <f t="shared" si="203"/>
        <v>pop</v>
      </c>
      <c r="S1661" s="10">
        <f t="shared" si="204"/>
        <v>41596.705104166664</v>
      </c>
      <c r="T1661" s="10">
        <f t="shared" si="205"/>
        <v>41625.291666666664</v>
      </c>
      <c r="U1661">
        <f t="shared" si="206"/>
        <v>2013</v>
      </c>
      <c r="V1661">
        <f t="shared" si="207"/>
        <v>2013</v>
      </c>
    </row>
    <row r="1662" spans="1:22"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200"/>
        <v>1253.75</v>
      </c>
      <c r="P1662" s="5">
        <f t="shared" si="201"/>
        <v>27.861111111111111</v>
      </c>
      <c r="Q1662" t="str">
        <f t="shared" si="202"/>
        <v>music</v>
      </c>
      <c r="R1662" t="str">
        <f t="shared" si="203"/>
        <v>pop</v>
      </c>
      <c r="S1662" s="10">
        <f t="shared" si="204"/>
        <v>42459.485532407409</v>
      </c>
      <c r="T1662" s="10">
        <f t="shared" si="205"/>
        <v>42490.707638888889</v>
      </c>
      <c r="U1662">
        <f t="shared" si="206"/>
        <v>2016</v>
      </c>
      <c r="V1662">
        <f t="shared" si="207"/>
        <v>2016</v>
      </c>
    </row>
    <row r="1663" spans="1:22"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200"/>
        <v>102.50632911392405</v>
      </c>
      <c r="P1663" s="5">
        <f t="shared" si="201"/>
        <v>80.178217821782184</v>
      </c>
      <c r="Q1663" t="str">
        <f t="shared" si="202"/>
        <v>music</v>
      </c>
      <c r="R1663" t="str">
        <f t="shared" si="203"/>
        <v>pop</v>
      </c>
      <c r="S1663" s="10">
        <f t="shared" si="204"/>
        <v>42343.789710648147</v>
      </c>
      <c r="T1663" s="10">
        <f t="shared" si="205"/>
        <v>42386.666666666664</v>
      </c>
      <c r="U1663">
        <f t="shared" si="206"/>
        <v>2015</v>
      </c>
      <c r="V1663">
        <f t="shared" si="207"/>
        <v>2016</v>
      </c>
    </row>
    <row r="1664" spans="1:22"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200"/>
        <v>102.6375</v>
      </c>
      <c r="P1664" s="5">
        <f t="shared" si="201"/>
        <v>132.43548387096774</v>
      </c>
      <c r="Q1664" t="str">
        <f t="shared" si="202"/>
        <v>music</v>
      </c>
      <c r="R1664" t="str">
        <f t="shared" si="203"/>
        <v>pop</v>
      </c>
      <c r="S1664" s="10">
        <f t="shared" si="204"/>
        <v>40847.99</v>
      </c>
      <c r="T1664" s="10">
        <f t="shared" si="205"/>
        <v>40908.031666666662</v>
      </c>
      <c r="U1664">
        <f t="shared" si="206"/>
        <v>2011</v>
      </c>
      <c r="V1664">
        <f t="shared" si="207"/>
        <v>2011</v>
      </c>
    </row>
    <row r="1665" spans="1:22"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200"/>
        <v>108</v>
      </c>
      <c r="P1665" s="5">
        <f t="shared" si="201"/>
        <v>33.75</v>
      </c>
      <c r="Q1665" t="str">
        <f t="shared" si="202"/>
        <v>music</v>
      </c>
      <c r="R1665" t="str">
        <f t="shared" si="203"/>
        <v>pop</v>
      </c>
      <c r="S1665" s="10">
        <f t="shared" si="204"/>
        <v>42005.813738425924</v>
      </c>
      <c r="T1665" s="10">
        <f t="shared" si="205"/>
        <v>42035.813738425924</v>
      </c>
      <c r="U1665">
        <f t="shared" si="206"/>
        <v>2015</v>
      </c>
      <c r="V1665">
        <f t="shared" si="207"/>
        <v>2015</v>
      </c>
    </row>
    <row r="1666" spans="1:22"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200"/>
        <v>122.40879999999999</v>
      </c>
      <c r="P1666" s="5">
        <f t="shared" si="201"/>
        <v>34.384494382022467</v>
      </c>
      <c r="Q1666" t="str">
        <f t="shared" si="202"/>
        <v>music</v>
      </c>
      <c r="R1666" t="str">
        <f t="shared" si="203"/>
        <v>pop</v>
      </c>
      <c r="S1666" s="10">
        <f t="shared" si="204"/>
        <v>40939.553449074076</v>
      </c>
      <c r="T1666" s="10">
        <f t="shared" si="205"/>
        <v>40983.957638888889</v>
      </c>
      <c r="U1666">
        <f t="shared" si="206"/>
        <v>2012</v>
      </c>
      <c r="V1666">
        <f t="shared" si="207"/>
        <v>2012</v>
      </c>
    </row>
    <row r="1667" spans="1:22"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208">(E1667/D1667)*100</f>
        <v>119.45714285714286</v>
      </c>
      <c r="P1667" s="5">
        <f t="shared" ref="P1667:P1730" si="209">IFERROR(E1667/L1667, 0)</f>
        <v>44.956989247311824</v>
      </c>
      <c r="Q1667" t="str">
        <f t="shared" ref="Q1667:Q1730" si="210">LEFT(N1667,FIND("/",N1667)-1)</f>
        <v>music</v>
      </c>
      <c r="R1667" t="str">
        <f t="shared" ref="R1667:R1730" si="211">RIGHT(N1667,LEN(N1667)-FIND("/",N1667))</f>
        <v>pop</v>
      </c>
      <c r="S1667" s="10">
        <f t="shared" ref="S1667:S1730" si="212">(J1667/86400)+25569+(-5/24)</f>
        <v>40564.441122685181</v>
      </c>
      <c r="T1667" s="10">
        <f t="shared" ref="T1667:T1730" si="213">(I1667/86400)+25569+(-5/24)</f>
        <v>40595.916666666664</v>
      </c>
      <c r="U1667">
        <f t="shared" ref="U1667:U1730" si="214">YEAR(S1667)</f>
        <v>2011</v>
      </c>
      <c r="V1667">
        <f t="shared" ref="V1667:V1730" si="215">YEAR(T1667)</f>
        <v>2011</v>
      </c>
    </row>
    <row r="1668" spans="1:22"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208"/>
        <v>160.88</v>
      </c>
      <c r="P1668" s="5">
        <f t="shared" si="209"/>
        <v>41.04081632653061</v>
      </c>
      <c r="Q1668" t="str">
        <f t="shared" si="210"/>
        <v>music</v>
      </c>
      <c r="R1668" t="str">
        <f t="shared" si="211"/>
        <v>pop</v>
      </c>
      <c r="S1668" s="10">
        <f t="shared" si="212"/>
        <v>41331.04482638889</v>
      </c>
      <c r="T1668" s="10">
        <f t="shared" si="213"/>
        <v>41361.003159722219</v>
      </c>
      <c r="U1668">
        <f t="shared" si="214"/>
        <v>2013</v>
      </c>
      <c r="V1668">
        <f t="shared" si="215"/>
        <v>2013</v>
      </c>
    </row>
    <row r="1669" spans="1:22"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208"/>
        <v>126.85294117647059</v>
      </c>
      <c r="P1669" s="5">
        <f t="shared" si="209"/>
        <v>52.597560975609753</v>
      </c>
      <c r="Q1669" t="str">
        <f t="shared" si="210"/>
        <v>music</v>
      </c>
      <c r="R1669" t="str">
        <f t="shared" si="211"/>
        <v>pop</v>
      </c>
      <c r="S1669" s="10">
        <f t="shared" si="212"/>
        <v>41681.862245370365</v>
      </c>
      <c r="T1669" s="10">
        <f t="shared" si="213"/>
        <v>41709.082638888889</v>
      </c>
      <c r="U1669">
        <f t="shared" si="214"/>
        <v>2014</v>
      </c>
      <c r="V1669">
        <f t="shared" si="215"/>
        <v>2014</v>
      </c>
    </row>
    <row r="1670" spans="1:22"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208"/>
        <v>102.6375</v>
      </c>
      <c r="P1670" s="5">
        <f t="shared" si="209"/>
        <v>70.784482758620683</v>
      </c>
      <c r="Q1670" t="str">
        <f t="shared" si="210"/>
        <v>music</v>
      </c>
      <c r="R1670" t="str">
        <f t="shared" si="211"/>
        <v>pop</v>
      </c>
      <c r="S1670" s="10">
        <f t="shared" si="212"/>
        <v>40844.941423611112</v>
      </c>
      <c r="T1670" s="10">
        <f t="shared" si="213"/>
        <v>40874.983090277776</v>
      </c>
      <c r="U1670">
        <f t="shared" si="214"/>
        <v>2011</v>
      </c>
      <c r="V1670">
        <f t="shared" si="215"/>
        <v>2011</v>
      </c>
    </row>
    <row r="1671" spans="1:22"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208"/>
        <v>139.75</v>
      </c>
      <c r="P1671" s="5">
        <f t="shared" si="209"/>
        <v>53.75</v>
      </c>
      <c r="Q1671" t="str">
        <f t="shared" si="210"/>
        <v>music</v>
      </c>
      <c r="R1671" t="str">
        <f t="shared" si="211"/>
        <v>pop</v>
      </c>
      <c r="S1671" s="10">
        <f t="shared" si="212"/>
        <v>42461.676805555551</v>
      </c>
      <c r="T1671" s="10">
        <f t="shared" si="213"/>
        <v>42521.676805555551</v>
      </c>
      <c r="U1671">
        <f t="shared" si="214"/>
        <v>2016</v>
      </c>
      <c r="V1671">
        <f t="shared" si="215"/>
        <v>2016</v>
      </c>
    </row>
    <row r="1672" spans="1:22"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208"/>
        <v>102.60000000000001</v>
      </c>
      <c r="P1672" s="5">
        <f t="shared" si="209"/>
        <v>44.608695652173914</v>
      </c>
      <c r="Q1672" t="str">
        <f t="shared" si="210"/>
        <v>music</v>
      </c>
      <c r="R1672" t="str">
        <f t="shared" si="211"/>
        <v>pop</v>
      </c>
      <c r="S1672" s="10">
        <f t="shared" si="212"/>
        <v>40313.722210648142</v>
      </c>
      <c r="T1672" s="10">
        <f t="shared" si="213"/>
        <v>40363.958333333328</v>
      </c>
      <c r="U1672">
        <f t="shared" si="214"/>
        <v>2010</v>
      </c>
      <c r="V1672">
        <f t="shared" si="215"/>
        <v>2010</v>
      </c>
    </row>
    <row r="1673" spans="1:22"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208"/>
        <v>100.67349999999999</v>
      </c>
      <c r="P1673" s="5">
        <f t="shared" si="209"/>
        <v>26.148961038961041</v>
      </c>
      <c r="Q1673" t="str">
        <f t="shared" si="210"/>
        <v>music</v>
      </c>
      <c r="R1673" t="str">
        <f t="shared" si="211"/>
        <v>pop</v>
      </c>
      <c r="S1673" s="10">
        <f t="shared" si="212"/>
        <v>42553.335810185185</v>
      </c>
      <c r="T1673" s="10">
        <f t="shared" si="213"/>
        <v>42583.335810185185</v>
      </c>
      <c r="U1673">
        <f t="shared" si="214"/>
        <v>2016</v>
      </c>
      <c r="V1673">
        <f t="shared" si="215"/>
        <v>2016</v>
      </c>
    </row>
    <row r="1674" spans="1:22"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208"/>
        <v>112.94117647058823</v>
      </c>
      <c r="P1674" s="5">
        <f t="shared" si="209"/>
        <v>39.183673469387756</v>
      </c>
      <c r="Q1674" t="str">
        <f t="shared" si="210"/>
        <v>music</v>
      </c>
      <c r="R1674" t="str">
        <f t="shared" si="211"/>
        <v>pop</v>
      </c>
      <c r="S1674" s="10">
        <f t="shared" si="212"/>
        <v>41034.448263888888</v>
      </c>
      <c r="T1674" s="10">
        <f t="shared" si="213"/>
        <v>41064.448263888888</v>
      </c>
      <c r="U1674">
        <f t="shared" si="214"/>
        <v>2012</v>
      </c>
      <c r="V1674">
        <f t="shared" si="215"/>
        <v>2012</v>
      </c>
    </row>
    <row r="1675" spans="1:22"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208"/>
        <v>128.09523809523807</v>
      </c>
      <c r="P1675" s="5">
        <f t="shared" si="209"/>
        <v>45.593220338983052</v>
      </c>
      <c r="Q1675" t="str">
        <f t="shared" si="210"/>
        <v>music</v>
      </c>
      <c r="R1675" t="str">
        <f t="shared" si="211"/>
        <v>pop</v>
      </c>
      <c r="S1675" s="10">
        <f t="shared" si="212"/>
        <v>42039.670046296298</v>
      </c>
      <c r="T1675" s="10">
        <f t="shared" si="213"/>
        <v>42069.670046296298</v>
      </c>
      <c r="U1675">
        <f t="shared" si="214"/>
        <v>2015</v>
      </c>
      <c r="V1675">
        <f t="shared" si="215"/>
        <v>2015</v>
      </c>
    </row>
    <row r="1676" spans="1:22"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208"/>
        <v>201.7</v>
      </c>
      <c r="P1676" s="5">
        <f t="shared" si="209"/>
        <v>89.247787610619469</v>
      </c>
      <c r="Q1676" t="str">
        <f t="shared" si="210"/>
        <v>music</v>
      </c>
      <c r="R1676" t="str">
        <f t="shared" si="211"/>
        <v>pop</v>
      </c>
      <c r="S1676" s="10">
        <f t="shared" si="212"/>
        <v>42569.397060185183</v>
      </c>
      <c r="T1676" s="10">
        <f t="shared" si="213"/>
        <v>42600.082638888889</v>
      </c>
      <c r="U1676">
        <f t="shared" si="214"/>
        <v>2016</v>
      </c>
      <c r="V1676">
        <f t="shared" si="215"/>
        <v>2016</v>
      </c>
    </row>
    <row r="1677" spans="1:22"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208"/>
        <v>137.416</v>
      </c>
      <c r="P1677" s="5">
        <f t="shared" si="209"/>
        <v>40.416470588235299</v>
      </c>
      <c r="Q1677" t="str">
        <f t="shared" si="210"/>
        <v>music</v>
      </c>
      <c r="R1677" t="str">
        <f t="shared" si="211"/>
        <v>pop</v>
      </c>
      <c r="S1677" s="10">
        <f t="shared" si="212"/>
        <v>40802.524768518517</v>
      </c>
      <c r="T1677" s="10">
        <f t="shared" si="213"/>
        <v>40832.710416666661</v>
      </c>
      <c r="U1677">
        <f t="shared" si="214"/>
        <v>2011</v>
      </c>
      <c r="V1677">
        <f t="shared" si="215"/>
        <v>2011</v>
      </c>
    </row>
    <row r="1678" spans="1:22"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208"/>
        <v>115.33333333333333</v>
      </c>
      <c r="P1678" s="5">
        <f t="shared" si="209"/>
        <v>82.38095238095238</v>
      </c>
      <c r="Q1678" t="str">
        <f t="shared" si="210"/>
        <v>music</v>
      </c>
      <c r="R1678" t="str">
        <f t="shared" si="211"/>
        <v>pop</v>
      </c>
      <c r="S1678" s="10">
        <f t="shared" si="212"/>
        <v>40973.517905092587</v>
      </c>
      <c r="T1678" s="10">
        <f t="shared" si="213"/>
        <v>41019.957638888889</v>
      </c>
      <c r="U1678">
        <f t="shared" si="214"/>
        <v>2012</v>
      </c>
      <c r="V1678">
        <f t="shared" si="215"/>
        <v>2012</v>
      </c>
    </row>
    <row r="1679" spans="1:22"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208"/>
        <v>111.66666666666667</v>
      </c>
      <c r="P1679" s="5">
        <f t="shared" si="209"/>
        <v>159.52380952380952</v>
      </c>
      <c r="Q1679" t="str">
        <f t="shared" si="210"/>
        <v>music</v>
      </c>
      <c r="R1679" t="str">
        <f t="shared" si="211"/>
        <v>pop</v>
      </c>
      <c r="S1679" s="10">
        <f t="shared" si="212"/>
        <v>42416.198796296296</v>
      </c>
      <c r="T1679" s="10">
        <f t="shared" si="213"/>
        <v>42476.040972222218</v>
      </c>
      <c r="U1679">
        <f t="shared" si="214"/>
        <v>2016</v>
      </c>
      <c r="V1679">
        <f t="shared" si="215"/>
        <v>2016</v>
      </c>
    </row>
    <row r="1680" spans="1:22"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208"/>
        <v>118.39999999999999</v>
      </c>
      <c r="P1680" s="5">
        <f t="shared" si="209"/>
        <v>36.244897959183675</v>
      </c>
      <c r="Q1680" t="str">
        <f t="shared" si="210"/>
        <v>music</v>
      </c>
      <c r="R1680" t="str">
        <f t="shared" si="211"/>
        <v>pop</v>
      </c>
      <c r="S1680" s="10">
        <f t="shared" si="212"/>
        <v>41662.646655092591</v>
      </c>
      <c r="T1680" s="10">
        <f t="shared" si="213"/>
        <v>41676.646655092591</v>
      </c>
      <c r="U1680">
        <f t="shared" si="214"/>
        <v>2014</v>
      </c>
      <c r="V1680">
        <f t="shared" si="215"/>
        <v>2014</v>
      </c>
    </row>
    <row r="1681" spans="1:22"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208"/>
        <v>175</v>
      </c>
      <c r="P1681" s="5">
        <f t="shared" si="209"/>
        <v>62.5</v>
      </c>
      <c r="Q1681" t="str">
        <f t="shared" si="210"/>
        <v>music</v>
      </c>
      <c r="R1681" t="str">
        <f t="shared" si="211"/>
        <v>pop</v>
      </c>
      <c r="S1681" s="10">
        <f t="shared" si="212"/>
        <v>40722.860474537032</v>
      </c>
      <c r="T1681" s="10">
        <f t="shared" si="213"/>
        <v>40745.860474537032</v>
      </c>
      <c r="U1681">
        <f t="shared" si="214"/>
        <v>2011</v>
      </c>
      <c r="V1681">
        <f t="shared" si="215"/>
        <v>2011</v>
      </c>
    </row>
    <row r="1682" spans="1:22"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208"/>
        <v>117.5</v>
      </c>
      <c r="P1682" s="5">
        <f t="shared" si="209"/>
        <v>47</v>
      </c>
      <c r="Q1682" t="str">
        <f t="shared" si="210"/>
        <v>music</v>
      </c>
      <c r="R1682" t="str">
        <f t="shared" si="211"/>
        <v>pop</v>
      </c>
      <c r="S1682" s="10">
        <f t="shared" si="212"/>
        <v>41802.549386574072</v>
      </c>
      <c r="T1682" s="10">
        <f t="shared" si="213"/>
        <v>41832.549386574072</v>
      </c>
      <c r="U1682">
        <f t="shared" si="214"/>
        <v>2014</v>
      </c>
      <c r="V1682">
        <f t="shared" si="215"/>
        <v>2014</v>
      </c>
    </row>
    <row r="1683" spans="1:22"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208"/>
        <v>101.42212307692309</v>
      </c>
      <c r="P1683" s="5">
        <f t="shared" si="209"/>
        <v>74.575090497737563</v>
      </c>
      <c r="Q1683" t="str">
        <f t="shared" si="210"/>
        <v>music</v>
      </c>
      <c r="R1683" t="str">
        <f t="shared" si="211"/>
        <v>faith</v>
      </c>
      <c r="S1683" s="10">
        <f t="shared" si="212"/>
        <v>42773.91300925926</v>
      </c>
      <c r="T1683" s="10">
        <f t="shared" si="213"/>
        <v>42822.874999999993</v>
      </c>
      <c r="U1683">
        <f t="shared" si="214"/>
        <v>2017</v>
      </c>
      <c r="V1683">
        <f t="shared" si="215"/>
        <v>2017</v>
      </c>
    </row>
    <row r="1684" spans="1:22"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208"/>
        <v>0</v>
      </c>
      <c r="P1684" s="5">
        <f t="shared" si="209"/>
        <v>0</v>
      </c>
      <c r="Q1684" t="str">
        <f t="shared" si="210"/>
        <v>music</v>
      </c>
      <c r="R1684" t="str">
        <f t="shared" si="211"/>
        <v>faith</v>
      </c>
      <c r="S1684" s="10">
        <f t="shared" si="212"/>
        <v>42779.005324074074</v>
      </c>
      <c r="T1684" s="10">
        <f t="shared" si="213"/>
        <v>42838.963657407403</v>
      </c>
      <c r="U1684">
        <f t="shared" si="214"/>
        <v>2017</v>
      </c>
      <c r="V1684">
        <f t="shared" si="215"/>
        <v>2017</v>
      </c>
    </row>
    <row r="1685" spans="1:22"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208"/>
        <v>21.714285714285715</v>
      </c>
      <c r="P1685" s="5">
        <f t="shared" si="209"/>
        <v>76</v>
      </c>
      <c r="Q1685" t="str">
        <f t="shared" si="210"/>
        <v>music</v>
      </c>
      <c r="R1685" t="str">
        <f t="shared" si="211"/>
        <v>faith</v>
      </c>
      <c r="S1685" s="10">
        <f t="shared" si="212"/>
        <v>42808.57335648148</v>
      </c>
      <c r="T1685" s="10">
        <f t="shared" si="213"/>
        <v>42832.57335648148</v>
      </c>
      <c r="U1685">
        <f t="shared" si="214"/>
        <v>2017</v>
      </c>
      <c r="V1685">
        <f t="shared" si="215"/>
        <v>2017</v>
      </c>
    </row>
    <row r="1686" spans="1:22"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208"/>
        <v>109.125</v>
      </c>
      <c r="P1686" s="5">
        <f t="shared" si="209"/>
        <v>86.43564356435644</v>
      </c>
      <c r="Q1686" t="str">
        <f t="shared" si="210"/>
        <v>music</v>
      </c>
      <c r="R1686" t="str">
        <f t="shared" si="211"/>
        <v>faith</v>
      </c>
      <c r="S1686" s="10">
        <f t="shared" si="212"/>
        <v>42783.606956018521</v>
      </c>
      <c r="T1686" s="10">
        <f t="shared" si="213"/>
        <v>42811.565289351849</v>
      </c>
      <c r="U1686">
        <f t="shared" si="214"/>
        <v>2017</v>
      </c>
      <c r="V1686">
        <f t="shared" si="215"/>
        <v>2017</v>
      </c>
    </row>
    <row r="1687" spans="1:22"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208"/>
        <v>102.85714285714285</v>
      </c>
      <c r="P1687" s="5">
        <f t="shared" si="209"/>
        <v>24</v>
      </c>
      <c r="Q1687" t="str">
        <f t="shared" si="210"/>
        <v>music</v>
      </c>
      <c r="R1687" t="str">
        <f t="shared" si="211"/>
        <v>faith</v>
      </c>
      <c r="S1687" s="10">
        <f t="shared" si="212"/>
        <v>42788.041932870365</v>
      </c>
      <c r="T1687" s="10">
        <f t="shared" si="213"/>
        <v>42818.0002662037</v>
      </c>
      <c r="U1687">
        <f t="shared" si="214"/>
        <v>2017</v>
      </c>
      <c r="V1687">
        <f t="shared" si="215"/>
        <v>2017</v>
      </c>
    </row>
    <row r="1688" spans="1:22"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208"/>
        <v>0.36</v>
      </c>
      <c r="P1688" s="5">
        <f t="shared" si="209"/>
        <v>18</v>
      </c>
      <c r="Q1688" t="str">
        <f t="shared" si="210"/>
        <v>music</v>
      </c>
      <c r="R1688" t="str">
        <f t="shared" si="211"/>
        <v>faith</v>
      </c>
      <c r="S1688" s="10">
        <f t="shared" si="212"/>
        <v>42792.635636574072</v>
      </c>
      <c r="T1688" s="10">
        <f t="shared" si="213"/>
        <v>42852.593969907401</v>
      </c>
      <c r="U1688">
        <f t="shared" si="214"/>
        <v>2017</v>
      </c>
      <c r="V1688">
        <f t="shared" si="215"/>
        <v>2017</v>
      </c>
    </row>
    <row r="1689" spans="1:22"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208"/>
        <v>31.25</v>
      </c>
      <c r="P1689" s="5">
        <f t="shared" si="209"/>
        <v>80.128205128205124</v>
      </c>
      <c r="Q1689" t="str">
        <f t="shared" si="210"/>
        <v>music</v>
      </c>
      <c r="R1689" t="str">
        <f t="shared" si="211"/>
        <v>faith</v>
      </c>
      <c r="S1689" s="10">
        <f t="shared" si="212"/>
        <v>42801.838483796295</v>
      </c>
      <c r="T1689" s="10">
        <f t="shared" si="213"/>
        <v>42835.635416666664</v>
      </c>
      <c r="U1689">
        <f t="shared" si="214"/>
        <v>2017</v>
      </c>
      <c r="V1689">
        <f t="shared" si="215"/>
        <v>2017</v>
      </c>
    </row>
    <row r="1690" spans="1:22"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208"/>
        <v>44.3</v>
      </c>
      <c r="P1690" s="5">
        <f t="shared" si="209"/>
        <v>253.14285714285714</v>
      </c>
      <c r="Q1690" t="str">
        <f t="shared" si="210"/>
        <v>music</v>
      </c>
      <c r="R1690" t="str">
        <f t="shared" si="211"/>
        <v>faith</v>
      </c>
      <c r="S1690" s="10">
        <f t="shared" si="212"/>
        <v>42804.326319444437</v>
      </c>
      <c r="T1690" s="10">
        <f t="shared" si="213"/>
        <v>42834.28465277778</v>
      </c>
      <c r="U1690">
        <f t="shared" si="214"/>
        <v>2017</v>
      </c>
      <c r="V1690">
        <f t="shared" si="215"/>
        <v>2017</v>
      </c>
    </row>
    <row r="1691" spans="1:22"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208"/>
        <v>100</v>
      </c>
      <c r="P1691" s="5">
        <f t="shared" si="209"/>
        <v>171.42857142857142</v>
      </c>
      <c r="Q1691" t="str">
        <f t="shared" si="210"/>
        <v>music</v>
      </c>
      <c r="R1691" t="str">
        <f t="shared" si="211"/>
        <v>faith</v>
      </c>
      <c r="S1691" s="10">
        <f t="shared" si="212"/>
        <v>42780.734143518515</v>
      </c>
      <c r="T1691" s="10">
        <f t="shared" si="213"/>
        <v>42810.692476851851</v>
      </c>
      <c r="U1691">
        <f t="shared" si="214"/>
        <v>2017</v>
      </c>
      <c r="V1691">
        <f t="shared" si="215"/>
        <v>2017</v>
      </c>
    </row>
    <row r="1692" spans="1:22"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208"/>
        <v>25.4</v>
      </c>
      <c r="P1692" s="5">
        <f t="shared" si="209"/>
        <v>57.727272727272727</v>
      </c>
      <c r="Q1692" t="str">
        <f t="shared" si="210"/>
        <v>music</v>
      </c>
      <c r="R1692" t="str">
        <f t="shared" si="211"/>
        <v>faith</v>
      </c>
      <c r="S1692" s="10">
        <f t="shared" si="212"/>
        <v>42801.222708333335</v>
      </c>
      <c r="T1692" s="10">
        <f t="shared" si="213"/>
        <v>42831.181041666663</v>
      </c>
      <c r="U1692">
        <f t="shared" si="214"/>
        <v>2017</v>
      </c>
      <c r="V1692">
        <f t="shared" si="215"/>
        <v>2017</v>
      </c>
    </row>
    <row r="1693" spans="1:22"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208"/>
        <v>33.473333333333329</v>
      </c>
      <c r="P1693" s="5">
        <f t="shared" si="209"/>
        <v>264.26315789473682</v>
      </c>
      <c r="Q1693" t="str">
        <f t="shared" si="210"/>
        <v>music</v>
      </c>
      <c r="R1693" t="str">
        <f t="shared" si="211"/>
        <v>faith</v>
      </c>
      <c r="S1693" s="10">
        <f t="shared" si="212"/>
        <v>42795.493148148147</v>
      </c>
      <c r="T1693" s="10">
        <f t="shared" si="213"/>
        <v>42827.833333333336</v>
      </c>
      <c r="U1693">
        <f t="shared" si="214"/>
        <v>2017</v>
      </c>
      <c r="V1693">
        <f t="shared" si="215"/>
        <v>2017</v>
      </c>
    </row>
    <row r="1694" spans="1:22"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208"/>
        <v>47.8</v>
      </c>
      <c r="P1694" s="5">
        <f t="shared" si="209"/>
        <v>159.33333333333334</v>
      </c>
      <c r="Q1694" t="str">
        <f t="shared" si="210"/>
        <v>music</v>
      </c>
      <c r="R1694" t="str">
        <f t="shared" si="211"/>
        <v>faith</v>
      </c>
      <c r="S1694" s="10">
        <f t="shared" si="212"/>
        <v>42787.94290509259</v>
      </c>
      <c r="T1694" s="10">
        <f t="shared" si="213"/>
        <v>42820.790972222218</v>
      </c>
      <c r="U1694">
        <f t="shared" si="214"/>
        <v>2017</v>
      </c>
      <c r="V1694">
        <f t="shared" si="215"/>
        <v>2017</v>
      </c>
    </row>
    <row r="1695" spans="1:22"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208"/>
        <v>9.3333333333333339</v>
      </c>
      <c r="P1695" s="5">
        <f t="shared" si="209"/>
        <v>35</v>
      </c>
      <c r="Q1695" t="str">
        <f t="shared" si="210"/>
        <v>music</v>
      </c>
      <c r="R1695" t="str">
        <f t="shared" si="211"/>
        <v>faith</v>
      </c>
      <c r="S1695" s="10">
        <f t="shared" si="212"/>
        <v>42803.711944444447</v>
      </c>
      <c r="T1695" s="10">
        <f t="shared" si="213"/>
        <v>42834.624999999993</v>
      </c>
      <c r="U1695">
        <f t="shared" si="214"/>
        <v>2017</v>
      </c>
      <c r="V1695">
        <f t="shared" si="215"/>
        <v>2017</v>
      </c>
    </row>
    <row r="1696" spans="1:22"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208"/>
        <v>0.05</v>
      </c>
      <c r="P1696" s="5">
        <f t="shared" si="209"/>
        <v>5</v>
      </c>
      <c r="Q1696" t="str">
        <f t="shared" si="210"/>
        <v>music</v>
      </c>
      <c r="R1696" t="str">
        <f t="shared" si="211"/>
        <v>faith</v>
      </c>
      <c r="S1696" s="10">
        <f t="shared" si="212"/>
        <v>42791.461504629631</v>
      </c>
      <c r="T1696" s="10">
        <f t="shared" si="213"/>
        <v>42820.98333333333</v>
      </c>
      <c r="U1696">
        <f t="shared" si="214"/>
        <v>2017</v>
      </c>
      <c r="V1696">
        <f t="shared" si="215"/>
        <v>2017</v>
      </c>
    </row>
    <row r="1697" spans="1:22"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208"/>
        <v>11.708333333333334</v>
      </c>
      <c r="P1697" s="5">
        <f t="shared" si="209"/>
        <v>61.086956521739133</v>
      </c>
      <c r="Q1697" t="str">
        <f t="shared" si="210"/>
        <v>music</v>
      </c>
      <c r="R1697" t="str">
        <f t="shared" si="211"/>
        <v>faith</v>
      </c>
      <c r="S1697" s="10">
        <f t="shared" si="212"/>
        <v>42800.823078703703</v>
      </c>
      <c r="T1697" s="10">
        <f t="shared" si="213"/>
        <v>42834.833333333336</v>
      </c>
      <c r="U1697">
        <f t="shared" si="214"/>
        <v>2017</v>
      </c>
      <c r="V1697">
        <f t="shared" si="215"/>
        <v>2017</v>
      </c>
    </row>
    <row r="1698" spans="1:22"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208"/>
        <v>0</v>
      </c>
      <c r="P1698" s="5">
        <f t="shared" si="209"/>
        <v>0</v>
      </c>
      <c r="Q1698" t="str">
        <f t="shared" si="210"/>
        <v>music</v>
      </c>
      <c r="R1698" t="str">
        <f t="shared" si="211"/>
        <v>faith</v>
      </c>
      <c r="S1698" s="10">
        <f t="shared" si="212"/>
        <v>42795.861238425925</v>
      </c>
      <c r="T1698" s="10">
        <f t="shared" si="213"/>
        <v>42825.819571759253</v>
      </c>
      <c r="U1698">
        <f t="shared" si="214"/>
        <v>2017</v>
      </c>
      <c r="V1698">
        <f t="shared" si="215"/>
        <v>2017</v>
      </c>
    </row>
    <row r="1699" spans="1:22"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208"/>
        <v>20.208000000000002</v>
      </c>
      <c r="P1699" s="5">
        <f t="shared" si="209"/>
        <v>114.81818181818181</v>
      </c>
      <c r="Q1699" t="str">
        <f t="shared" si="210"/>
        <v>music</v>
      </c>
      <c r="R1699" t="str">
        <f t="shared" si="211"/>
        <v>faith</v>
      </c>
      <c r="S1699" s="10">
        <f t="shared" si="212"/>
        <v>42804.824629629627</v>
      </c>
      <c r="T1699" s="10">
        <f t="shared" si="213"/>
        <v>42834.782962962963</v>
      </c>
      <c r="U1699">
        <f t="shared" si="214"/>
        <v>2017</v>
      </c>
      <c r="V1699">
        <f t="shared" si="215"/>
        <v>2017</v>
      </c>
    </row>
    <row r="1700" spans="1:22"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208"/>
        <v>0</v>
      </c>
      <c r="P1700" s="5">
        <f t="shared" si="209"/>
        <v>0</v>
      </c>
      <c r="Q1700" t="str">
        <f t="shared" si="210"/>
        <v>music</v>
      </c>
      <c r="R1700" t="str">
        <f t="shared" si="211"/>
        <v>faith</v>
      </c>
      <c r="S1700" s="10">
        <f t="shared" si="212"/>
        <v>42795.999537037038</v>
      </c>
      <c r="T1700" s="10">
        <f t="shared" si="213"/>
        <v>42819.939583333333</v>
      </c>
      <c r="U1700">
        <f t="shared" si="214"/>
        <v>2017</v>
      </c>
      <c r="V1700">
        <f t="shared" si="215"/>
        <v>2017</v>
      </c>
    </row>
    <row r="1701" spans="1:22"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208"/>
        <v>4.2311459353574925</v>
      </c>
      <c r="P1701" s="5">
        <f t="shared" si="209"/>
        <v>54</v>
      </c>
      <c r="Q1701" t="str">
        <f t="shared" si="210"/>
        <v>music</v>
      </c>
      <c r="R1701" t="str">
        <f t="shared" si="211"/>
        <v>faith</v>
      </c>
      <c r="S1701" s="10">
        <f t="shared" si="212"/>
        <v>42806.655613425923</v>
      </c>
      <c r="T1701" s="10">
        <f t="shared" si="213"/>
        <v>42836.655613425923</v>
      </c>
      <c r="U1701">
        <f t="shared" si="214"/>
        <v>2017</v>
      </c>
      <c r="V1701">
        <f t="shared" si="215"/>
        <v>2017</v>
      </c>
    </row>
    <row r="1702" spans="1:22"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208"/>
        <v>26.06</v>
      </c>
      <c r="P1702" s="5">
        <f t="shared" si="209"/>
        <v>65.974683544303801</v>
      </c>
      <c r="Q1702" t="str">
        <f t="shared" si="210"/>
        <v>music</v>
      </c>
      <c r="R1702" t="str">
        <f t="shared" si="211"/>
        <v>faith</v>
      </c>
      <c r="S1702" s="10">
        <f t="shared" si="212"/>
        <v>42795.863310185181</v>
      </c>
      <c r="T1702" s="10">
        <f t="shared" si="213"/>
        <v>42825.958333333336</v>
      </c>
      <c r="U1702">
        <f t="shared" si="214"/>
        <v>2017</v>
      </c>
      <c r="V1702">
        <f t="shared" si="215"/>
        <v>2017</v>
      </c>
    </row>
    <row r="1703" spans="1:22"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208"/>
        <v>0.19801980198019803</v>
      </c>
      <c r="P1703" s="5">
        <f t="shared" si="209"/>
        <v>5</v>
      </c>
      <c r="Q1703" t="str">
        <f t="shared" si="210"/>
        <v>music</v>
      </c>
      <c r="R1703" t="str">
        <f t="shared" si="211"/>
        <v>faith</v>
      </c>
      <c r="S1703" s="10">
        <f t="shared" si="212"/>
        <v>41989.456076388888</v>
      </c>
      <c r="T1703" s="10">
        <f t="shared" si="213"/>
        <v>42019.456076388888</v>
      </c>
      <c r="U1703">
        <f t="shared" si="214"/>
        <v>2014</v>
      </c>
      <c r="V1703">
        <f t="shared" si="215"/>
        <v>2015</v>
      </c>
    </row>
    <row r="1704" spans="1:22"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208"/>
        <v>6.0606060606060606E-3</v>
      </c>
      <c r="P1704" s="5">
        <f t="shared" si="209"/>
        <v>1</v>
      </c>
      <c r="Q1704" t="str">
        <f t="shared" si="210"/>
        <v>music</v>
      </c>
      <c r="R1704" t="str">
        <f t="shared" si="211"/>
        <v>faith</v>
      </c>
      <c r="S1704" s="10">
        <f t="shared" si="212"/>
        <v>42063.661458333336</v>
      </c>
      <c r="T1704" s="10">
        <f t="shared" si="213"/>
        <v>42093.619791666664</v>
      </c>
      <c r="U1704">
        <f t="shared" si="214"/>
        <v>2015</v>
      </c>
      <c r="V1704">
        <f t="shared" si="215"/>
        <v>2015</v>
      </c>
    </row>
    <row r="1705" spans="1:22"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208"/>
        <v>1.02</v>
      </c>
      <c r="P1705" s="5">
        <f t="shared" si="209"/>
        <v>25.5</v>
      </c>
      <c r="Q1705" t="str">
        <f t="shared" si="210"/>
        <v>music</v>
      </c>
      <c r="R1705" t="str">
        <f t="shared" si="211"/>
        <v>faith</v>
      </c>
      <c r="S1705" s="10">
        <f t="shared" si="212"/>
        <v>42187.073344907403</v>
      </c>
      <c r="T1705" s="10">
        <f t="shared" si="213"/>
        <v>42247.073344907403</v>
      </c>
      <c r="U1705">
        <f t="shared" si="214"/>
        <v>2015</v>
      </c>
      <c r="V1705">
        <f t="shared" si="215"/>
        <v>2015</v>
      </c>
    </row>
    <row r="1706" spans="1:22"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208"/>
        <v>65.100000000000009</v>
      </c>
      <c r="P1706" s="5">
        <f t="shared" si="209"/>
        <v>118.36363636363636</v>
      </c>
      <c r="Q1706" t="str">
        <f t="shared" si="210"/>
        <v>music</v>
      </c>
      <c r="R1706" t="str">
        <f t="shared" si="211"/>
        <v>faith</v>
      </c>
      <c r="S1706" s="10">
        <f t="shared" si="212"/>
        <v>42020.931400462963</v>
      </c>
      <c r="T1706" s="10">
        <f t="shared" si="213"/>
        <v>42050.931400462963</v>
      </c>
      <c r="U1706">
        <f t="shared" si="214"/>
        <v>2015</v>
      </c>
      <c r="V1706">
        <f t="shared" si="215"/>
        <v>2015</v>
      </c>
    </row>
    <row r="1707" spans="1:22"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208"/>
        <v>0</v>
      </c>
      <c r="P1707" s="5">
        <f t="shared" si="209"/>
        <v>0</v>
      </c>
      <c r="Q1707" t="str">
        <f t="shared" si="210"/>
        <v>music</v>
      </c>
      <c r="R1707" t="str">
        <f t="shared" si="211"/>
        <v>faith</v>
      </c>
      <c r="S1707" s="10">
        <f t="shared" si="212"/>
        <v>42244.808402777773</v>
      </c>
      <c r="T1707" s="10">
        <f t="shared" si="213"/>
        <v>42256.458333333336</v>
      </c>
      <c r="U1707">
        <f t="shared" si="214"/>
        <v>2015</v>
      </c>
      <c r="V1707">
        <f t="shared" si="215"/>
        <v>2015</v>
      </c>
    </row>
    <row r="1708" spans="1:22"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208"/>
        <v>0</v>
      </c>
      <c r="P1708" s="5">
        <f t="shared" si="209"/>
        <v>0</v>
      </c>
      <c r="Q1708" t="str">
        <f t="shared" si="210"/>
        <v>music</v>
      </c>
      <c r="R1708" t="str">
        <f t="shared" si="211"/>
        <v>faith</v>
      </c>
      <c r="S1708" s="10">
        <f t="shared" si="212"/>
        <v>42179.098055555551</v>
      </c>
      <c r="T1708" s="10">
        <f t="shared" si="213"/>
        <v>42239.098055555551</v>
      </c>
      <c r="U1708">
        <f t="shared" si="214"/>
        <v>2015</v>
      </c>
      <c r="V1708">
        <f t="shared" si="215"/>
        <v>2015</v>
      </c>
    </row>
    <row r="1709" spans="1:22"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208"/>
        <v>9.74</v>
      </c>
      <c r="P1709" s="5">
        <f t="shared" si="209"/>
        <v>54.111111111111114</v>
      </c>
      <c r="Q1709" t="str">
        <f t="shared" si="210"/>
        <v>music</v>
      </c>
      <c r="R1709" t="str">
        <f t="shared" si="211"/>
        <v>faith</v>
      </c>
      <c r="S1709" s="10">
        <f t="shared" si="212"/>
        <v>42427.512673611105</v>
      </c>
      <c r="T1709" s="10">
        <f t="shared" si="213"/>
        <v>42457.471006944441</v>
      </c>
      <c r="U1709">
        <f t="shared" si="214"/>
        <v>2016</v>
      </c>
      <c r="V1709">
        <f t="shared" si="215"/>
        <v>2016</v>
      </c>
    </row>
    <row r="1710" spans="1:22"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208"/>
        <v>0</v>
      </c>
      <c r="P1710" s="5">
        <f t="shared" si="209"/>
        <v>0</v>
      </c>
      <c r="Q1710" t="str">
        <f t="shared" si="210"/>
        <v>music</v>
      </c>
      <c r="R1710" t="str">
        <f t="shared" si="211"/>
        <v>faith</v>
      </c>
      <c r="S1710" s="10">
        <f t="shared" si="212"/>
        <v>42451.658634259256</v>
      </c>
      <c r="T1710" s="10">
        <f t="shared" si="213"/>
        <v>42491.658634259256</v>
      </c>
      <c r="U1710">
        <f t="shared" si="214"/>
        <v>2016</v>
      </c>
      <c r="V1710">
        <f t="shared" si="215"/>
        <v>2016</v>
      </c>
    </row>
    <row r="1711" spans="1:22"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208"/>
        <v>4.8571428571428568</v>
      </c>
      <c r="P1711" s="5">
        <f t="shared" si="209"/>
        <v>21.25</v>
      </c>
      <c r="Q1711" t="str">
        <f t="shared" si="210"/>
        <v>music</v>
      </c>
      <c r="R1711" t="str">
        <f t="shared" si="211"/>
        <v>faith</v>
      </c>
      <c r="S1711" s="10">
        <f t="shared" si="212"/>
        <v>41841.355486111112</v>
      </c>
      <c r="T1711" s="10">
        <f t="shared" si="213"/>
        <v>41882.610416666663</v>
      </c>
      <c r="U1711">
        <f t="shared" si="214"/>
        <v>2014</v>
      </c>
      <c r="V1711">
        <f t="shared" si="215"/>
        <v>2014</v>
      </c>
    </row>
    <row r="1712" spans="1:22"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208"/>
        <v>0.67999999999999994</v>
      </c>
      <c r="P1712" s="5">
        <f t="shared" si="209"/>
        <v>34</v>
      </c>
      <c r="Q1712" t="str">
        <f t="shared" si="210"/>
        <v>music</v>
      </c>
      <c r="R1712" t="str">
        <f t="shared" si="211"/>
        <v>faith</v>
      </c>
      <c r="S1712" s="10">
        <f t="shared" si="212"/>
        <v>42341.382962962962</v>
      </c>
      <c r="T1712" s="10">
        <f t="shared" si="213"/>
        <v>42387.333333333336</v>
      </c>
      <c r="U1712">
        <f t="shared" si="214"/>
        <v>2015</v>
      </c>
      <c r="V1712">
        <f t="shared" si="215"/>
        <v>2016</v>
      </c>
    </row>
    <row r="1713" spans="1:22"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208"/>
        <v>10.5</v>
      </c>
      <c r="P1713" s="5">
        <f t="shared" si="209"/>
        <v>525</v>
      </c>
      <c r="Q1713" t="str">
        <f t="shared" si="210"/>
        <v>music</v>
      </c>
      <c r="R1713" t="str">
        <f t="shared" si="211"/>
        <v>faith</v>
      </c>
      <c r="S1713" s="10">
        <f t="shared" si="212"/>
        <v>41852.437893518516</v>
      </c>
      <c r="T1713" s="10">
        <f t="shared" si="213"/>
        <v>41883.437893518516</v>
      </c>
      <c r="U1713">
        <f t="shared" si="214"/>
        <v>2014</v>
      </c>
      <c r="V1713">
        <f t="shared" si="215"/>
        <v>2014</v>
      </c>
    </row>
    <row r="1714" spans="1:22"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208"/>
        <v>0</v>
      </c>
      <c r="P1714" s="5">
        <f t="shared" si="209"/>
        <v>0</v>
      </c>
      <c r="Q1714" t="str">
        <f t="shared" si="210"/>
        <v>music</v>
      </c>
      <c r="R1714" t="str">
        <f t="shared" si="211"/>
        <v>faith</v>
      </c>
      <c r="S1714" s="10">
        <f t="shared" si="212"/>
        <v>42125.705474537033</v>
      </c>
      <c r="T1714" s="10">
        <f t="shared" si="213"/>
        <v>42185.705474537033</v>
      </c>
      <c r="U1714">
        <f t="shared" si="214"/>
        <v>2015</v>
      </c>
      <c r="V1714">
        <f t="shared" si="215"/>
        <v>2015</v>
      </c>
    </row>
    <row r="1715" spans="1:22"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208"/>
        <v>1.6666666666666667</v>
      </c>
      <c r="P1715" s="5">
        <f t="shared" si="209"/>
        <v>50</v>
      </c>
      <c r="Q1715" t="str">
        <f t="shared" si="210"/>
        <v>music</v>
      </c>
      <c r="R1715" t="str">
        <f t="shared" si="211"/>
        <v>faith</v>
      </c>
      <c r="S1715" s="10">
        <f t="shared" si="212"/>
        <v>41887.592731481483</v>
      </c>
      <c r="T1715" s="10">
        <f t="shared" si="213"/>
        <v>41917.592731481483</v>
      </c>
      <c r="U1715">
        <f t="shared" si="214"/>
        <v>2014</v>
      </c>
      <c r="V1715">
        <f t="shared" si="215"/>
        <v>2014</v>
      </c>
    </row>
    <row r="1716" spans="1:22"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208"/>
        <v>7.8680000000000003</v>
      </c>
      <c r="P1716" s="5">
        <f t="shared" si="209"/>
        <v>115.70588235294117</v>
      </c>
      <c r="Q1716" t="str">
        <f t="shared" si="210"/>
        <v>music</v>
      </c>
      <c r="R1716" t="str">
        <f t="shared" si="211"/>
        <v>faith</v>
      </c>
      <c r="S1716" s="10">
        <f t="shared" si="212"/>
        <v>42095.710196759253</v>
      </c>
      <c r="T1716" s="10">
        <f t="shared" si="213"/>
        <v>42125.710196759253</v>
      </c>
      <c r="U1716">
        <f t="shared" si="214"/>
        <v>2015</v>
      </c>
      <c r="V1716">
        <f t="shared" si="215"/>
        <v>2015</v>
      </c>
    </row>
    <row r="1717" spans="1:22"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208"/>
        <v>0.22</v>
      </c>
      <c r="P1717" s="5">
        <f t="shared" si="209"/>
        <v>5.5</v>
      </c>
      <c r="Q1717" t="str">
        <f t="shared" si="210"/>
        <v>music</v>
      </c>
      <c r="R1717" t="str">
        <f t="shared" si="211"/>
        <v>faith</v>
      </c>
      <c r="S1717" s="10">
        <f t="shared" si="212"/>
        <v>42064.009085648147</v>
      </c>
      <c r="T1717" s="10">
        <f t="shared" si="213"/>
        <v>42093.931944444441</v>
      </c>
      <c r="U1717">
        <f t="shared" si="214"/>
        <v>2015</v>
      </c>
      <c r="V1717">
        <f t="shared" si="215"/>
        <v>2015</v>
      </c>
    </row>
    <row r="1718" spans="1:22"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208"/>
        <v>7.5</v>
      </c>
      <c r="P1718" s="5">
        <f t="shared" si="209"/>
        <v>50</v>
      </c>
      <c r="Q1718" t="str">
        <f t="shared" si="210"/>
        <v>music</v>
      </c>
      <c r="R1718" t="str">
        <f t="shared" si="211"/>
        <v>faith</v>
      </c>
      <c r="S1718" s="10">
        <f t="shared" si="212"/>
        <v>42673.369201388887</v>
      </c>
      <c r="T1718" s="10">
        <f t="shared" si="213"/>
        <v>42713.410868055558</v>
      </c>
      <c r="U1718">
        <f t="shared" si="214"/>
        <v>2016</v>
      </c>
      <c r="V1718">
        <f t="shared" si="215"/>
        <v>2016</v>
      </c>
    </row>
    <row r="1719" spans="1:22"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208"/>
        <v>42.725880551301685</v>
      </c>
      <c r="P1719" s="5">
        <f t="shared" si="209"/>
        <v>34.024390243902438</v>
      </c>
      <c r="Q1719" t="str">
        <f t="shared" si="210"/>
        <v>music</v>
      </c>
      <c r="R1719" t="str">
        <f t="shared" si="211"/>
        <v>faith</v>
      </c>
      <c r="S1719" s="10">
        <f t="shared" si="212"/>
        <v>42460.773587962962</v>
      </c>
      <c r="T1719" s="10">
        <f t="shared" si="213"/>
        <v>42480.958333333336</v>
      </c>
      <c r="U1719">
        <f t="shared" si="214"/>
        <v>2016</v>
      </c>
      <c r="V1719">
        <f t="shared" si="215"/>
        <v>2016</v>
      </c>
    </row>
    <row r="1720" spans="1:22"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208"/>
        <v>0.2142857142857143</v>
      </c>
      <c r="P1720" s="5">
        <f t="shared" si="209"/>
        <v>37.5</v>
      </c>
      <c r="Q1720" t="str">
        <f t="shared" si="210"/>
        <v>music</v>
      </c>
      <c r="R1720" t="str">
        <f t="shared" si="211"/>
        <v>faith</v>
      </c>
      <c r="S1720" s="10">
        <f t="shared" si="212"/>
        <v>42460.402187499996</v>
      </c>
      <c r="T1720" s="10">
        <f t="shared" si="213"/>
        <v>42503.999305555553</v>
      </c>
      <c r="U1720">
        <f t="shared" si="214"/>
        <v>2016</v>
      </c>
      <c r="V1720">
        <f t="shared" si="215"/>
        <v>2016</v>
      </c>
    </row>
    <row r="1721" spans="1:22"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208"/>
        <v>0.87500000000000011</v>
      </c>
      <c r="P1721" s="5">
        <f t="shared" si="209"/>
        <v>11.666666666666666</v>
      </c>
      <c r="Q1721" t="str">
        <f t="shared" si="210"/>
        <v>music</v>
      </c>
      <c r="R1721" t="str">
        <f t="shared" si="211"/>
        <v>faith</v>
      </c>
      <c r="S1721" s="10">
        <f t="shared" si="212"/>
        <v>41869.326284722221</v>
      </c>
      <c r="T1721" s="10">
        <f t="shared" si="213"/>
        <v>41899.326284722221</v>
      </c>
      <c r="U1721">
        <f t="shared" si="214"/>
        <v>2014</v>
      </c>
      <c r="V1721">
        <f t="shared" si="215"/>
        <v>2014</v>
      </c>
    </row>
    <row r="1722" spans="1:22"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208"/>
        <v>5.625</v>
      </c>
      <c r="P1722" s="5">
        <f t="shared" si="209"/>
        <v>28.125</v>
      </c>
      <c r="Q1722" t="str">
        <f t="shared" si="210"/>
        <v>music</v>
      </c>
      <c r="R1722" t="str">
        <f t="shared" si="211"/>
        <v>faith</v>
      </c>
      <c r="S1722" s="10">
        <f t="shared" si="212"/>
        <v>41922.574895833335</v>
      </c>
      <c r="T1722" s="10">
        <f t="shared" si="213"/>
        <v>41952.616562499999</v>
      </c>
      <c r="U1722">
        <f t="shared" si="214"/>
        <v>2014</v>
      </c>
      <c r="V1722">
        <f t="shared" si="215"/>
        <v>2014</v>
      </c>
    </row>
    <row r="1723" spans="1:22"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208"/>
        <v>0</v>
      </c>
      <c r="P1723" s="5">
        <f t="shared" si="209"/>
        <v>0</v>
      </c>
      <c r="Q1723" t="str">
        <f t="shared" si="210"/>
        <v>music</v>
      </c>
      <c r="R1723" t="str">
        <f t="shared" si="211"/>
        <v>faith</v>
      </c>
      <c r="S1723" s="10">
        <f t="shared" si="212"/>
        <v>42319.25304398148</v>
      </c>
      <c r="T1723" s="10">
        <f t="shared" si="213"/>
        <v>42349.25304398148</v>
      </c>
      <c r="U1723">
        <f t="shared" si="214"/>
        <v>2015</v>
      </c>
      <c r="V1723">
        <f t="shared" si="215"/>
        <v>2015</v>
      </c>
    </row>
    <row r="1724" spans="1:22"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208"/>
        <v>3.4722222222222224E-2</v>
      </c>
      <c r="P1724" s="5">
        <f t="shared" si="209"/>
        <v>1</v>
      </c>
      <c r="Q1724" t="str">
        <f t="shared" si="210"/>
        <v>music</v>
      </c>
      <c r="R1724" t="str">
        <f t="shared" si="211"/>
        <v>faith</v>
      </c>
      <c r="S1724" s="10">
        <f t="shared" si="212"/>
        <v>42425.752650462957</v>
      </c>
      <c r="T1724" s="10">
        <f t="shared" si="213"/>
        <v>42462.798611111109</v>
      </c>
      <c r="U1724">
        <f t="shared" si="214"/>
        <v>2016</v>
      </c>
      <c r="V1724">
        <f t="shared" si="215"/>
        <v>2016</v>
      </c>
    </row>
    <row r="1725" spans="1:22"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208"/>
        <v>6.5</v>
      </c>
      <c r="P1725" s="5">
        <f t="shared" si="209"/>
        <v>216.66666666666666</v>
      </c>
      <c r="Q1725" t="str">
        <f t="shared" si="210"/>
        <v>music</v>
      </c>
      <c r="R1725" t="str">
        <f t="shared" si="211"/>
        <v>faith</v>
      </c>
      <c r="S1725" s="10">
        <f t="shared" si="212"/>
        <v>42129.617071759254</v>
      </c>
      <c r="T1725" s="10">
        <f t="shared" si="213"/>
        <v>42186.041666666664</v>
      </c>
      <c r="U1725">
        <f t="shared" si="214"/>
        <v>2015</v>
      </c>
      <c r="V1725">
        <f t="shared" si="215"/>
        <v>2015</v>
      </c>
    </row>
    <row r="1726" spans="1:22"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208"/>
        <v>0.58333333333333337</v>
      </c>
      <c r="P1726" s="5">
        <f t="shared" si="209"/>
        <v>8.75</v>
      </c>
      <c r="Q1726" t="str">
        <f t="shared" si="210"/>
        <v>music</v>
      </c>
      <c r="R1726" t="str">
        <f t="shared" si="211"/>
        <v>faith</v>
      </c>
      <c r="S1726" s="10">
        <f t="shared" si="212"/>
        <v>41912.724097222221</v>
      </c>
      <c r="T1726" s="10">
        <f t="shared" si="213"/>
        <v>41942.724097222221</v>
      </c>
      <c r="U1726">
        <f t="shared" si="214"/>
        <v>2014</v>
      </c>
      <c r="V1726">
        <f t="shared" si="215"/>
        <v>2014</v>
      </c>
    </row>
    <row r="1727" spans="1:22"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208"/>
        <v>10.181818181818182</v>
      </c>
      <c r="P1727" s="5">
        <f t="shared" si="209"/>
        <v>62.222222222222221</v>
      </c>
      <c r="Q1727" t="str">
        <f t="shared" si="210"/>
        <v>music</v>
      </c>
      <c r="R1727" t="str">
        <f t="shared" si="211"/>
        <v>faith</v>
      </c>
      <c r="S1727" s="10">
        <f t="shared" si="212"/>
        <v>41845.759826388887</v>
      </c>
      <c r="T1727" s="10">
        <f t="shared" si="213"/>
        <v>41875.759826388887</v>
      </c>
      <c r="U1727">
        <f t="shared" si="214"/>
        <v>2014</v>
      </c>
      <c r="V1727">
        <f t="shared" si="215"/>
        <v>2014</v>
      </c>
    </row>
    <row r="1728" spans="1:22"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208"/>
        <v>33.784615384615385</v>
      </c>
      <c r="P1728" s="5">
        <f t="shared" si="209"/>
        <v>137.25</v>
      </c>
      <c r="Q1728" t="str">
        <f t="shared" si="210"/>
        <v>music</v>
      </c>
      <c r="R1728" t="str">
        <f t="shared" si="211"/>
        <v>faith</v>
      </c>
      <c r="S1728" s="10">
        <f t="shared" si="212"/>
        <v>41788.711388888885</v>
      </c>
      <c r="T1728" s="10">
        <f t="shared" si="213"/>
        <v>41817.711388888885</v>
      </c>
      <c r="U1728">
        <f t="shared" si="214"/>
        <v>2014</v>
      </c>
      <c r="V1728">
        <f t="shared" si="215"/>
        <v>2014</v>
      </c>
    </row>
    <row r="1729" spans="1:22"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208"/>
        <v>3.3333333333333333E-2</v>
      </c>
      <c r="P1729" s="5">
        <f t="shared" si="209"/>
        <v>1</v>
      </c>
      <c r="Q1729" t="str">
        <f t="shared" si="210"/>
        <v>music</v>
      </c>
      <c r="R1729" t="str">
        <f t="shared" si="211"/>
        <v>faith</v>
      </c>
      <c r="S1729" s="10">
        <f t="shared" si="212"/>
        <v>42044.719641203701</v>
      </c>
      <c r="T1729" s="10">
        <f t="shared" si="213"/>
        <v>42099.249999999993</v>
      </c>
      <c r="U1729">
        <f t="shared" si="214"/>
        <v>2015</v>
      </c>
      <c r="V1729">
        <f t="shared" si="215"/>
        <v>2015</v>
      </c>
    </row>
    <row r="1730" spans="1:22"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208"/>
        <v>68.400000000000006</v>
      </c>
      <c r="P1730" s="5">
        <f t="shared" si="209"/>
        <v>122.14285714285714</v>
      </c>
      <c r="Q1730" t="str">
        <f t="shared" si="210"/>
        <v>music</v>
      </c>
      <c r="R1730" t="str">
        <f t="shared" si="211"/>
        <v>faith</v>
      </c>
      <c r="S1730" s="10">
        <f t="shared" si="212"/>
        <v>42268.417523148142</v>
      </c>
      <c r="T1730" s="10">
        <f t="shared" si="213"/>
        <v>42298.417523148142</v>
      </c>
      <c r="U1730">
        <f t="shared" si="214"/>
        <v>2015</v>
      </c>
      <c r="V1730">
        <f t="shared" si="215"/>
        <v>2015</v>
      </c>
    </row>
    <row r="1731" spans="1:22"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216">(E1731/D1731)*100</f>
        <v>0</v>
      </c>
      <c r="P1731" s="5">
        <f t="shared" ref="P1731:P1794" si="217">IFERROR(E1731/L1731, 0)</f>
        <v>0</v>
      </c>
      <c r="Q1731" t="str">
        <f t="shared" ref="Q1731:Q1794" si="218">LEFT(N1731,FIND("/",N1731)-1)</f>
        <v>music</v>
      </c>
      <c r="R1731" t="str">
        <f t="shared" ref="R1731:R1794" si="219">RIGHT(N1731,LEN(N1731)-FIND("/",N1731))</f>
        <v>faith</v>
      </c>
      <c r="S1731" s="10">
        <f t="shared" ref="S1731:S1794" si="220">(J1731/86400)+25569+(-5/24)</f>
        <v>42470.843819444439</v>
      </c>
      <c r="T1731" s="10">
        <f t="shared" ref="T1731:T1794" si="221">(I1731/86400)+25569+(-5/24)</f>
        <v>42530.843819444439</v>
      </c>
      <c r="U1731">
        <f t="shared" ref="U1731:U1794" si="222">YEAR(S1731)</f>
        <v>2016</v>
      </c>
      <c r="V1731">
        <f t="shared" ref="V1731:V1794" si="223">YEAR(T1731)</f>
        <v>2016</v>
      </c>
    </row>
    <row r="1732" spans="1:22"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216"/>
        <v>0</v>
      </c>
      <c r="P1732" s="5">
        <f t="shared" si="217"/>
        <v>0</v>
      </c>
      <c r="Q1732" t="str">
        <f t="shared" si="218"/>
        <v>music</v>
      </c>
      <c r="R1732" t="str">
        <f t="shared" si="219"/>
        <v>faith</v>
      </c>
      <c r="S1732" s="10">
        <f t="shared" si="220"/>
        <v>42271.879432870366</v>
      </c>
      <c r="T1732" s="10">
        <f t="shared" si="221"/>
        <v>42301.879432870366</v>
      </c>
      <c r="U1732">
        <f t="shared" si="222"/>
        <v>2015</v>
      </c>
      <c r="V1732">
        <f t="shared" si="223"/>
        <v>2015</v>
      </c>
    </row>
    <row r="1733" spans="1:22"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216"/>
        <v>0</v>
      </c>
      <c r="P1733" s="5">
        <f t="shared" si="217"/>
        <v>0</v>
      </c>
      <c r="Q1733" t="str">
        <f t="shared" si="218"/>
        <v>music</v>
      </c>
      <c r="R1733" t="str">
        <f t="shared" si="219"/>
        <v>faith</v>
      </c>
      <c r="S1733" s="10">
        <f t="shared" si="220"/>
        <v>42152.698518518511</v>
      </c>
      <c r="T1733" s="10">
        <f t="shared" si="221"/>
        <v>42166.416666666664</v>
      </c>
      <c r="U1733">
        <f t="shared" si="222"/>
        <v>2015</v>
      </c>
      <c r="V1733">
        <f t="shared" si="223"/>
        <v>2015</v>
      </c>
    </row>
    <row r="1734" spans="1:22"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216"/>
        <v>0</v>
      </c>
      <c r="P1734" s="5">
        <f t="shared" si="217"/>
        <v>0</v>
      </c>
      <c r="Q1734" t="str">
        <f t="shared" si="218"/>
        <v>music</v>
      </c>
      <c r="R1734" t="str">
        <f t="shared" si="219"/>
        <v>faith</v>
      </c>
      <c r="S1734" s="10">
        <f t="shared" si="220"/>
        <v>42325.475474537037</v>
      </c>
      <c r="T1734" s="10">
        <f t="shared" si="221"/>
        <v>42384.999999999993</v>
      </c>
      <c r="U1734">
        <f t="shared" si="222"/>
        <v>2015</v>
      </c>
      <c r="V1734">
        <f t="shared" si="223"/>
        <v>2016</v>
      </c>
    </row>
    <row r="1735" spans="1:22"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216"/>
        <v>0</v>
      </c>
      <c r="P1735" s="5">
        <f t="shared" si="217"/>
        <v>0</v>
      </c>
      <c r="Q1735" t="str">
        <f t="shared" si="218"/>
        <v>music</v>
      </c>
      <c r="R1735" t="str">
        <f t="shared" si="219"/>
        <v>faith</v>
      </c>
      <c r="S1735" s="10">
        <f t="shared" si="220"/>
        <v>42614.467291666668</v>
      </c>
      <c r="T1735" s="10">
        <f t="shared" si="221"/>
        <v>42626.687499999993</v>
      </c>
      <c r="U1735">
        <f t="shared" si="222"/>
        <v>2016</v>
      </c>
      <c r="V1735">
        <f t="shared" si="223"/>
        <v>2016</v>
      </c>
    </row>
    <row r="1736" spans="1:22"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216"/>
        <v>2.2222222222222223E-2</v>
      </c>
      <c r="P1736" s="5">
        <f t="shared" si="217"/>
        <v>1</v>
      </c>
      <c r="Q1736" t="str">
        <f t="shared" si="218"/>
        <v>music</v>
      </c>
      <c r="R1736" t="str">
        <f t="shared" si="219"/>
        <v>faith</v>
      </c>
      <c r="S1736" s="10">
        <f t="shared" si="220"/>
        <v>42101.828194444439</v>
      </c>
      <c r="T1736" s="10">
        <f t="shared" si="221"/>
        <v>42131.828194444439</v>
      </c>
      <c r="U1736">
        <f t="shared" si="222"/>
        <v>2015</v>
      </c>
      <c r="V1736">
        <f t="shared" si="223"/>
        <v>2015</v>
      </c>
    </row>
    <row r="1737" spans="1:22"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216"/>
        <v>11</v>
      </c>
      <c r="P1737" s="5">
        <f t="shared" si="217"/>
        <v>55</v>
      </c>
      <c r="Q1737" t="str">
        <f t="shared" si="218"/>
        <v>music</v>
      </c>
      <c r="R1737" t="str">
        <f t="shared" si="219"/>
        <v>faith</v>
      </c>
      <c r="S1737" s="10">
        <f t="shared" si="220"/>
        <v>42559.605844907404</v>
      </c>
      <c r="T1737" s="10">
        <f t="shared" si="221"/>
        <v>42589.605844907404</v>
      </c>
      <c r="U1737">
        <f t="shared" si="222"/>
        <v>2016</v>
      </c>
      <c r="V1737">
        <f t="shared" si="223"/>
        <v>2016</v>
      </c>
    </row>
    <row r="1738" spans="1:22"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216"/>
        <v>0.73333333333333328</v>
      </c>
      <c r="P1738" s="5">
        <f t="shared" si="217"/>
        <v>22</v>
      </c>
      <c r="Q1738" t="str">
        <f t="shared" si="218"/>
        <v>music</v>
      </c>
      <c r="R1738" t="str">
        <f t="shared" si="219"/>
        <v>faith</v>
      </c>
      <c r="S1738" s="10">
        <f t="shared" si="220"/>
        <v>42286.65315972222</v>
      </c>
      <c r="T1738" s="10">
        <f t="shared" si="221"/>
        <v>42316.694826388884</v>
      </c>
      <c r="U1738">
        <f t="shared" si="222"/>
        <v>2015</v>
      </c>
      <c r="V1738">
        <f t="shared" si="223"/>
        <v>2015</v>
      </c>
    </row>
    <row r="1739" spans="1:22"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216"/>
        <v>21.25</v>
      </c>
      <c r="P1739" s="5">
        <f t="shared" si="217"/>
        <v>56.666666666666664</v>
      </c>
      <c r="Q1739" t="str">
        <f t="shared" si="218"/>
        <v>music</v>
      </c>
      <c r="R1739" t="str">
        <f t="shared" si="219"/>
        <v>faith</v>
      </c>
      <c r="S1739" s="10">
        <f t="shared" si="220"/>
        <v>42175.740648148145</v>
      </c>
      <c r="T1739" s="10">
        <f t="shared" si="221"/>
        <v>42205.740648148145</v>
      </c>
      <c r="U1739">
        <f t="shared" si="222"/>
        <v>2015</v>
      </c>
      <c r="V1739">
        <f t="shared" si="223"/>
        <v>2015</v>
      </c>
    </row>
    <row r="1740" spans="1:22"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216"/>
        <v>0.4</v>
      </c>
      <c r="P1740" s="5">
        <f t="shared" si="217"/>
        <v>20</v>
      </c>
      <c r="Q1740" t="str">
        <f t="shared" si="218"/>
        <v>music</v>
      </c>
      <c r="R1740" t="str">
        <f t="shared" si="219"/>
        <v>faith</v>
      </c>
      <c r="S1740" s="10">
        <f t="shared" si="220"/>
        <v>41884.665995370371</v>
      </c>
      <c r="T1740" s="10">
        <f t="shared" si="221"/>
        <v>41914.665995370371</v>
      </c>
      <c r="U1740">
        <f t="shared" si="222"/>
        <v>2014</v>
      </c>
      <c r="V1740">
        <f t="shared" si="223"/>
        <v>2014</v>
      </c>
    </row>
    <row r="1741" spans="1:22"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216"/>
        <v>0.1</v>
      </c>
      <c r="P1741" s="5">
        <f t="shared" si="217"/>
        <v>1</v>
      </c>
      <c r="Q1741" t="str">
        <f t="shared" si="218"/>
        <v>music</v>
      </c>
      <c r="R1741" t="str">
        <f t="shared" si="219"/>
        <v>faith</v>
      </c>
      <c r="S1741" s="10">
        <f t="shared" si="220"/>
        <v>42435.665879629632</v>
      </c>
      <c r="T1741" s="10">
        <f t="shared" si="221"/>
        <v>42494.624212962961</v>
      </c>
      <c r="U1741">
        <f t="shared" si="222"/>
        <v>2016</v>
      </c>
      <c r="V1741">
        <f t="shared" si="223"/>
        <v>2016</v>
      </c>
    </row>
    <row r="1742" spans="1:22"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216"/>
        <v>0</v>
      </c>
      <c r="P1742" s="5">
        <f t="shared" si="217"/>
        <v>0</v>
      </c>
      <c r="Q1742" t="str">
        <f t="shared" si="218"/>
        <v>music</v>
      </c>
      <c r="R1742" t="str">
        <f t="shared" si="219"/>
        <v>faith</v>
      </c>
      <c r="S1742" s="10">
        <f t="shared" si="220"/>
        <v>42171.609050925923</v>
      </c>
      <c r="T1742" s="10">
        <f t="shared" si="221"/>
        <v>42201.609050925923</v>
      </c>
      <c r="U1742">
        <f t="shared" si="222"/>
        <v>2015</v>
      </c>
      <c r="V1742">
        <f t="shared" si="223"/>
        <v>2015</v>
      </c>
    </row>
    <row r="1743" spans="1:22"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216"/>
        <v>110.83333333333334</v>
      </c>
      <c r="P1743" s="5">
        <f t="shared" si="217"/>
        <v>25.576923076923077</v>
      </c>
      <c r="Q1743" t="str">
        <f t="shared" si="218"/>
        <v>photography</v>
      </c>
      <c r="R1743" t="str">
        <f t="shared" si="219"/>
        <v>photobooks</v>
      </c>
      <c r="S1743" s="10">
        <f t="shared" si="220"/>
        <v>42120.419803240737</v>
      </c>
      <c r="T1743" s="10">
        <f t="shared" si="221"/>
        <v>42165.419803240737</v>
      </c>
      <c r="U1743">
        <f t="shared" si="222"/>
        <v>2015</v>
      </c>
      <c r="V1743">
        <f t="shared" si="223"/>
        <v>2015</v>
      </c>
    </row>
    <row r="1744" spans="1:22"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216"/>
        <v>108.74999999999999</v>
      </c>
      <c r="P1744" s="5">
        <f t="shared" si="217"/>
        <v>63.970588235294116</v>
      </c>
      <c r="Q1744" t="str">
        <f t="shared" si="218"/>
        <v>photography</v>
      </c>
      <c r="R1744" t="str">
        <f t="shared" si="219"/>
        <v>photobooks</v>
      </c>
      <c r="S1744" s="10">
        <f t="shared" si="220"/>
        <v>42710.668634259258</v>
      </c>
      <c r="T1744" s="10">
        <f t="shared" si="221"/>
        <v>42742.666666666664</v>
      </c>
      <c r="U1744">
        <f t="shared" si="222"/>
        <v>2016</v>
      </c>
      <c r="V1744">
        <f t="shared" si="223"/>
        <v>2017</v>
      </c>
    </row>
    <row r="1745" spans="1:22"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216"/>
        <v>100.41666666666667</v>
      </c>
      <c r="P1745" s="5">
        <f t="shared" si="217"/>
        <v>89.925373134328353</v>
      </c>
      <c r="Q1745" t="str">
        <f t="shared" si="218"/>
        <v>photography</v>
      </c>
      <c r="R1745" t="str">
        <f t="shared" si="219"/>
        <v>photobooks</v>
      </c>
      <c r="S1745" s="10">
        <f t="shared" si="220"/>
        <v>42586.717303240737</v>
      </c>
      <c r="T1745" s="10">
        <f t="shared" si="221"/>
        <v>42608.957638888889</v>
      </c>
      <c r="U1745">
        <f t="shared" si="222"/>
        <v>2016</v>
      </c>
      <c r="V1745">
        <f t="shared" si="223"/>
        <v>2016</v>
      </c>
    </row>
    <row r="1746" spans="1:22"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216"/>
        <v>118.45454545454545</v>
      </c>
      <c r="P1746" s="5">
        <f t="shared" si="217"/>
        <v>93.071428571428569</v>
      </c>
      <c r="Q1746" t="str">
        <f t="shared" si="218"/>
        <v>photography</v>
      </c>
      <c r="R1746" t="str">
        <f t="shared" si="219"/>
        <v>photobooks</v>
      </c>
      <c r="S1746" s="10">
        <f t="shared" si="220"/>
        <v>42026.396724537037</v>
      </c>
      <c r="T1746" s="10">
        <f t="shared" si="221"/>
        <v>42071.355057870365</v>
      </c>
      <c r="U1746">
        <f t="shared" si="222"/>
        <v>2015</v>
      </c>
      <c r="V1746">
        <f t="shared" si="223"/>
        <v>2015</v>
      </c>
    </row>
    <row r="1747" spans="1:22"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216"/>
        <v>114.01428571428571</v>
      </c>
      <c r="P1747" s="5">
        <f t="shared" si="217"/>
        <v>89.674157303370791</v>
      </c>
      <c r="Q1747" t="str">
        <f t="shared" si="218"/>
        <v>photography</v>
      </c>
      <c r="R1747" t="str">
        <f t="shared" si="219"/>
        <v>photobooks</v>
      </c>
      <c r="S1747" s="10">
        <f t="shared" si="220"/>
        <v>42690.051365740735</v>
      </c>
      <c r="T1747" s="10">
        <f t="shared" si="221"/>
        <v>42725.874999999993</v>
      </c>
      <c r="U1747">
        <f t="shared" si="222"/>
        <v>2016</v>
      </c>
      <c r="V1747">
        <f t="shared" si="223"/>
        <v>2016</v>
      </c>
    </row>
    <row r="1748" spans="1:22"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216"/>
        <v>148.10000000000002</v>
      </c>
      <c r="P1748" s="5">
        <f t="shared" si="217"/>
        <v>207.61682242990653</v>
      </c>
      <c r="Q1748" t="str">
        <f t="shared" si="218"/>
        <v>photography</v>
      </c>
      <c r="R1748" t="str">
        <f t="shared" si="219"/>
        <v>photobooks</v>
      </c>
      <c r="S1748" s="10">
        <f t="shared" si="220"/>
        <v>42667.968368055554</v>
      </c>
      <c r="T1748" s="10">
        <f t="shared" si="221"/>
        <v>42697.874999999993</v>
      </c>
      <c r="U1748">
        <f t="shared" si="222"/>
        <v>2016</v>
      </c>
      <c r="V1748">
        <f t="shared" si="223"/>
        <v>2016</v>
      </c>
    </row>
    <row r="1749" spans="1:22"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216"/>
        <v>104.95555555555556</v>
      </c>
      <c r="P1749" s="5">
        <f t="shared" si="217"/>
        <v>59.408805031446541</v>
      </c>
      <c r="Q1749" t="str">
        <f t="shared" si="218"/>
        <v>photography</v>
      </c>
      <c r="R1749" t="str">
        <f t="shared" si="219"/>
        <v>photobooks</v>
      </c>
      <c r="S1749" s="10">
        <f t="shared" si="220"/>
        <v>42292.22719907407</v>
      </c>
      <c r="T1749" s="10">
        <f t="shared" si="221"/>
        <v>42321.416666666664</v>
      </c>
      <c r="U1749">
        <f t="shared" si="222"/>
        <v>2015</v>
      </c>
      <c r="V1749">
        <f t="shared" si="223"/>
        <v>2015</v>
      </c>
    </row>
    <row r="1750" spans="1:22"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216"/>
        <v>129.94800000000001</v>
      </c>
      <c r="P1750" s="5">
        <f t="shared" si="217"/>
        <v>358.97237569060775</v>
      </c>
      <c r="Q1750" t="str">
        <f t="shared" si="218"/>
        <v>photography</v>
      </c>
      <c r="R1750" t="str">
        <f t="shared" si="219"/>
        <v>photobooks</v>
      </c>
      <c r="S1750" s="10">
        <f t="shared" si="220"/>
        <v>42219.742395833331</v>
      </c>
      <c r="T1750" s="10">
        <f t="shared" si="221"/>
        <v>42249.742395833331</v>
      </c>
      <c r="U1750">
        <f t="shared" si="222"/>
        <v>2015</v>
      </c>
      <c r="V1750">
        <f t="shared" si="223"/>
        <v>2015</v>
      </c>
    </row>
    <row r="1751" spans="1:22"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216"/>
        <v>123.48756218905473</v>
      </c>
      <c r="P1751" s="5">
        <f t="shared" si="217"/>
        <v>94.736641221374043</v>
      </c>
      <c r="Q1751" t="str">
        <f t="shared" si="218"/>
        <v>photography</v>
      </c>
      <c r="R1751" t="str">
        <f t="shared" si="219"/>
        <v>photobooks</v>
      </c>
      <c r="S1751" s="10">
        <f t="shared" si="220"/>
        <v>42758.767604166664</v>
      </c>
      <c r="T1751" s="10">
        <f t="shared" si="221"/>
        <v>42795.583333333336</v>
      </c>
      <c r="U1751">
        <f t="shared" si="222"/>
        <v>2017</v>
      </c>
      <c r="V1751">
        <f t="shared" si="223"/>
        <v>2017</v>
      </c>
    </row>
    <row r="1752" spans="1:22"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216"/>
        <v>201.62</v>
      </c>
      <c r="P1752" s="5">
        <f t="shared" si="217"/>
        <v>80.647999999999996</v>
      </c>
      <c r="Q1752" t="str">
        <f t="shared" si="218"/>
        <v>photography</v>
      </c>
      <c r="R1752" t="str">
        <f t="shared" si="219"/>
        <v>photobooks</v>
      </c>
      <c r="S1752" s="10">
        <f t="shared" si="220"/>
        <v>42454.628518518519</v>
      </c>
      <c r="T1752" s="10">
        <f t="shared" si="221"/>
        <v>42479.628518518519</v>
      </c>
      <c r="U1752">
        <f t="shared" si="222"/>
        <v>2016</v>
      </c>
      <c r="V1752">
        <f t="shared" si="223"/>
        <v>2016</v>
      </c>
    </row>
    <row r="1753" spans="1:22"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216"/>
        <v>102.89999999999999</v>
      </c>
      <c r="P1753" s="5">
        <f t="shared" si="217"/>
        <v>168.68852459016392</v>
      </c>
      <c r="Q1753" t="str">
        <f t="shared" si="218"/>
        <v>photography</v>
      </c>
      <c r="R1753" t="str">
        <f t="shared" si="219"/>
        <v>photobooks</v>
      </c>
      <c r="S1753" s="10">
        <f t="shared" si="220"/>
        <v>42052.573182870365</v>
      </c>
      <c r="T1753" s="10">
        <f t="shared" si="221"/>
        <v>42082.5315162037</v>
      </c>
      <c r="U1753">
        <f t="shared" si="222"/>
        <v>2015</v>
      </c>
      <c r="V1753">
        <f t="shared" si="223"/>
        <v>2015</v>
      </c>
    </row>
    <row r="1754" spans="1:22"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216"/>
        <v>260.16666666666663</v>
      </c>
      <c r="P1754" s="5">
        <f t="shared" si="217"/>
        <v>34.68888888888889</v>
      </c>
      <c r="Q1754" t="str">
        <f t="shared" si="218"/>
        <v>photography</v>
      </c>
      <c r="R1754" t="str">
        <f t="shared" si="219"/>
        <v>photobooks</v>
      </c>
      <c r="S1754" s="10">
        <f t="shared" si="220"/>
        <v>42627.044930555552</v>
      </c>
      <c r="T1754" s="10">
        <f t="shared" si="221"/>
        <v>42657.044930555552</v>
      </c>
      <c r="U1754">
        <f t="shared" si="222"/>
        <v>2016</v>
      </c>
      <c r="V1754">
        <f t="shared" si="223"/>
        <v>2016</v>
      </c>
    </row>
    <row r="1755" spans="1:22"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216"/>
        <v>108</v>
      </c>
      <c r="P1755" s="5">
        <f t="shared" si="217"/>
        <v>462.85714285714283</v>
      </c>
      <c r="Q1755" t="str">
        <f t="shared" si="218"/>
        <v>photography</v>
      </c>
      <c r="R1755" t="str">
        <f t="shared" si="219"/>
        <v>photobooks</v>
      </c>
      <c r="S1755" s="10">
        <f t="shared" si="220"/>
        <v>42420.541296296295</v>
      </c>
      <c r="T1755" s="10">
        <f t="shared" si="221"/>
        <v>42450.499629629623</v>
      </c>
      <c r="U1755">
        <f t="shared" si="222"/>
        <v>2016</v>
      </c>
      <c r="V1755">
        <f t="shared" si="223"/>
        <v>2016</v>
      </c>
    </row>
    <row r="1756" spans="1:22"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216"/>
        <v>110.52941176470587</v>
      </c>
      <c r="P1756" s="5">
        <f t="shared" si="217"/>
        <v>104.38888888888889</v>
      </c>
      <c r="Q1756" t="str">
        <f t="shared" si="218"/>
        <v>photography</v>
      </c>
      <c r="R1756" t="str">
        <f t="shared" si="219"/>
        <v>photobooks</v>
      </c>
      <c r="S1756" s="10">
        <f t="shared" si="220"/>
        <v>42067.668437499997</v>
      </c>
      <c r="T1756" s="10">
        <f t="shared" si="221"/>
        <v>42097.626770833333</v>
      </c>
      <c r="U1756">
        <f t="shared" si="222"/>
        <v>2015</v>
      </c>
      <c r="V1756">
        <f t="shared" si="223"/>
        <v>2015</v>
      </c>
    </row>
    <row r="1757" spans="1:22"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216"/>
        <v>120</v>
      </c>
      <c r="P1757" s="5">
        <f t="shared" si="217"/>
        <v>7.5</v>
      </c>
      <c r="Q1757" t="str">
        <f t="shared" si="218"/>
        <v>photography</v>
      </c>
      <c r="R1757" t="str">
        <f t="shared" si="219"/>
        <v>photobooks</v>
      </c>
      <c r="S1757" s="10">
        <f t="shared" si="220"/>
        <v>42252.580567129626</v>
      </c>
      <c r="T1757" s="10">
        <f t="shared" si="221"/>
        <v>42282.580567129626</v>
      </c>
      <c r="U1757">
        <f t="shared" si="222"/>
        <v>2015</v>
      </c>
      <c r="V1757">
        <f t="shared" si="223"/>
        <v>2015</v>
      </c>
    </row>
    <row r="1758" spans="1:22"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216"/>
        <v>102.82909090909091</v>
      </c>
      <c r="P1758" s="5">
        <f t="shared" si="217"/>
        <v>47.13</v>
      </c>
      <c r="Q1758" t="str">
        <f t="shared" si="218"/>
        <v>photography</v>
      </c>
      <c r="R1758" t="str">
        <f t="shared" si="219"/>
        <v>photobooks</v>
      </c>
      <c r="S1758" s="10">
        <f t="shared" si="220"/>
        <v>42570.959131944437</v>
      </c>
      <c r="T1758" s="10">
        <f t="shared" si="221"/>
        <v>42610.959131944437</v>
      </c>
      <c r="U1758">
        <f t="shared" si="222"/>
        <v>2016</v>
      </c>
      <c r="V1758">
        <f t="shared" si="223"/>
        <v>2016</v>
      </c>
    </row>
    <row r="1759" spans="1:22"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216"/>
        <v>115.99999999999999</v>
      </c>
      <c r="P1759" s="5">
        <f t="shared" si="217"/>
        <v>414.28571428571428</v>
      </c>
      <c r="Q1759" t="str">
        <f t="shared" si="218"/>
        <v>photography</v>
      </c>
      <c r="R1759" t="str">
        <f t="shared" si="219"/>
        <v>photobooks</v>
      </c>
      <c r="S1759" s="10">
        <f t="shared" si="220"/>
        <v>42733.619016203702</v>
      </c>
      <c r="T1759" s="10">
        <f t="shared" si="221"/>
        <v>42763.603472222218</v>
      </c>
      <c r="U1759">
        <f t="shared" si="222"/>
        <v>2016</v>
      </c>
      <c r="V1759">
        <f t="shared" si="223"/>
        <v>2017</v>
      </c>
    </row>
    <row r="1760" spans="1:22"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216"/>
        <v>114.7</v>
      </c>
      <c r="P1760" s="5">
        <f t="shared" si="217"/>
        <v>42.481481481481481</v>
      </c>
      <c r="Q1760" t="str">
        <f t="shared" si="218"/>
        <v>photography</v>
      </c>
      <c r="R1760" t="str">
        <f t="shared" si="219"/>
        <v>photobooks</v>
      </c>
      <c r="S1760" s="10">
        <f t="shared" si="220"/>
        <v>42505.74759259259</v>
      </c>
      <c r="T1760" s="10">
        <f t="shared" si="221"/>
        <v>42565.74759259259</v>
      </c>
      <c r="U1760">
        <f t="shared" si="222"/>
        <v>2016</v>
      </c>
      <c r="V1760">
        <f t="shared" si="223"/>
        <v>2016</v>
      </c>
    </row>
    <row r="1761" spans="1:22"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216"/>
        <v>106.60000000000001</v>
      </c>
      <c r="P1761" s="5">
        <f t="shared" si="217"/>
        <v>108.77551020408163</v>
      </c>
      <c r="Q1761" t="str">
        <f t="shared" si="218"/>
        <v>photography</v>
      </c>
      <c r="R1761" t="str">
        <f t="shared" si="219"/>
        <v>photobooks</v>
      </c>
      <c r="S1761" s="10">
        <f t="shared" si="220"/>
        <v>42068.620706018519</v>
      </c>
      <c r="T1761" s="10">
        <f t="shared" si="221"/>
        <v>42088.579039351847</v>
      </c>
      <c r="U1761">
        <f t="shared" si="222"/>
        <v>2015</v>
      </c>
      <c r="V1761">
        <f t="shared" si="223"/>
        <v>2015</v>
      </c>
    </row>
    <row r="1762" spans="1:22"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216"/>
        <v>165.44</v>
      </c>
      <c r="P1762" s="5">
        <f t="shared" si="217"/>
        <v>81.098039215686271</v>
      </c>
      <c r="Q1762" t="str">
        <f t="shared" si="218"/>
        <v>photography</v>
      </c>
      <c r="R1762" t="str">
        <f t="shared" si="219"/>
        <v>photobooks</v>
      </c>
      <c r="S1762" s="10">
        <f t="shared" si="220"/>
        <v>42405.464270833334</v>
      </c>
      <c r="T1762" s="10">
        <f t="shared" si="221"/>
        <v>42425.464270833334</v>
      </c>
      <c r="U1762">
        <f t="shared" si="222"/>
        <v>2016</v>
      </c>
      <c r="V1762">
        <f t="shared" si="223"/>
        <v>2016</v>
      </c>
    </row>
    <row r="1763" spans="1:22"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216"/>
        <v>155</v>
      </c>
      <c r="P1763" s="5">
        <f t="shared" si="217"/>
        <v>51.666666666666664</v>
      </c>
      <c r="Q1763" t="str">
        <f t="shared" si="218"/>
        <v>photography</v>
      </c>
      <c r="R1763" t="str">
        <f t="shared" si="219"/>
        <v>photobooks</v>
      </c>
      <c r="S1763" s="10">
        <f t="shared" si="220"/>
        <v>42209.359490740739</v>
      </c>
      <c r="T1763" s="10">
        <f t="shared" si="221"/>
        <v>42259.359490740739</v>
      </c>
      <c r="U1763">
        <f t="shared" si="222"/>
        <v>2015</v>
      </c>
      <c r="V1763">
        <f t="shared" si="223"/>
        <v>2015</v>
      </c>
    </row>
    <row r="1764" spans="1:22"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216"/>
        <v>885</v>
      </c>
      <c r="P1764" s="5">
        <f t="shared" si="217"/>
        <v>35.4</v>
      </c>
      <c r="Q1764" t="str">
        <f t="shared" si="218"/>
        <v>photography</v>
      </c>
      <c r="R1764" t="str">
        <f t="shared" si="219"/>
        <v>photobooks</v>
      </c>
      <c r="S1764" s="10">
        <f t="shared" si="220"/>
        <v>42410.773668981477</v>
      </c>
      <c r="T1764" s="10">
        <f t="shared" si="221"/>
        <v>42440.773668981477</v>
      </c>
      <c r="U1764">
        <f t="shared" si="222"/>
        <v>2016</v>
      </c>
      <c r="V1764">
        <f t="shared" si="223"/>
        <v>2016</v>
      </c>
    </row>
    <row r="1765" spans="1:22"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216"/>
        <v>101.90833333333333</v>
      </c>
      <c r="P1765" s="5">
        <f t="shared" si="217"/>
        <v>103.63559322033899</v>
      </c>
      <c r="Q1765" t="str">
        <f t="shared" si="218"/>
        <v>photography</v>
      </c>
      <c r="R1765" t="str">
        <f t="shared" si="219"/>
        <v>photobooks</v>
      </c>
      <c r="S1765" s="10">
        <f t="shared" si="220"/>
        <v>42636.660185185181</v>
      </c>
      <c r="T1765" s="10">
        <f t="shared" si="221"/>
        <v>42666.660185185181</v>
      </c>
      <c r="U1765">
        <f t="shared" si="222"/>
        <v>2016</v>
      </c>
      <c r="V1765">
        <f t="shared" si="223"/>
        <v>2016</v>
      </c>
    </row>
    <row r="1766" spans="1:22"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216"/>
        <v>19.600000000000001</v>
      </c>
      <c r="P1766" s="5">
        <f t="shared" si="217"/>
        <v>55.282051282051285</v>
      </c>
      <c r="Q1766" t="str">
        <f t="shared" si="218"/>
        <v>photography</v>
      </c>
      <c r="R1766" t="str">
        <f t="shared" si="219"/>
        <v>photobooks</v>
      </c>
      <c r="S1766" s="10">
        <f t="shared" si="220"/>
        <v>41825.27753472222</v>
      </c>
      <c r="T1766" s="10">
        <f t="shared" si="221"/>
        <v>41854.27753472222</v>
      </c>
      <c r="U1766">
        <f t="shared" si="222"/>
        <v>2014</v>
      </c>
      <c r="V1766">
        <f t="shared" si="223"/>
        <v>2014</v>
      </c>
    </row>
    <row r="1767" spans="1:22"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216"/>
        <v>59.467839999999995</v>
      </c>
      <c r="P1767" s="5">
        <f t="shared" si="217"/>
        <v>72.16970873786407</v>
      </c>
      <c r="Q1767" t="str">
        <f t="shared" si="218"/>
        <v>photography</v>
      </c>
      <c r="R1767" t="str">
        <f t="shared" si="219"/>
        <v>photobooks</v>
      </c>
      <c r="S1767" s="10">
        <f t="shared" si="220"/>
        <v>41834.772129629629</v>
      </c>
      <c r="T1767" s="10">
        <f t="shared" si="221"/>
        <v>41864.772129629629</v>
      </c>
      <c r="U1767">
        <f t="shared" si="222"/>
        <v>2014</v>
      </c>
      <c r="V1767">
        <f t="shared" si="223"/>
        <v>2014</v>
      </c>
    </row>
    <row r="1768" spans="1:22"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216"/>
        <v>0</v>
      </c>
      <c r="P1768" s="5">
        <f t="shared" si="217"/>
        <v>0</v>
      </c>
      <c r="Q1768" t="str">
        <f t="shared" si="218"/>
        <v>photography</v>
      </c>
      <c r="R1768" t="str">
        <f t="shared" si="219"/>
        <v>photobooks</v>
      </c>
      <c r="S1768" s="10">
        <f t="shared" si="220"/>
        <v>41855.65148148148</v>
      </c>
      <c r="T1768" s="10">
        <f t="shared" si="221"/>
        <v>41876.65148148148</v>
      </c>
      <c r="U1768">
        <f t="shared" si="222"/>
        <v>2014</v>
      </c>
      <c r="V1768">
        <f t="shared" si="223"/>
        <v>2014</v>
      </c>
    </row>
    <row r="1769" spans="1:22"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216"/>
        <v>45.72</v>
      </c>
      <c r="P1769" s="5">
        <f t="shared" si="217"/>
        <v>58.615384615384613</v>
      </c>
      <c r="Q1769" t="str">
        <f t="shared" si="218"/>
        <v>photography</v>
      </c>
      <c r="R1769" t="str">
        <f t="shared" si="219"/>
        <v>photobooks</v>
      </c>
      <c r="S1769" s="10">
        <f t="shared" si="220"/>
        <v>41824.450046296297</v>
      </c>
      <c r="T1769" s="10">
        <f t="shared" si="221"/>
        <v>41854.450046296297</v>
      </c>
      <c r="U1769">
        <f t="shared" si="222"/>
        <v>2014</v>
      </c>
      <c r="V1769">
        <f t="shared" si="223"/>
        <v>2014</v>
      </c>
    </row>
    <row r="1770" spans="1:22"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216"/>
        <v>3.74</v>
      </c>
      <c r="P1770" s="5">
        <f t="shared" si="217"/>
        <v>12.466666666666667</v>
      </c>
      <c r="Q1770" t="str">
        <f t="shared" si="218"/>
        <v>photography</v>
      </c>
      <c r="R1770" t="str">
        <f t="shared" si="219"/>
        <v>photobooks</v>
      </c>
      <c r="S1770" s="10">
        <f t="shared" si="220"/>
        <v>41849.352361111109</v>
      </c>
      <c r="T1770" s="10">
        <f t="shared" si="221"/>
        <v>41909.352361111109</v>
      </c>
      <c r="U1770">
        <f t="shared" si="222"/>
        <v>2014</v>
      </c>
      <c r="V1770">
        <f t="shared" si="223"/>
        <v>2014</v>
      </c>
    </row>
    <row r="1771" spans="1:22"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216"/>
        <v>2.7025000000000001</v>
      </c>
      <c r="P1771" s="5">
        <f t="shared" si="217"/>
        <v>49.136363636363633</v>
      </c>
      <c r="Q1771" t="str">
        <f t="shared" si="218"/>
        <v>photography</v>
      </c>
      <c r="R1771" t="str">
        <f t="shared" si="219"/>
        <v>photobooks</v>
      </c>
      <c r="S1771" s="10">
        <f t="shared" si="220"/>
        <v>41987.610636574071</v>
      </c>
      <c r="T1771" s="10">
        <f t="shared" si="221"/>
        <v>42017.610636574071</v>
      </c>
      <c r="U1771">
        <f t="shared" si="222"/>
        <v>2014</v>
      </c>
      <c r="V1771">
        <f t="shared" si="223"/>
        <v>2015</v>
      </c>
    </row>
    <row r="1772" spans="1:22"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216"/>
        <v>56.51428571428572</v>
      </c>
      <c r="P1772" s="5">
        <f t="shared" si="217"/>
        <v>150.5</v>
      </c>
      <c r="Q1772" t="str">
        <f t="shared" si="218"/>
        <v>photography</v>
      </c>
      <c r="R1772" t="str">
        <f t="shared" si="219"/>
        <v>photobooks</v>
      </c>
      <c r="S1772" s="10">
        <f t="shared" si="220"/>
        <v>41891.571689814817</v>
      </c>
      <c r="T1772" s="10">
        <f t="shared" si="221"/>
        <v>41926.571689814817</v>
      </c>
      <c r="U1772">
        <f t="shared" si="222"/>
        <v>2014</v>
      </c>
      <c r="V1772">
        <f t="shared" si="223"/>
        <v>2014</v>
      </c>
    </row>
    <row r="1773" spans="1:22"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216"/>
        <v>21.30952380952381</v>
      </c>
      <c r="P1773" s="5">
        <f t="shared" si="217"/>
        <v>35.799999999999997</v>
      </c>
      <c r="Q1773" t="str">
        <f t="shared" si="218"/>
        <v>photography</v>
      </c>
      <c r="R1773" t="str">
        <f t="shared" si="219"/>
        <v>photobooks</v>
      </c>
      <c r="S1773" s="10">
        <f t="shared" si="220"/>
        <v>41905.771296296291</v>
      </c>
      <c r="T1773" s="10">
        <f t="shared" si="221"/>
        <v>41935.771296296291</v>
      </c>
      <c r="U1773">
        <f t="shared" si="222"/>
        <v>2014</v>
      </c>
      <c r="V1773">
        <f t="shared" si="223"/>
        <v>2014</v>
      </c>
    </row>
    <row r="1774" spans="1:22"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216"/>
        <v>15.6</v>
      </c>
      <c r="P1774" s="5">
        <f t="shared" si="217"/>
        <v>45.157894736842103</v>
      </c>
      <c r="Q1774" t="str">
        <f t="shared" si="218"/>
        <v>photography</v>
      </c>
      <c r="R1774" t="str">
        <f t="shared" si="219"/>
        <v>photobooks</v>
      </c>
      <c r="S1774" s="10">
        <f t="shared" si="220"/>
        <v>41766.509675925925</v>
      </c>
      <c r="T1774" s="10">
        <f t="shared" si="221"/>
        <v>41826.509675925925</v>
      </c>
      <c r="U1774">
        <f t="shared" si="222"/>
        <v>2014</v>
      </c>
      <c r="V1774">
        <f t="shared" si="223"/>
        <v>2014</v>
      </c>
    </row>
    <row r="1775" spans="1:22"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216"/>
        <v>6.2566666666666677</v>
      </c>
      <c r="P1775" s="5">
        <f t="shared" si="217"/>
        <v>98.78947368421052</v>
      </c>
      <c r="Q1775" t="str">
        <f t="shared" si="218"/>
        <v>photography</v>
      </c>
      <c r="R1775" t="str">
        <f t="shared" si="219"/>
        <v>photobooks</v>
      </c>
      <c r="S1775" s="10">
        <f t="shared" si="220"/>
        <v>41978.552060185182</v>
      </c>
      <c r="T1775" s="10">
        <f t="shared" si="221"/>
        <v>42023.552060185182</v>
      </c>
      <c r="U1775">
        <f t="shared" si="222"/>
        <v>2014</v>
      </c>
      <c r="V1775">
        <f t="shared" si="223"/>
        <v>2015</v>
      </c>
    </row>
    <row r="1776" spans="1:22"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216"/>
        <v>45.92</v>
      </c>
      <c r="P1776" s="5">
        <f t="shared" si="217"/>
        <v>88.307692307692307</v>
      </c>
      <c r="Q1776" t="str">
        <f t="shared" si="218"/>
        <v>photography</v>
      </c>
      <c r="R1776" t="str">
        <f t="shared" si="219"/>
        <v>photobooks</v>
      </c>
      <c r="S1776" s="10">
        <f t="shared" si="220"/>
        <v>41930.010324074072</v>
      </c>
      <c r="T1776" s="10">
        <f t="shared" si="221"/>
        <v>41972.415972222218</v>
      </c>
      <c r="U1776">
        <f t="shared" si="222"/>
        <v>2014</v>
      </c>
      <c r="V1776">
        <f t="shared" si="223"/>
        <v>2014</v>
      </c>
    </row>
    <row r="1777" spans="1:22"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216"/>
        <v>65.101538461538468</v>
      </c>
      <c r="P1777" s="5">
        <f t="shared" si="217"/>
        <v>170.62903225806451</v>
      </c>
      <c r="Q1777" t="str">
        <f t="shared" si="218"/>
        <v>photography</v>
      </c>
      <c r="R1777" t="str">
        <f t="shared" si="219"/>
        <v>photobooks</v>
      </c>
      <c r="S1777" s="10">
        <f t="shared" si="220"/>
        <v>41891.768055555549</v>
      </c>
      <c r="T1777" s="10">
        <f t="shared" si="221"/>
        <v>41936.768055555549</v>
      </c>
      <c r="U1777">
        <f t="shared" si="222"/>
        <v>2014</v>
      </c>
      <c r="V1777">
        <f t="shared" si="223"/>
        <v>2014</v>
      </c>
    </row>
    <row r="1778" spans="1:22"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216"/>
        <v>6.7</v>
      </c>
      <c r="P1778" s="5">
        <f t="shared" si="217"/>
        <v>83.75</v>
      </c>
      <c r="Q1778" t="str">
        <f t="shared" si="218"/>
        <v>photography</v>
      </c>
      <c r="R1778" t="str">
        <f t="shared" si="219"/>
        <v>photobooks</v>
      </c>
      <c r="S1778" s="10">
        <f t="shared" si="220"/>
        <v>41905.748506944445</v>
      </c>
      <c r="T1778" s="10">
        <f t="shared" si="221"/>
        <v>41941.748506944445</v>
      </c>
      <c r="U1778">
        <f t="shared" si="222"/>
        <v>2014</v>
      </c>
      <c r="V1778">
        <f t="shared" si="223"/>
        <v>2014</v>
      </c>
    </row>
    <row r="1779" spans="1:22"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216"/>
        <v>13.5625</v>
      </c>
      <c r="P1779" s="5">
        <f t="shared" si="217"/>
        <v>65.099999999999994</v>
      </c>
      <c r="Q1779" t="str">
        <f t="shared" si="218"/>
        <v>photography</v>
      </c>
      <c r="R1779" t="str">
        <f t="shared" si="219"/>
        <v>photobooks</v>
      </c>
      <c r="S1779" s="10">
        <f t="shared" si="220"/>
        <v>42025.14876157407</v>
      </c>
      <c r="T1779" s="10">
        <f t="shared" si="221"/>
        <v>42055.14876157407</v>
      </c>
      <c r="U1779">
        <f t="shared" si="222"/>
        <v>2015</v>
      </c>
      <c r="V1779">
        <f t="shared" si="223"/>
        <v>2015</v>
      </c>
    </row>
    <row r="1780" spans="1:22"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216"/>
        <v>1.9900000000000002</v>
      </c>
      <c r="P1780" s="5">
        <f t="shared" si="217"/>
        <v>66.333333333333329</v>
      </c>
      <c r="Q1780" t="str">
        <f t="shared" si="218"/>
        <v>photography</v>
      </c>
      <c r="R1780" t="str">
        <f t="shared" si="219"/>
        <v>photobooks</v>
      </c>
      <c r="S1780" s="10">
        <f t="shared" si="220"/>
        <v>42045.655034722215</v>
      </c>
      <c r="T1780" s="10">
        <f t="shared" si="221"/>
        <v>42090.613368055558</v>
      </c>
      <c r="U1780">
        <f t="shared" si="222"/>
        <v>2015</v>
      </c>
      <c r="V1780">
        <f t="shared" si="223"/>
        <v>2015</v>
      </c>
    </row>
    <row r="1781" spans="1:22"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216"/>
        <v>36.236363636363642</v>
      </c>
      <c r="P1781" s="5">
        <f t="shared" si="217"/>
        <v>104.89473684210526</v>
      </c>
      <c r="Q1781" t="str">
        <f t="shared" si="218"/>
        <v>photography</v>
      </c>
      <c r="R1781" t="str">
        <f t="shared" si="219"/>
        <v>photobooks</v>
      </c>
      <c r="S1781" s="10">
        <f t="shared" si="220"/>
        <v>42585.483564814807</v>
      </c>
      <c r="T1781" s="10">
        <f t="shared" si="221"/>
        <v>42615.483564814807</v>
      </c>
      <c r="U1781">
        <f t="shared" si="222"/>
        <v>2016</v>
      </c>
      <c r="V1781">
        <f t="shared" si="223"/>
        <v>2016</v>
      </c>
    </row>
    <row r="1782" spans="1:22"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216"/>
        <v>39.743333333333339</v>
      </c>
      <c r="P1782" s="5">
        <f t="shared" si="217"/>
        <v>78.440789473684205</v>
      </c>
      <c r="Q1782" t="str">
        <f t="shared" si="218"/>
        <v>photography</v>
      </c>
      <c r="R1782" t="str">
        <f t="shared" si="219"/>
        <v>photobooks</v>
      </c>
      <c r="S1782" s="10">
        <f t="shared" si="220"/>
        <v>42493.392476851848</v>
      </c>
      <c r="T1782" s="10">
        <f t="shared" si="221"/>
        <v>42553.392476851848</v>
      </c>
      <c r="U1782">
        <f t="shared" si="222"/>
        <v>2016</v>
      </c>
      <c r="V1782">
        <f t="shared" si="223"/>
        <v>2016</v>
      </c>
    </row>
    <row r="1783" spans="1:22"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216"/>
        <v>25.763636363636365</v>
      </c>
      <c r="P1783" s="5">
        <f t="shared" si="217"/>
        <v>59.041666666666664</v>
      </c>
      <c r="Q1783" t="str">
        <f t="shared" si="218"/>
        <v>photography</v>
      </c>
      <c r="R1783" t="str">
        <f t="shared" si="219"/>
        <v>photobooks</v>
      </c>
      <c r="S1783" s="10">
        <f t="shared" si="220"/>
        <v>42597.409085648142</v>
      </c>
      <c r="T1783" s="10">
        <f t="shared" si="221"/>
        <v>42628.409085648142</v>
      </c>
      <c r="U1783">
        <f t="shared" si="222"/>
        <v>2016</v>
      </c>
      <c r="V1783">
        <f t="shared" si="223"/>
        <v>2016</v>
      </c>
    </row>
    <row r="1784" spans="1:22"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216"/>
        <v>15.491428571428573</v>
      </c>
      <c r="P1784" s="5">
        <f t="shared" si="217"/>
        <v>71.34210526315789</v>
      </c>
      <c r="Q1784" t="str">
        <f t="shared" si="218"/>
        <v>photography</v>
      </c>
      <c r="R1784" t="str">
        <f t="shared" si="219"/>
        <v>photobooks</v>
      </c>
      <c r="S1784" s="10">
        <f t="shared" si="220"/>
        <v>42388.366770833331</v>
      </c>
      <c r="T1784" s="10">
        <f t="shared" si="221"/>
        <v>42421.366770833331</v>
      </c>
      <c r="U1784">
        <f t="shared" si="222"/>
        <v>2016</v>
      </c>
      <c r="V1784">
        <f t="shared" si="223"/>
        <v>2016</v>
      </c>
    </row>
    <row r="1785" spans="1:22"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216"/>
        <v>23.692499999999999</v>
      </c>
      <c r="P1785" s="5">
        <f t="shared" si="217"/>
        <v>51.227027027027027</v>
      </c>
      <c r="Q1785" t="str">
        <f t="shared" si="218"/>
        <v>photography</v>
      </c>
      <c r="R1785" t="str">
        <f t="shared" si="219"/>
        <v>photobooks</v>
      </c>
      <c r="S1785" s="10">
        <f t="shared" si="220"/>
        <v>42115.741643518515</v>
      </c>
      <c r="T1785" s="10">
        <f t="shared" si="221"/>
        <v>42145.741643518515</v>
      </c>
      <c r="U1785">
        <f t="shared" si="222"/>
        <v>2015</v>
      </c>
      <c r="V1785">
        <f t="shared" si="223"/>
        <v>2015</v>
      </c>
    </row>
    <row r="1786" spans="1:22"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216"/>
        <v>39.76</v>
      </c>
      <c r="P1786" s="5">
        <f t="shared" si="217"/>
        <v>60.242424242424242</v>
      </c>
      <c r="Q1786" t="str">
        <f t="shared" si="218"/>
        <v>photography</v>
      </c>
      <c r="R1786" t="str">
        <f t="shared" si="219"/>
        <v>photobooks</v>
      </c>
      <c r="S1786" s="10">
        <f t="shared" si="220"/>
        <v>42003.447222222218</v>
      </c>
      <c r="T1786" s="10">
        <f t="shared" si="221"/>
        <v>42034.934027777774</v>
      </c>
      <c r="U1786">
        <f t="shared" si="222"/>
        <v>2014</v>
      </c>
      <c r="V1786">
        <f t="shared" si="223"/>
        <v>2015</v>
      </c>
    </row>
    <row r="1787" spans="1:22"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216"/>
        <v>20.220833333333331</v>
      </c>
      <c r="P1787" s="5">
        <f t="shared" si="217"/>
        <v>44.935185185185183</v>
      </c>
      <c r="Q1787" t="str">
        <f t="shared" si="218"/>
        <v>photography</v>
      </c>
      <c r="R1787" t="str">
        <f t="shared" si="219"/>
        <v>photobooks</v>
      </c>
      <c r="S1787" s="10">
        <f t="shared" si="220"/>
        <v>41896.926562499997</v>
      </c>
      <c r="T1787" s="10">
        <f t="shared" si="221"/>
        <v>41927.791666666664</v>
      </c>
      <c r="U1787">
        <f t="shared" si="222"/>
        <v>2014</v>
      </c>
      <c r="V1787">
        <f t="shared" si="223"/>
        <v>2014</v>
      </c>
    </row>
    <row r="1788" spans="1:22"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216"/>
        <v>47.631578947368418</v>
      </c>
      <c r="P1788" s="5">
        <f t="shared" si="217"/>
        <v>31.206896551724139</v>
      </c>
      <c r="Q1788" t="str">
        <f t="shared" si="218"/>
        <v>photography</v>
      </c>
      <c r="R1788" t="str">
        <f t="shared" si="219"/>
        <v>photobooks</v>
      </c>
      <c r="S1788" s="10">
        <f t="shared" si="220"/>
        <v>41958.342326388891</v>
      </c>
      <c r="T1788" s="10">
        <f t="shared" si="221"/>
        <v>41988.342326388891</v>
      </c>
      <c r="U1788">
        <f t="shared" si="222"/>
        <v>2014</v>
      </c>
      <c r="V1788">
        <f t="shared" si="223"/>
        <v>2014</v>
      </c>
    </row>
    <row r="1789" spans="1:22"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216"/>
        <v>15.329999999999998</v>
      </c>
      <c r="P1789" s="5">
        <f t="shared" si="217"/>
        <v>63.875</v>
      </c>
      <c r="Q1789" t="str">
        <f t="shared" si="218"/>
        <v>photography</v>
      </c>
      <c r="R1789" t="str">
        <f t="shared" si="219"/>
        <v>photobooks</v>
      </c>
      <c r="S1789" s="10">
        <f t="shared" si="220"/>
        <v>42068.447187499994</v>
      </c>
      <c r="T1789" s="10">
        <f t="shared" si="221"/>
        <v>42098.40552083333</v>
      </c>
      <c r="U1789">
        <f t="shared" si="222"/>
        <v>2015</v>
      </c>
      <c r="V1789">
        <f t="shared" si="223"/>
        <v>2015</v>
      </c>
    </row>
    <row r="1790" spans="1:22"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216"/>
        <v>1.3818181818181818</v>
      </c>
      <c r="P1790" s="5">
        <f t="shared" si="217"/>
        <v>19</v>
      </c>
      <c r="Q1790" t="str">
        <f t="shared" si="218"/>
        <v>photography</v>
      </c>
      <c r="R1790" t="str">
        <f t="shared" si="219"/>
        <v>photobooks</v>
      </c>
      <c r="S1790" s="10">
        <f t="shared" si="220"/>
        <v>41913.740069444444</v>
      </c>
      <c r="T1790" s="10">
        <f t="shared" si="221"/>
        <v>41943.740069444444</v>
      </c>
      <c r="U1790">
        <f t="shared" si="222"/>
        <v>2014</v>
      </c>
      <c r="V1790">
        <f t="shared" si="223"/>
        <v>2014</v>
      </c>
    </row>
    <row r="1791" spans="1:22"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216"/>
        <v>0.5</v>
      </c>
      <c r="P1791" s="5">
        <f t="shared" si="217"/>
        <v>10</v>
      </c>
      <c r="Q1791" t="str">
        <f t="shared" si="218"/>
        <v>photography</v>
      </c>
      <c r="R1791" t="str">
        <f t="shared" si="219"/>
        <v>photobooks</v>
      </c>
      <c r="S1791" s="10">
        <f t="shared" si="220"/>
        <v>41956.041701388887</v>
      </c>
      <c r="T1791" s="10">
        <f t="shared" si="221"/>
        <v>42016.041701388887</v>
      </c>
      <c r="U1791">
        <f t="shared" si="222"/>
        <v>2014</v>
      </c>
      <c r="V1791">
        <f t="shared" si="223"/>
        <v>2015</v>
      </c>
    </row>
    <row r="1792" spans="1:22"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216"/>
        <v>4.957575757575758</v>
      </c>
      <c r="P1792" s="5">
        <f t="shared" si="217"/>
        <v>109.06666666666666</v>
      </c>
      <c r="Q1792" t="str">
        <f t="shared" si="218"/>
        <v>photography</v>
      </c>
      <c r="R1792" t="str">
        <f t="shared" si="219"/>
        <v>photobooks</v>
      </c>
      <c r="S1792" s="10">
        <f t="shared" si="220"/>
        <v>42010.466180555552</v>
      </c>
      <c r="T1792" s="10">
        <f t="shared" si="221"/>
        <v>42040.466180555552</v>
      </c>
      <c r="U1792">
        <f t="shared" si="222"/>
        <v>2015</v>
      </c>
      <c r="V1792">
        <f t="shared" si="223"/>
        <v>2015</v>
      </c>
    </row>
    <row r="1793" spans="1:22"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216"/>
        <v>3.5666666666666664</v>
      </c>
      <c r="P1793" s="5">
        <f t="shared" si="217"/>
        <v>26.75</v>
      </c>
      <c r="Q1793" t="str">
        <f t="shared" si="218"/>
        <v>photography</v>
      </c>
      <c r="R1793" t="str">
        <f t="shared" si="219"/>
        <v>photobooks</v>
      </c>
      <c r="S1793" s="10">
        <f t="shared" si="220"/>
        <v>41973.532002314816</v>
      </c>
      <c r="T1793" s="10">
        <f t="shared" si="221"/>
        <v>42033.532002314816</v>
      </c>
      <c r="U1793">
        <f t="shared" si="222"/>
        <v>2014</v>
      </c>
      <c r="V1793">
        <f t="shared" si="223"/>
        <v>2015</v>
      </c>
    </row>
    <row r="1794" spans="1:22"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216"/>
        <v>61.124000000000002</v>
      </c>
      <c r="P1794" s="5">
        <f t="shared" si="217"/>
        <v>109.93525179856115</v>
      </c>
      <c r="Q1794" t="str">
        <f t="shared" si="218"/>
        <v>photography</v>
      </c>
      <c r="R1794" t="str">
        <f t="shared" si="219"/>
        <v>photobooks</v>
      </c>
      <c r="S1794" s="10">
        <f t="shared" si="220"/>
        <v>42188.822708333326</v>
      </c>
      <c r="T1794" s="10">
        <f t="shared" si="221"/>
        <v>42226.082638888889</v>
      </c>
      <c r="U1794">
        <f t="shared" si="222"/>
        <v>2015</v>
      </c>
      <c r="V1794">
        <f t="shared" si="223"/>
        <v>2015</v>
      </c>
    </row>
    <row r="1795" spans="1:22"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224">(E1795/D1795)*100</f>
        <v>1.3333333333333335</v>
      </c>
      <c r="P1795" s="5">
        <f t="shared" ref="P1795:P1858" si="225">IFERROR(E1795/L1795, 0)</f>
        <v>20</v>
      </c>
      <c r="Q1795" t="str">
        <f t="shared" ref="Q1795:Q1858" si="226">LEFT(N1795,FIND("/",N1795)-1)</f>
        <v>photography</v>
      </c>
      <c r="R1795" t="str">
        <f t="shared" ref="R1795:R1858" si="227">RIGHT(N1795,LEN(N1795)-FIND("/",N1795))</f>
        <v>photobooks</v>
      </c>
      <c r="S1795" s="10">
        <f t="shared" ref="S1795:S1858" si="228">(J1795/86400)+25569+(-5/24)</f>
        <v>41940.683333333327</v>
      </c>
      <c r="T1795" s="10">
        <f t="shared" ref="T1795:T1858" si="229">(I1795/86400)+25569+(-5/24)</f>
        <v>41970.724999999999</v>
      </c>
      <c r="U1795">
        <f t="shared" ref="U1795:U1858" si="230">YEAR(S1795)</f>
        <v>2014</v>
      </c>
      <c r="V1795">
        <f t="shared" ref="V1795:V1858" si="231">YEAR(T1795)</f>
        <v>2014</v>
      </c>
    </row>
    <row r="1796" spans="1:22"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224"/>
        <v>11.077777777777778</v>
      </c>
      <c r="P1796" s="5">
        <f t="shared" si="225"/>
        <v>55.388888888888886</v>
      </c>
      <c r="Q1796" t="str">
        <f t="shared" si="226"/>
        <v>photography</v>
      </c>
      <c r="R1796" t="str">
        <f t="shared" si="227"/>
        <v>photobooks</v>
      </c>
      <c r="S1796" s="10">
        <f t="shared" si="228"/>
        <v>42011.342847222222</v>
      </c>
      <c r="T1796" s="10">
        <f t="shared" si="229"/>
        <v>42046.342847222222</v>
      </c>
      <c r="U1796">
        <f t="shared" si="230"/>
        <v>2015</v>
      </c>
      <c r="V1796">
        <f t="shared" si="231"/>
        <v>2015</v>
      </c>
    </row>
    <row r="1797" spans="1:22"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224"/>
        <v>38.735714285714288</v>
      </c>
      <c r="P1797" s="5">
        <f t="shared" si="225"/>
        <v>133.90123456790124</v>
      </c>
      <c r="Q1797" t="str">
        <f t="shared" si="226"/>
        <v>photography</v>
      </c>
      <c r="R1797" t="str">
        <f t="shared" si="227"/>
        <v>photobooks</v>
      </c>
      <c r="S1797" s="10">
        <f t="shared" si="228"/>
        <v>42628.080335648141</v>
      </c>
      <c r="T1797" s="10">
        <f t="shared" si="229"/>
        <v>42657.458333333336</v>
      </c>
      <c r="U1797">
        <f t="shared" si="230"/>
        <v>2016</v>
      </c>
      <c r="V1797">
        <f t="shared" si="231"/>
        <v>2016</v>
      </c>
    </row>
    <row r="1798" spans="1:22"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224"/>
        <v>22.05263157894737</v>
      </c>
      <c r="P1798" s="5">
        <f t="shared" si="225"/>
        <v>48.720930232558139</v>
      </c>
      <c r="Q1798" t="str">
        <f t="shared" si="226"/>
        <v>photography</v>
      </c>
      <c r="R1798" t="str">
        <f t="shared" si="227"/>
        <v>photobooks</v>
      </c>
      <c r="S1798" s="10">
        <f t="shared" si="228"/>
        <v>42515.231087962959</v>
      </c>
      <c r="T1798" s="10">
        <f t="shared" si="229"/>
        <v>42575.231087962959</v>
      </c>
      <c r="U1798">
        <f t="shared" si="230"/>
        <v>2016</v>
      </c>
      <c r="V1798">
        <f t="shared" si="231"/>
        <v>2016</v>
      </c>
    </row>
    <row r="1799" spans="1:22"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224"/>
        <v>67.55</v>
      </c>
      <c r="P1799" s="5">
        <f t="shared" si="225"/>
        <v>48.25</v>
      </c>
      <c r="Q1799" t="str">
        <f t="shared" si="226"/>
        <v>photography</v>
      </c>
      <c r="R1799" t="str">
        <f t="shared" si="227"/>
        <v>photobooks</v>
      </c>
      <c r="S1799" s="10">
        <f t="shared" si="228"/>
        <v>42689.360983796294</v>
      </c>
      <c r="T1799" s="10">
        <f t="shared" si="229"/>
        <v>42719.360983796294</v>
      </c>
      <c r="U1799">
        <f t="shared" si="230"/>
        <v>2016</v>
      </c>
      <c r="V1799">
        <f t="shared" si="231"/>
        <v>2016</v>
      </c>
    </row>
    <row r="1800" spans="1:22"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224"/>
        <v>13.637499999999999</v>
      </c>
      <c r="P1800" s="5">
        <f t="shared" si="225"/>
        <v>58.972972972972975</v>
      </c>
      <c r="Q1800" t="str">
        <f t="shared" si="226"/>
        <v>photography</v>
      </c>
      <c r="R1800" t="str">
        <f t="shared" si="227"/>
        <v>photobooks</v>
      </c>
      <c r="S1800" s="10">
        <f t="shared" si="228"/>
        <v>42344.118437499994</v>
      </c>
      <c r="T1800" s="10">
        <f t="shared" si="229"/>
        <v>42404.118437499994</v>
      </c>
      <c r="U1800">
        <f t="shared" si="230"/>
        <v>2015</v>
      </c>
      <c r="V1800">
        <f t="shared" si="231"/>
        <v>2016</v>
      </c>
    </row>
    <row r="1801" spans="1:22"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224"/>
        <v>1.7457500000000001</v>
      </c>
      <c r="P1801" s="5">
        <f t="shared" si="225"/>
        <v>11.638333333333334</v>
      </c>
      <c r="Q1801" t="str">
        <f t="shared" si="226"/>
        <v>photography</v>
      </c>
      <c r="R1801" t="str">
        <f t="shared" si="227"/>
        <v>photobooks</v>
      </c>
      <c r="S1801" s="10">
        <f t="shared" si="228"/>
        <v>41934.634351851848</v>
      </c>
      <c r="T1801" s="10">
        <f t="shared" si="229"/>
        <v>41954.676018518519</v>
      </c>
      <c r="U1801">
        <f t="shared" si="230"/>
        <v>2014</v>
      </c>
      <c r="V1801">
        <f t="shared" si="231"/>
        <v>2014</v>
      </c>
    </row>
    <row r="1802" spans="1:22"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224"/>
        <v>20.44963251188932</v>
      </c>
      <c r="P1802" s="5">
        <f t="shared" si="225"/>
        <v>83.716814159292042</v>
      </c>
      <c r="Q1802" t="str">
        <f t="shared" si="226"/>
        <v>photography</v>
      </c>
      <c r="R1802" t="str">
        <f t="shared" si="227"/>
        <v>photobooks</v>
      </c>
      <c r="S1802" s="10">
        <f t="shared" si="228"/>
        <v>42623.397800925923</v>
      </c>
      <c r="T1802" s="10">
        <f t="shared" si="229"/>
        <v>42653.397800925923</v>
      </c>
      <c r="U1802">
        <f t="shared" si="230"/>
        <v>2016</v>
      </c>
      <c r="V1802">
        <f t="shared" si="231"/>
        <v>2016</v>
      </c>
    </row>
    <row r="1803" spans="1:22"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224"/>
        <v>13.852941176470587</v>
      </c>
      <c r="P1803" s="5">
        <f t="shared" si="225"/>
        <v>63.648648648648646</v>
      </c>
      <c r="Q1803" t="str">
        <f t="shared" si="226"/>
        <v>photography</v>
      </c>
      <c r="R1803" t="str">
        <f t="shared" si="227"/>
        <v>photobooks</v>
      </c>
      <c r="S1803" s="10">
        <f t="shared" si="228"/>
        <v>42321.452175925922</v>
      </c>
      <c r="T1803" s="10">
        <f t="shared" si="229"/>
        <v>42353.298611111109</v>
      </c>
      <c r="U1803">
        <f t="shared" si="230"/>
        <v>2015</v>
      </c>
      <c r="V1803">
        <f t="shared" si="231"/>
        <v>2015</v>
      </c>
    </row>
    <row r="1804" spans="1:22"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224"/>
        <v>48.485714285714288</v>
      </c>
      <c r="P1804" s="5">
        <f t="shared" si="225"/>
        <v>94.277777777777771</v>
      </c>
      <c r="Q1804" t="str">
        <f t="shared" si="226"/>
        <v>photography</v>
      </c>
      <c r="R1804" t="str">
        <f t="shared" si="227"/>
        <v>photobooks</v>
      </c>
      <c r="S1804" s="10">
        <f t="shared" si="228"/>
        <v>42159.264236111114</v>
      </c>
      <c r="T1804" s="10">
        <f t="shared" si="229"/>
        <v>42182.707638888889</v>
      </c>
      <c r="U1804">
        <f t="shared" si="230"/>
        <v>2015</v>
      </c>
      <c r="V1804">
        <f t="shared" si="231"/>
        <v>2015</v>
      </c>
    </row>
    <row r="1805" spans="1:22"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224"/>
        <v>30.8</v>
      </c>
      <c r="P1805" s="5">
        <f t="shared" si="225"/>
        <v>71.86666666666666</v>
      </c>
      <c r="Q1805" t="str">
        <f t="shared" si="226"/>
        <v>photography</v>
      </c>
      <c r="R1805" t="str">
        <f t="shared" si="227"/>
        <v>photobooks</v>
      </c>
      <c r="S1805" s="10">
        <f t="shared" si="228"/>
        <v>42017.863217592589</v>
      </c>
      <c r="T1805" s="10">
        <f t="shared" si="229"/>
        <v>42048.863217592589</v>
      </c>
      <c r="U1805">
        <f t="shared" si="230"/>
        <v>2015</v>
      </c>
      <c r="V1805">
        <f t="shared" si="231"/>
        <v>2015</v>
      </c>
    </row>
    <row r="1806" spans="1:22"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224"/>
        <v>35.174193548387095</v>
      </c>
      <c r="P1806" s="5">
        <f t="shared" si="225"/>
        <v>104.84615384615384</v>
      </c>
      <c r="Q1806" t="str">
        <f t="shared" si="226"/>
        <v>photography</v>
      </c>
      <c r="R1806" t="str">
        <f t="shared" si="227"/>
        <v>photobooks</v>
      </c>
      <c r="S1806" s="10">
        <f t="shared" si="228"/>
        <v>42282.469953703701</v>
      </c>
      <c r="T1806" s="10">
        <f t="shared" si="229"/>
        <v>42322.511620370373</v>
      </c>
      <c r="U1806">
        <f t="shared" si="230"/>
        <v>2015</v>
      </c>
      <c r="V1806">
        <f t="shared" si="231"/>
        <v>2015</v>
      </c>
    </row>
    <row r="1807" spans="1:22"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224"/>
        <v>36.404444444444444</v>
      </c>
      <c r="P1807" s="5">
        <f t="shared" si="225"/>
        <v>67.139344262295083</v>
      </c>
      <c r="Q1807" t="str">
        <f t="shared" si="226"/>
        <v>photography</v>
      </c>
      <c r="R1807" t="str">
        <f t="shared" si="227"/>
        <v>photobooks</v>
      </c>
      <c r="S1807" s="10">
        <f t="shared" si="228"/>
        <v>42247.595578703702</v>
      </c>
      <c r="T1807" s="10">
        <f t="shared" si="229"/>
        <v>42279.541666666664</v>
      </c>
      <c r="U1807">
        <f t="shared" si="230"/>
        <v>2015</v>
      </c>
      <c r="V1807">
        <f t="shared" si="231"/>
        <v>2015</v>
      </c>
    </row>
    <row r="1808" spans="1:22"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224"/>
        <v>2.9550000000000001</v>
      </c>
      <c r="P1808" s="5">
        <f t="shared" si="225"/>
        <v>73.875</v>
      </c>
      <c r="Q1808" t="str">
        <f t="shared" si="226"/>
        <v>photography</v>
      </c>
      <c r="R1808" t="str">
        <f t="shared" si="227"/>
        <v>photobooks</v>
      </c>
      <c r="S1808" s="10">
        <f t="shared" si="228"/>
        <v>41877.429965277777</v>
      </c>
      <c r="T1808" s="10">
        <f t="shared" si="229"/>
        <v>41912.429965277777</v>
      </c>
      <c r="U1808">
        <f t="shared" si="230"/>
        <v>2014</v>
      </c>
      <c r="V1808">
        <f t="shared" si="231"/>
        <v>2014</v>
      </c>
    </row>
    <row r="1809" spans="1:22"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224"/>
        <v>11.06</v>
      </c>
      <c r="P1809" s="5">
        <f t="shared" si="225"/>
        <v>69.125</v>
      </c>
      <c r="Q1809" t="str">
        <f t="shared" si="226"/>
        <v>photography</v>
      </c>
      <c r="R1809" t="str">
        <f t="shared" si="227"/>
        <v>photobooks</v>
      </c>
      <c r="S1809" s="10">
        <f t="shared" si="228"/>
        <v>41879.860104166662</v>
      </c>
      <c r="T1809" s="10">
        <f t="shared" si="229"/>
        <v>41909.860104166662</v>
      </c>
      <c r="U1809">
        <f t="shared" si="230"/>
        <v>2014</v>
      </c>
      <c r="V1809">
        <f t="shared" si="231"/>
        <v>2014</v>
      </c>
    </row>
    <row r="1810" spans="1:22"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224"/>
        <v>41.407142857142858</v>
      </c>
      <c r="P1810" s="5">
        <f t="shared" si="225"/>
        <v>120.77083333333333</v>
      </c>
      <c r="Q1810" t="str">
        <f t="shared" si="226"/>
        <v>photography</v>
      </c>
      <c r="R1810" t="str">
        <f t="shared" si="227"/>
        <v>photobooks</v>
      </c>
      <c r="S1810" s="10">
        <f t="shared" si="228"/>
        <v>42742.472569444442</v>
      </c>
      <c r="T1810" s="10">
        <f t="shared" si="229"/>
        <v>42777.472569444442</v>
      </c>
      <c r="U1810">
        <f t="shared" si="230"/>
        <v>2017</v>
      </c>
      <c r="V1810">
        <f t="shared" si="231"/>
        <v>2017</v>
      </c>
    </row>
    <row r="1811" spans="1:22"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224"/>
        <v>10.857142857142858</v>
      </c>
      <c r="P1811" s="5">
        <f t="shared" si="225"/>
        <v>42.222222222222221</v>
      </c>
      <c r="Q1811" t="str">
        <f t="shared" si="226"/>
        <v>photography</v>
      </c>
      <c r="R1811" t="str">
        <f t="shared" si="227"/>
        <v>photobooks</v>
      </c>
      <c r="S1811" s="10">
        <f t="shared" si="228"/>
        <v>42029.699525462966</v>
      </c>
      <c r="T1811" s="10">
        <f t="shared" si="229"/>
        <v>42064.699525462966</v>
      </c>
      <c r="U1811">
        <f t="shared" si="230"/>
        <v>2015</v>
      </c>
      <c r="V1811">
        <f t="shared" si="231"/>
        <v>2015</v>
      </c>
    </row>
    <row r="1812" spans="1:22"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224"/>
        <v>3.3333333333333335</v>
      </c>
      <c r="P1812" s="5">
        <f t="shared" si="225"/>
        <v>7.5</v>
      </c>
      <c r="Q1812" t="str">
        <f t="shared" si="226"/>
        <v>photography</v>
      </c>
      <c r="R1812" t="str">
        <f t="shared" si="227"/>
        <v>photobooks</v>
      </c>
      <c r="S1812" s="10">
        <f t="shared" si="228"/>
        <v>41860.701689814814</v>
      </c>
      <c r="T1812" s="10">
        <f t="shared" si="229"/>
        <v>41872.701689814814</v>
      </c>
      <c r="U1812">
        <f t="shared" si="230"/>
        <v>2014</v>
      </c>
      <c r="V1812">
        <f t="shared" si="231"/>
        <v>2014</v>
      </c>
    </row>
    <row r="1813" spans="1:22"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224"/>
        <v>7.407407407407407E-2</v>
      </c>
      <c r="P1813" s="5">
        <f t="shared" si="225"/>
        <v>1.5384615384615385</v>
      </c>
      <c r="Q1813" t="str">
        <f t="shared" si="226"/>
        <v>photography</v>
      </c>
      <c r="R1813" t="str">
        <f t="shared" si="227"/>
        <v>photobooks</v>
      </c>
      <c r="S1813" s="10">
        <f t="shared" si="228"/>
        <v>41876.225347222222</v>
      </c>
      <c r="T1813" s="10">
        <f t="shared" si="229"/>
        <v>41935.958333333328</v>
      </c>
      <c r="U1813">
        <f t="shared" si="230"/>
        <v>2014</v>
      </c>
      <c r="V1813">
        <f t="shared" si="231"/>
        <v>2014</v>
      </c>
    </row>
    <row r="1814" spans="1:22"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224"/>
        <v>13.307692307692307</v>
      </c>
      <c r="P1814" s="5">
        <f t="shared" si="225"/>
        <v>37.608695652173914</v>
      </c>
      <c r="Q1814" t="str">
        <f t="shared" si="226"/>
        <v>photography</v>
      </c>
      <c r="R1814" t="str">
        <f t="shared" si="227"/>
        <v>photobooks</v>
      </c>
      <c r="S1814" s="10">
        <f t="shared" si="228"/>
        <v>42524.110370370363</v>
      </c>
      <c r="T1814" s="10">
        <f t="shared" si="229"/>
        <v>42554.110370370363</v>
      </c>
      <c r="U1814">
        <f t="shared" si="230"/>
        <v>2016</v>
      </c>
      <c r="V1814">
        <f t="shared" si="231"/>
        <v>2016</v>
      </c>
    </row>
    <row r="1815" spans="1:22"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224"/>
        <v>0</v>
      </c>
      <c r="P1815" s="5">
        <f t="shared" si="225"/>
        <v>0</v>
      </c>
      <c r="Q1815" t="str">
        <f t="shared" si="226"/>
        <v>photography</v>
      </c>
      <c r="R1815" t="str">
        <f t="shared" si="227"/>
        <v>photobooks</v>
      </c>
      <c r="S1815" s="10">
        <f t="shared" si="228"/>
        <v>41829.68069444444</v>
      </c>
      <c r="T1815" s="10">
        <f t="shared" si="229"/>
        <v>41859.68069444444</v>
      </c>
      <c r="U1815">
        <f t="shared" si="230"/>
        <v>2014</v>
      </c>
      <c r="V1815">
        <f t="shared" si="231"/>
        <v>2014</v>
      </c>
    </row>
    <row r="1816" spans="1:22"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224"/>
        <v>49.183333333333337</v>
      </c>
      <c r="P1816" s="5">
        <f t="shared" si="225"/>
        <v>42.157142857142858</v>
      </c>
      <c r="Q1816" t="str">
        <f t="shared" si="226"/>
        <v>photography</v>
      </c>
      <c r="R1816" t="str">
        <f t="shared" si="227"/>
        <v>photobooks</v>
      </c>
      <c r="S1816" s="10">
        <f t="shared" si="228"/>
        <v>42033.105740740742</v>
      </c>
      <c r="T1816" s="10">
        <f t="shared" si="229"/>
        <v>42063.105740740742</v>
      </c>
      <c r="U1816">
        <f t="shared" si="230"/>
        <v>2015</v>
      </c>
      <c r="V1816">
        <f t="shared" si="231"/>
        <v>2015</v>
      </c>
    </row>
    <row r="1817" spans="1:22"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224"/>
        <v>0</v>
      </c>
      <c r="P1817" s="5">
        <f t="shared" si="225"/>
        <v>0</v>
      </c>
      <c r="Q1817" t="str">
        <f t="shared" si="226"/>
        <v>photography</v>
      </c>
      <c r="R1817" t="str">
        <f t="shared" si="227"/>
        <v>photobooks</v>
      </c>
      <c r="S1817" s="10">
        <f t="shared" si="228"/>
        <v>42172.698344907403</v>
      </c>
      <c r="T1817" s="10">
        <f t="shared" si="229"/>
        <v>42186.698344907403</v>
      </c>
      <c r="U1817">
        <f t="shared" si="230"/>
        <v>2015</v>
      </c>
      <c r="V1817">
        <f t="shared" si="231"/>
        <v>2015</v>
      </c>
    </row>
    <row r="1818" spans="1:22"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224"/>
        <v>2.036</v>
      </c>
      <c r="P1818" s="5">
        <f t="shared" si="225"/>
        <v>84.833333333333329</v>
      </c>
      <c r="Q1818" t="str">
        <f t="shared" si="226"/>
        <v>photography</v>
      </c>
      <c r="R1818" t="str">
        <f t="shared" si="227"/>
        <v>photobooks</v>
      </c>
      <c r="S1818" s="10">
        <f t="shared" si="228"/>
        <v>42548.667858796289</v>
      </c>
      <c r="T1818" s="10">
        <f t="shared" si="229"/>
        <v>42576.583333333336</v>
      </c>
      <c r="U1818">
        <f t="shared" si="230"/>
        <v>2016</v>
      </c>
      <c r="V1818">
        <f t="shared" si="231"/>
        <v>2016</v>
      </c>
    </row>
    <row r="1819" spans="1:22"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224"/>
        <v>52.327777777777776</v>
      </c>
      <c r="P1819" s="5">
        <f t="shared" si="225"/>
        <v>94.19</v>
      </c>
      <c r="Q1819" t="str">
        <f t="shared" si="226"/>
        <v>photography</v>
      </c>
      <c r="R1819" t="str">
        <f t="shared" si="227"/>
        <v>photobooks</v>
      </c>
      <c r="S1819" s="10">
        <f t="shared" si="228"/>
        <v>42705.453784722216</v>
      </c>
      <c r="T1819" s="10">
        <f t="shared" si="229"/>
        <v>42765.082638888889</v>
      </c>
      <c r="U1819">
        <f t="shared" si="230"/>
        <v>2016</v>
      </c>
      <c r="V1819">
        <f t="shared" si="231"/>
        <v>2017</v>
      </c>
    </row>
    <row r="1820" spans="1:22"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224"/>
        <v>0</v>
      </c>
      <c r="P1820" s="5">
        <f t="shared" si="225"/>
        <v>0</v>
      </c>
      <c r="Q1820" t="str">
        <f t="shared" si="226"/>
        <v>photography</v>
      </c>
      <c r="R1820" t="str">
        <f t="shared" si="227"/>
        <v>photobooks</v>
      </c>
      <c r="S1820" s="10">
        <f t="shared" si="228"/>
        <v>42067.026041666664</v>
      </c>
      <c r="T1820" s="10">
        <f t="shared" si="229"/>
        <v>42096.984374999993</v>
      </c>
      <c r="U1820">
        <f t="shared" si="230"/>
        <v>2015</v>
      </c>
      <c r="V1820">
        <f t="shared" si="231"/>
        <v>2015</v>
      </c>
    </row>
    <row r="1821" spans="1:22"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224"/>
        <v>2.083333333333333</v>
      </c>
      <c r="P1821" s="5">
        <f t="shared" si="225"/>
        <v>6.25</v>
      </c>
      <c r="Q1821" t="str">
        <f t="shared" si="226"/>
        <v>photography</v>
      </c>
      <c r="R1821" t="str">
        <f t="shared" si="227"/>
        <v>photobooks</v>
      </c>
      <c r="S1821" s="10">
        <f t="shared" si="228"/>
        <v>41820.543935185182</v>
      </c>
      <c r="T1821" s="10">
        <f t="shared" si="229"/>
        <v>41850.543935185182</v>
      </c>
      <c r="U1821">
        <f t="shared" si="230"/>
        <v>2014</v>
      </c>
      <c r="V1821">
        <f t="shared" si="231"/>
        <v>2014</v>
      </c>
    </row>
    <row r="1822" spans="1:22"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224"/>
        <v>6.565384615384616</v>
      </c>
      <c r="P1822" s="5">
        <f t="shared" si="225"/>
        <v>213.375</v>
      </c>
      <c r="Q1822" t="str">
        <f t="shared" si="226"/>
        <v>photography</v>
      </c>
      <c r="R1822" t="str">
        <f t="shared" si="227"/>
        <v>photobooks</v>
      </c>
      <c r="S1822" s="10">
        <f t="shared" si="228"/>
        <v>42064.876041666663</v>
      </c>
      <c r="T1822" s="10">
        <f t="shared" si="229"/>
        <v>42094.834374999999</v>
      </c>
      <c r="U1822">
        <f t="shared" si="230"/>
        <v>2015</v>
      </c>
      <c r="V1822">
        <f t="shared" si="231"/>
        <v>2015</v>
      </c>
    </row>
    <row r="1823" spans="1:22"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224"/>
        <v>134.88999999999999</v>
      </c>
      <c r="P1823" s="5">
        <f t="shared" si="225"/>
        <v>59.162280701754383</v>
      </c>
      <c r="Q1823" t="str">
        <f t="shared" si="226"/>
        <v>music</v>
      </c>
      <c r="R1823" t="str">
        <f t="shared" si="227"/>
        <v>rock</v>
      </c>
      <c r="S1823" s="10">
        <f t="shared" si="228"/>
        <v>40926.110729166663</v>
      </c>
      <c r="T1823" s="10">
        <f t="shared" si="229"/>
        <v>40971.110729166663</v>
      </c>
      <c r="U1823">
        <f t="shared" si="230"/>
        <v>2012</v>
      </c>
      <c r="V1823">
        <f t="shared" si="231"/>
        <v>2012</v>
      </c>
    </row>
    <row r="1824" spans="1:22"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224"/>
        <v>100</v>
      </c>
      <c r="P1824" s="5">
        <f t="shared" si="225"/>
        <v>27.272727272727273</v>
      </c>
      <c r="Q1824" t="str">
        <f t="shared" si="226"/>
        <v>music</v>
      </c>
      <c r="R1824" t="str">
        <f t="shared" si="227"/>
        <v>rock</v>
      </c>
      <c r="S1824" s="10">
        <f t="shared" si="228"/>
        <v>41634.588680555556</v>
      </c>
      <c r="T1824" s="10">
        <f t="shared" si="229"/>
        <v>41670.584027777775</v>
      </c>
      <c r="U1824">
        <f t="shared" si="230"/>
        <v>2013</v>
      </c>
      <c r="V1824">
        <f t="shared" si="231"/>
        <v>2014</v>
      </c>
    </row>
    <row r="1825" spans="1:22"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224"/>
        <v>115.85714285714286</v>
      </c>
      <c r="P1825" s="5">
        <f t="shared" si="225"/>
        <v>24.575757575757574</v>
      </c>
      <c r="Q1825" t="str">
        <f t="shared" si="226"/>
        <v>music</v>
      </c>
      <c r="R1825" t="str">
        <f t="shared" si="227"/>
        <v>rock</v>
      </c>
      <c r="S1825" s="10">
        <f t="shared" si="228"/>
        <v>41176.47657407407</v>
      </c>
      <c r="T1825" s="10">
        <f t="shared" si="229"/>
        <v>41206.47657407407</v>
      </c>
      <c r="U1825">
        <f t="shared" si="230"/>
        <v>2012</v>
      </c>
      <c r="V1825">
        <f t="shared" si="231"/>
        <v>2012</v>
      </c>
    </row>
    <row r="1826" spans="1:22"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224"/>
        <v>100.06666666666666</v>
      </c>
      <c r="P1826" s="5">
        <f t="shared" si="225"/>
        <v>75.05</v>
      </c>
      <c r="Q1826" t="str">
        <f t="shared" si="226"/>
        <v>music</v>
      </c>
      <c r="R1826" t="str">
        <f t="shared" si="227"/>
        <v>rock</v>
      </c>
      <c r="S1826" s="10">
        <f t="shared" si="228"/>
        <v>41626.707951388882</v>
      </c>
      <c r="T1826" s="10">
        <f t="shared" si="229"/>
        <v>41646.880555555552</v>
      </c>
      <c r="U1826">
        <f t="shared" si="230"/>
        <v>2013</v>
      </c>
      <c r="V1826">
        <f t="shared" si="231"/>
        <v>2014</v>
      </c>
    </row>
    <row r="1827" spans="1:22"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224"/>
        <v>105.05</v>
      </c>
      <c r="P1827" s="5">
        <f t="shared" si="225"/>
        <v>42.02</v>
      </c>
      <c r="Q1827" t="str">
        <f t="shared" si="226"/>
        <v>music</v>
      </c>
      <c r="R1827" t="str">
        <f t="shared" si="227"/>
        <v>rock</v>
      </c>
      <c r="S1827" s="10">
        <f t="shared" si="228"/>
        <v>41443.626192129625</v>
      </c>
      <c r="T1827" s="10">
        <f t="shared" si="229"/>
        <v>41466.626192129625</v>
      </c>
      <c r="U1827">
        <f t="shared" si="230"/>
        <v>2013</v>
      </c>
      <c r="V1827">
        <f t="shared" si="231"/>
        <v>2013</v>
      </c>
    </row>
    <row r="1828" spans="1:22"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224"/>
        <v>101</v>
      </c>
      <c r="P1828" s="5">
        <f t="shared" si="225"/>
        <v>53.157894736842103</v>
      </c>
      <c r="Q1828" t="str">
        <f t="shared" si="226"/>
        <v>music</v>
      </c>
      <c r="R1828" t="str">
        <f t="shared" si="227"/>
        <v>rock</v>
      </c>
      <c r="S1828" s="10">
        <f t="shared" si="228"/>
        <v>41657.715474537035</v>
      </c>
      <c r="T1828" s="10">
        <f t="shared" si="229"/>
        <v>41687.715474537035</v>
      </c>
      <c r="U1828">
        <f t="shared" si="230"/>
        <v>2014</v>
      </c>
      <c r="V1828">
        <f t="shared" si="231"/>
        <v>2014</v>
      </c>
    </row>
    <row r="1829" spans="1:22"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224"/>
        <v>100.66250000000001</v>
      </c>
      <c r="P1829" s="5">
        <f t="shared" si="225"/>
        <v>83.885416666666671</v>
      </c>
      <c r="Q1829" t="str">
        <f t="shared" si="226"/>
        <v>music</v>
      </c>
      <c r="R1829" t="str">
        <f t="shared" si="227"/>
        <v>rock</v>
      </c>
      <c r="S1829" s="10">
        <f t="shared" si="228"/>
        <v>40555.117604166662</v>
      </c>
      <c r="T1829" s="10">
        <f t="shared" si="229"/>
        <v>40605.117604166662</v>
      </c>
      <c r="U1829">
        <f t="shared" si="230"/>
        <v>2011</v>
      </c>
      <c r="V1829">
        <f t="shared" si="231"/>
        <v>2011</v>
      </c>
    </row>
    <row r="1830" spans="1:22"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224"/>
        <v>100.16000000000001</v>
      </c>
      <c r="P1830" s="5">
        <f t="shared" si="225"/>
        <v>417.33333333333331</v>
      </c>
      <c r="Q1830" t="str">
        <f t="shared" si="226"/>
        <v>music</v>
      </c>
      <c r="R1830" t="str">
        <f t="shared" si="227"/>
        <v>rock</v>
      </c>
      <c r="S1830" s="10">
        <f t="shared" si="228"/>
        <v>41736.691319444442</v>
      </c>
      <c r="T1830" s="10">
        <f t="shared" si="229"/>
        <v>41768.708333333328</v>
      </c>
      <c r="U1830">
        <f t="shared" si="230"/>
        <v>2014</v>
      </c>
      <c r="V1830">
        <f t="shared" si="231"/>
        <v>2014</v>
      </c>
    </row>
    <row r="1831" spans="1:22"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224"/>
        <v>166.68333333333334</v>
      </c>
      <c r="P1831" s="5">
        <f t="shared" si="225"/>
        <v>75.765151515151516</v>
      </c>
      <c r="Q1831" t="str">
        <f t="shared" si="226"/>
        <v>music</v>
      </c>
      <c r="R1831" t="str">
        <f t="shared" si="227"/>
        <v>rock</v>
      </c>
      <c r="S1831" s="10">
        <f t="shared" si="228"/>
        <v>40515.879293981481</v>
      </c>
      <c r="T1831" s="10">
        <f t="shared" si="229"/>
        <v>40564.708333333328</v>
      </c>
      <c r="U1831">
        <f t="shared" si="230"/>
        <v>2010</v>
      </c>
      <c r="V1831">
        <f t="shared" si="231"/>
        <v>2011</v>
      </c>
    </row>
    <row r="1832" spans="1:22"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224"/>
        <v>101.53333333333335</v>
      </c>
      <c r="P1832" s="5">
        <f t="shared" si="225"/>
        <v>67.389380530973455</v>
      </c>
      <c r="Q1832" t="str">
        <f t="shared" si="226"/>
        <v>music</v>
      </c>
      <c r="R1832" t="str">
        <f t="shared" si="227"/>
        <v>rock</v>
      </c>
      <c r="S1832" s="10">
        <f t="shared" si="228"/>
        <v>41664.475775462961</v>
      </c>
      <c r="T1832" s="10">
        <f t="shared" si="229"/>
        <v>41694.475775462961</v>
      </c>
      <c r="U1832">
        <f t="shared" si="230"/>
        <v>2014</v>
      </c>
      <c r="V1832">
        <f t="shared" si="231"/>
        <v>2014</v>
      </c>
    </row>
    <row r="1833" spans="1:22"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224"/>
        <v>103</v>
      </c>
      <c r="P1833" s="5">
        <f t="shared" si="225"/>
        <v>73.571428571428569</v>
      </c>
      <c r="Q1833" t="str">
        <f t="shared" si="226"/>
        <v>music</v>
      </c>
      <c r="R1833" t="str">
        <f t="shared" si="227"/>
        <v>rock</v>
      </c>
      <c r="S1833" s="10">
        <f t="shared" si="228"/>
        <v>41026.787766203699</v>
      </c>
      <c r="T1833" s="10">
        <f t="shared" si="229"/>
        <v>41041.787766203699</v>
      </c>
      <c r="U1833">
        <f t="shared" si="230"/>
        <v>2012</v>
      </c>
      <c r="V1833">
        <f t="shared" si="231"/>
        <v>2012</v>
      </c>
    </row>
    <row r="1834" spans="1:22"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224"/>
        <v>142.85714285714286</v>
      </c>
      <c r="P1834" s="5">
        <f t="shared" si="225"/>
        <v>25</v>
      </c>
      <c r="Q1834" t="str">
        <f t="shared" si="226"/>
        <v>music</v>
      </c>
      <c r="R1834" t="str">
        <f t="shared" si="227"/>
        <v>rock</v>
      </c>
      <c r="S1834" s="10">
        <f t="shared" si="228"/>
        <v>40576.331331018519</v>
      </c>
      <c r="T1834" s="10">
        <f t="shared" si="229"/>
        <v>40606.331331018519</v>
      </c>
      <c r="U1834">
        <f t="shared" si="230"/>
        <v>2011</v>
      </c>
      <c r="V1834">
        <f t="shared" si="231"/>
        <v>2011</v>
      </c>
    </row>
    <row r="1835" spans="1:22"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224"/>
        <v>262.5</v>
      </c>
      <c r="P1835" s="5">
        <f t="shared" si="225"/>
        <v>42</v>
      </c>
      <c r="Q1835" t="str">
        <f t="shared" si="226"/>
        <v>music</v>
      </c>
      <c r="R1835" t="str">
        <f t="shared" si="227"/>
        <v>rock</v>
      </c>
      <c r="S1835" s="10">
        <f t="shared" si="228"/>
        <v>41302.835682870369</v>
      </c>
      <c r="T1835" s="10">
        <f t="shared" si="229"/>
        <v>41335.124305555553</v>
      </c>
      <c r="U1835">
        <f t="shared" si="230"/>
        <v>2013</v>
      </c>
      <c r="V1835">
        <f t="shared" si="231"/>
        <v>2013</v>
      </c>
    </row>
    <row r="1836" spans="1:22"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224"/>
        <v>118.05000000000001</v>
      </c>
      <c r="P1836" s="5">
        <f t="shared" si="225"/>
        <v>131.16666666666666</v>
      </c>
      <c r="Q1836" t="str">
        <f t="shared" si="226"/>
        <v>music</v>
      </c>
      <c r="R1836" t="str">
        <f t="shared" si="227"/>
        <v>rock</v>
      </c>
      <c r="S1836" s="10">
        <f t="shared" si="228"/>
        <v>41988.755729166667</v>
      </c>
      <c r="T1836" s="10">
        <f t="shared" si="229"/>
        <v>42028.755729166667</v>
      </c>
      <c r="U1836">
        <f t="shared" si="230"/>
        <v>2014</v>
      </c>
      <c r="V1836">
        <f t="shared" si="231"/>
        <v>2015</v>
      </c>
    </row>
    <row r="1837" spans="1:22"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224"/>
        <v>104</v>
      </c>
      <c r="P1837" s="5">
        <f t="shared" si="225"/>
        <v>47.272727272727273</v>
      </c>
      <c r="Q1837" t="str">
        <f t="shared" si="226"/>
        <v>music</v>
      </c>
      <c r="R1837" t="str">
        <f t="shared" si="227"/>
        <v>rock</v>
      </c>
      <c r="S1837" s="10">
        <f t="shared" si="228"/>
        <v>42430.49387731481</v>
      </c>
      <c r="T1837" s="10">
        <f t="shared" si="229"/>
        <v>42460.452210648145</v>
      </c>
      <c r="U1837">
        <f t="shared" si="230"/>
        <v>2016</v>
      </c>
      <c r="V1837">
        <f t="shared" si="231"/>
        <v>2016</v>
      </c>
    </row>
    <row r="1838" spans="1:22"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224"/>
        <v>200.34</v>
      </c>
      <c r="P1838" s="5">
        <f t="shared" si="225"/>
        <v>182.12727272727273</v>
      </c>
      <c r="Q1838" t="str">
        <f t="shared" si="226"/>
        <v>music</v>
      </c>
      <c r="R1838" t="str">
        <f t="shared" si="227"/>
        <v>rock</v>
      </c>
      <c r="S1838" s="10">
        <f t="shared" si="228"/>
        <v>41305.601030092592</v>
      </c>
      <c r="T1838" s="10">
        <f t="shared" si="229"/>
        <v>41322.601030092592</v>
      </c>
      <c r="U1838">
        <f t="shared" si="230"/>
        <v>2013</v>
      </c>
      <c r="V1838">
        <f t="shared" si="231"/>
        <v>2013</v>
      </c>
    </row>
    <row r="1839" spans="1:22"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224"/>
        <v>306.83333333333331</v>
      </c>
      <c r="P1839" s="5">
        <f t="shared" si="225"/>
        <v>61.366666666666667</v>
      </c>
      <c r="Q1839" t="str">
        <f t="shared" si="226"/>
        <v>music</v>
      </c>
      <c r="R1839" t="str">
        <f t="shared" si="227"/>
        <v>rock</v>
      </c>
      <c r="S1839" s="10">
        <f t="shared" si="228"/>
        <v>40925.839525462965</v>
      </c>
      <c r="T1839" s="10">
        <f t="shared" si="229"/>
        <v>40985.797858796293</v>
      </c>
      <c r="U1839">
        <f t="shared" si="230"/>
        <v>2012</v>
      </c>
      <c r="V1839">
        <f t="shared" si="231"/>
        <v>2012</v>
      </c>
    </row>
    <row r="1840" spans="1:22"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224"/>
        <v>100.149</v>
      </c>
      <c r="P1840" s="5">
        <f t="shared" si="225"/>
        <v>35.767499999999998</v>
      </c>
      <c r="Q1840" t="str">
        <f t="shared" si="226"/>
        <v>music</v>
      </c>
      <c r="R1840" t="str">
        <f t="shared" si="227"/>
        <v>rock</v>
      </c>
      <c r="S1840" s="10">
        <f t="shared" si="228"/>
        <v>40788.578206018516</v>
      </c>
      <c r="T1840" s="10">
        <f t="shared" si="229"/>
        <v>40816.916666666664</v>
      </c>
      <c r="U1840">
        <f t="shared" si="230"/>
        <v>2011</v>
      </c>
      <c r="V1840">
        <f t="shared" si="231"/>
        <v>2011</v>
      </c>
    </row>
    <row r="1841" spans="1:22"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224"/>
        <v>205.29999999999998</v>
      </c>
      <c r="P1841" s="5">
        <f t="shared" si="225"/>
        <v>45.62222222222222</v>
      </c>
      <c r="Q1841" t="str">
        <f t="shared" si="226"/>
        <v>music</v>
      </c>
      <c r="R1841" t="str">
        <f t="shared" si="227"/>
        <v>rock</v>
      </c>
      <c r="S1841" s="10">
        <f t="shared" si="228"/>
        <v>42614.513680555552</v>
      </c>
      <c r="T1841" s="10">
        <f t="shared" si="229"/>
        <v>42644.513680555552</v>
      </c>
      <c r="U1841">
        <f t="shared" si="230"/>
        <v>2016</v>
      </c>
      <c r="V1841">
        <f t="shared" si="231"/>
        <v>2016</v>
      </c>
    </row>
    <row r="1842" spans="1:22"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224"/>
        <v>108.88888888888889</v>
      </c>
      <c r="P1842" s="5">
        <f t="shared" si="225"/>
        <v>75.384615384615387</v>
      </c>
      <c r="Q1842" t="str">
        <f t="shared" si="226"/>
        <v>music</v>
      </c>
      <c r="R1842" t="str">
        <f t="shared" si="227"/>
        <v>rock</v>
      </c>
      <c r="S1842" s="10">
        <f t="shared" si="228"/>
        <v>41381.88784722222</v>
      </c>
      <c r="T1842" s="10">
        <f t="shared" si="229"/>
        <v>41400.999305555553</v>
      </c>
      <c r="U1842">
        <f t="shared" si="230"/>
        <v>2013</v>
      </c>
      <c r="V1842">
        <f t="shared" si="231"/>
        <v>2013</v>
      </c>
    </row>
    <row r="1843" spans="1:22"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224"/>
        <v>101.75</v>
      </c>
      <c r="P1843" s="5">
        <f t="shared" si="225"/>
        <v>50.875</v>
      </c>
      <c r="Q1843" t="str">
        <f t="shared" si="226"/>
        <v>music</v>
      </c>
      <c r="R1843" t="str">
        <f t="shared" si="227"/>
        <v>rock</v>
      </c>
      <c r="S1843" s="10">
        <f t="shared" si="228"/>
        <v>41745.637094907404</v>
      </c>
      <c r="T1843" s="10">
        <f t="shared" si="229"/>
        <v>41778.999305555553</v>
      </c>
      <c r="U1843">
        <f t="shared" si="230"/>
        <v>2014</v>
      </c>
      <c r="V1843">
        <f t="shared" si="231"/>
        <v>2014</v>
      </c>
    </row>
    <row r="1844" spans="1:22"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224"/>
        <v>125.25</v>
      </c>
      <c r="P1844" s="5">
        <f t="shared" si="225"/>
        <v>119.28571428571429</v>
      </c>
      <c r="Q1844" t="str">
        <f t="shared" si="226"/>
        <v>music</v>
      </c>
      <c r="R1844" t="str">
        <f t="shared" si="227"/>
        <v>rock</v>
      </c>
      <c r="S1844" s="10">
        <f t="shared" si="228"/>
        <v>42031.423391203702</v>
      </c>
      <c r="T1844" s="10">
        <f t="shared" si="229"/>
        <v>42065.040972222218</v>
      </c>
      <c r="U1844">
        <f t="shared" si="230"/>
        <v>2015</v>
      </c>
      <c r="V1844">
        <f t="shared" si="231"/>
        <v>2015</v>
      </c>
    </row>
    <row r="1845" spans="1:22"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224"/>
        <v>124.0061</v>
      </c>
      <c r="P1845" s="5">
        <f t="shared" si="225"/>
        <v>92.541865671641801</v>
      </c>
      <c r="Q1845" t="str">
        <f t="shared" si="226"/>
        <v>music</v>
      </c>
      <c r="R1845" t="str">
        <f t="shared" si="227"/>
        <v>rock</v>
      </c>
      <c r="S1845" s="10">
        <f t="shared" si="228"/>
        <v>40564.786504629628</v>
      </c>
      <c r="T1845" s="10">
        <f t="shared" si="229"/>
        <v>40594.786504629628</v>
      </c>
      <c r="U1845">
        <f t="shared" si="230"/>
        <v>2011</v>
      </c>
      <c r="V1845">
        <f t="shared" si="231"/>
        <v>2011</v>
      </c>
    </row>
    <row r="1846" spans="1:22"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224"/>
        <v>101.4</v>
      </c>
      <c r="P1846" s="5">
        <f t="shared" si="225"/>
        <v>76.05</v>
      </c>
      <c r="Q1846" t="str">
        <f t="shared" si="226"/>
        <v>music</v>
      </c>
      <c r="R1846" t="str">
        <f t="shared" si="227"/>
        <v>rock</v>
      </c>
      <c r="S1846" s="10">
        <f t="shared" si="228"/>
        <v>40666.765208333331</v>
      </c>
      <c r="T1846" s="10">
        <f t="shared" si="229"/>
        <v>40704.916666666664</v>
      </c>
      <c r="U1846">
        <f t="shared" si="230"/>
        <v>2011</v>
      </c>
      <c r="V1846">
        <f t="shared" si="231"/>
        <v>2011</v>
      </c>
    </row>
    <row r="1847" spans="1:22"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224"/>
        <v>100</v>
      </c>
      <c r="P1847" s="5">
        <f t="shared" si="225"/>
        <v>52.631578947368418</v>
      </c>
      <c r="Q1847" t="str">
        <f t="shared" si="226"/>
        <v>music</v>
      </c>
      <c r="R1847" t="str">
        <f t="shared" si="227"/>
        <v>rock</v>
      </c>
      <c r="S1847" s="10">
        <f t="shared" si="228"/>
        <v>42523.124976851854</v>
      </c>
      <c r="T1847" s="10">
        <f t="shared" si="229"/>
        <v>42537.996527777774</v>
      </c>
      <c r="U1847">
        <f t="shared" si="230"/>
        <v>2016</v>
      </c>
      <c r="V1847">
        <f t="shared" si="231"/>
        <v>2016</v>
      </c>
    </row>
    <row r="1848" spans="1:22"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224"/>
        <v>137.92666666666668</v>
      </c>
      <c r="P1848" s="5">
        <f t="shared" si="225"/>
        <v>98.990430622009569</v>
      </c>
      <c r="Q1848" t="str">
        <f t="shared" si="226"/>
        <v>music</v>
      </c>
      <c r="R1848" t="str">
        <f t="shared" si="227"/>
        <v>rock</v>
      </c>
      <c r="S1848" s="10">
        <f t="shared" si="228"/>
        <v>41228.441863425927</v>
      </c>
      <c r="T1848" s="10">
        <f t="shared" si="229"/>
        <v>41258.441863425927</v>
      </c>
      <c r="U1848">
        <f t="shared" si="230"/>
        <v>2012</v>
      </c>
      <c r="V1848">
        <f t="shared" si="231"/>
        <v>2012</v>
      </c>
    </row>
    <row r="1849" spans="1:22"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224"/>
        <v>120.88000000000001</v>
      </c>
      <c r="P1849" s="5">
        <f t="shared" si="225"/>
        <v>79.526315789473685</v>
      </c>
      <c r="Q1849" t="str">
        <f t="shared" si="226"/>
        <v>music</v>
      </c>
      <c r="R1849" t="str">
        <f t="shared" si="227"/>
        <v>rock</v>
      </c>
      <c r="S1849" s="10">
        <f t="shared" si="228"/>
        <v>42094.028148148143</v>
      </c>
      <c r="T1849" s="10">
        <f t="shared" si="229"/>
        <v>42115.028148148143</v>
      </c>
      <c r="U1849">
        <f t="shared" si="230"/>
        <v>2015</v>
      </c>
      <c r="V1849">
        <f t="shared" si="231"/>
        <v>2015</v>
      </c>
    </row>
    <row r="1850" spans="1:22"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224"/>
        <v>107.36666666666667</v>
      </c>
      <c r="P1850" s="5">
        <f t="shared" si="225"/>
        <v>134.20833333333334</v>
      </c>
      <c r="Q1850" t="str">
        <f t="shared" si="226"/>
        <v>music</v>
      </c>
      <c r="R1850" t="str">
        <f t="shared" si="227"/>
        <v>rock</v>
      </c>
      <c r="S1850" s="10">
        <f t="shared" si="228"/>
        <v>40691.579722222217</v>
      </c>
      <c r="T1850" s="10">
        <f t="shared" si="229"/>
        <v>40755.082638888889</v>
      </c>
      <c r="U1850">
        <f t="shared" si="230"/>
        <v>2011</v>
      </c>
      <c r="V1850">
        <f t="shared" si="231"/>
        <v>2011</v>
      </c>
    </row>
    <row r="1851" spans="1:22"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224"/>
        <v>100.33333333333334</v>
      </c>
      <c r="P1851" s="5">
        <f t="shared" si="225"/>
        <v>37.625</v>
      </c>
      <c r="Q1851" t="str">
        <f t="shared" si="226"/>
        <v>music</v>
      </c>
      <c r="R1851" t="str">
        <f t="shared" si="227"/>
        <v>rock</v>
      </c>
      <c r="S1851" s="10">
        <f t="shared" si="228"/>
        <v>41169.637256944443</v>
      </c>
      <c r="T1851" s="10">
        <f t="shared" si="229"/>
        <v>41199.637256944443</v>
      </c>
      <c r="U1851">
        <f t="shared" si="230"/>
        <v>2012</v>
      </c>
      <c r="V1851">
        <f t="shared" si="231"/>
        <v>2012</v>
      </c>
    </row>
    <row r="1852" spans="1:22"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224"/>
        <v>101.52222222222223</v>
      </c>
      <c r="P1852" s="5">
        <f t="shared" si="225"/>
        <v>51.044692737430168</v>
      </c>
      <c r="Q1852" t="str">
        <f t="shared" si="226"/>
        <v>music</v>
      </c>
      <c r="R1852" t="str">
        <f t="shared" si="227"/>
        <v>rock</v>
      </c>
      <c r="S1852" s="10">
        <f t="shared" si="228"/>
        <v>41800.751157407409</v>
      </c>
      <c r="T1852" s="10">
        <f t="shared" si="229"/>
        <v>41830.751157407409</v>
      </c>
      <c r="U1852">
        <f t="shared" si="230"/>
        <v>2014</v>
      </c>
      <c r="V1852">
        <f t="shared" si="231"/>
        <v>2014</v>
      </c>
    </row>
    <row r="1853" spans="1:22"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224"/>
        <v>100.07692307692308</v>
      </c>
      <c r="P1853" s="5">
        <f t="shared" si="225"/>
        <v>50.03846153846154</v>
      </c>
      <c r="Q1853" t="str">
        <f t="shared" si="226"/>
        <v>music</v>
      </c>
      <c r="R1853" t="str">
        <f t="shared" si="227"/>
        <v>rock</v>
      </c>
      <c r="S1853" s="10">
        <f t="shared" si="228"/>
        <v>41827.69835648148</v>
      </c>
      <c r="T1853" s="10">
        <f t="shared" si="229"/>
        <v>41847.833333333328</v>
      </c>
      <c r="U1853">
        <f t="shared" si="230"/>
        <v>2014</v>
      </c>
      <c r="V1853">
        <f t="shared" si="231"/>
        <v>2014</v>
      </c>
    </row>
    <row r="1854" spans="1:22"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224"/>
        <v>116.96666666666667</v>
      </c>
      <c r="P1854" s="5">
        <f t="shared" si="225"/>
        <v>133.93129770992365</v>
      </c>
      <c r="Q1854" t="str">
        <f t="shared" si="226"/>
        <v>music</v>
      </c>
      <c r="R1854" t="str">
        <f t="shared" si="227"/>
        <v>rock</v>
      </c>
      <c r="S1854" s="10">
        <f t="shared" si="228"/>
        <v>42081.563101851854</v>
      </c>
      <c r="T1854" s="10">
        <f t="shared" si="229"/>
        <v>42118.791666666664</v>
      </c>
      <c r="U1854">
        <f t="shared" si="230"/>
        <v>2015</v>
      </c>
      <c r="V1854">
        <f t="shared" si="231"/>
        <v>2015</v>
      </c>
    </row>
    <row r="1855" spans="1:22"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224"/>
        <v>101.875</v>
      </c>
      <c r="P1855" s="5">
        <f t="shared" si="225"/>
        <v>58.214285714285715</v>
      </c>
      <c r="Q1855" t="str">
        <f t="shared" si="226"/>
        <v>music</v>
      </c>
      <c r="R1855" t="str">
        <f t="shared" si="227"/>
        <v>rock</v>
      </c>
      <c r="S1855" s="10">
        <f t="shared" si="228"/>
        <v>41176.852048611108</v>
      </c>
      <c r="T1855" s="10">
        <f t="shared" si="229"/>
        <v>41226.893715277773</v>
      </c>
      <c r="U1855">
        <f t="shared" si="230"/>
        <v>2012</v>
      </c>
      <c r="V1855">
        <f t="shared" si="231"/>
        <v>2012</v>
      </c>
    </row>
    <row r="1856" spans="1:22"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224"/>
        <v>102.12366666666665</v>
      </c>
      <c r="P1856" s="5">
        <f t="shared" si="225"/>
        <v>88.037643678160919</v>
      </c>
      <c r="Q1856" t="str">
        <f t="shared" si="226"/>
        <v>music</v>
      </c>
      <c r="R1856" t="str">
        <f t="shared" si="227"/>
        <v>rock</v>
      </c>
      <c r="S1856" s="10">
        <f t="shared" si="228"/>
        <v>41387.812928240739</v>
      </c>
      <c r="T1856" s="10">
        <f t="shared" si="229"/>
        <v>41417.812928240739</v>
      </c>
      <c r="U1856">
        <f t="shared" si="230"/>
        <v>2013</v>
      </c>
      <c r="V1856">
        <f t="shared" si="231"/>
        <v>2013</v>
      </c>
    </row>
    <row r="1857" spans="1:22"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224"/>
        <v>154.05897142857143</v>
      </c>
      <c r="P1857" s="5">
        <f t="shared" si="225"/>
        <v>70.576753926701571</v>
      </c>
      <c r="Q1857" t="str">
        <f t="shared" si="226"/>
        <v>music</v>
      </c>
      <c r="R1857" t="str">
        <f t="shared" si="227"/>
        <v>rock</v>
      </c>
      <c r="S1857" s="10">
        <f t="shared" si="228"/>
        <v>41600.330324074072</v>
      </c>
      <c r="T1857" s="10">
        <f t="shared" si="229"/>
        <v>41645.330324074072</v>
      </c>
      <c r="U1857">
        <f t="shared" si="230"/>
        <v>2013</v>
      </c>
      <c r="V1857">
        <f t="shared" si="231"/>
        <v>2014</v>
      </c>
    </row>
    <row r="1858" spans="1:22"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224"/>
        <v>101.25</v>
      </c>
      <c r="P1858" s="5">
        <f t="shared" si="225"/>
        <v>53.289473684210527</v>
      </c>
      <c r="Q1858" t="str">
        <f t="shared" si="226"/>
        <v>music</v>
      </c>
      <c r="R1858" t="str">
        <f t="shared" si="227"/>
        <v>rock</v>
      </c>
      <c r="S1858" s="10">
        <f t="shared" si="228"/>
        <v>41817.64666666666</v>
      </c>
      <c r="T1858" s="10">
        <f t="shared" si="229"/>
        <v>41838.64666666666</v>
      </c>
      <c r="U1858">
        <f t="shared" si="230"/>
        <v>2014</v>
      </c>
      <c r="V1858">
        <f t="shared" si="231"/>
        <v>2014</v>
      </c>
    </row>
    <row r="1859" spans="1:22"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32">(E1859/D1859)*100</f>
        <v>100</v>
      </c>
      <c r="P1859" s="5">
        <f t="shared" ref="P1859:P1922" si="233">IFERROR(E1859/L1859, 0)</f>
        <v>136.36363636363637</v>
      </c>
      <c r="Q1859" t="str">
        <f t="shared" ref="Q1859:Q1922" si="234">LEFT(N1859,FIND("/",N1859)-1)</f>
        <v>music</v>
      </c>
      <c r="R1859" t="str">
        <f t="shared" ref="R1859:R1922" si="235">RIGHT(N1859,LEN(N1859)-FIND("/",N1859))</f>
        <v>rock</v>
      </c>
      <c r="S1859" s="10">
        <f t="shared" ref="S1859:S1922" si="236">(J1859/86400)+25569+(-5/24)</f>
        <v>41864.560335648144</v>
      </c>
      <c r="T1859" s="10">
        <f t="shared" ref="T1859:T1922" si="237">(I1859/86400)+25569+(-5/24)</f>
        <v>41894.560335648144</v>
      </c>
      <c r="U1859">
        <f t="shared" ref="U1859:U1922" si="238">YEAR(S1859)</f>
        <v>2014</v>
      </c>
      <c r="V1859">
        <f t="shared" ref="V1859:V1922" si="239">YEAR(T1859)</f>
        <v>2014</v>
      </c>
    </row>
    <row r="1860" spans="1:22"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32"/>
        <v>108.74800874800874</v>
      </c>
      <c r="P1860" s="5">
        <f t="shared" si="233"/>
        <v>40.547315436241611</v>
      </c>
      <c r="Q1860" t="str">
        <f t="shared" si="234"/>
        <v>music</v>
      </c>
      <c r="R1860" t="str">
        <f t="shared" si="235"/>
        <v>rock</v>
      </c>
      <c r="S1860" s="10">
        <f t="shared" si="236"/>
        <v>40832.9921412037</v>
      </c>
      <c r="T1860" s="10">
        <f t="shared" si="237"/>
        <v>40893.033807870372</v>
      </c>
      <c r="U1860">
        <f t="shared" si="238"/>
        <v>2011</v>
      </c>
      <c r="V1860">
        <f t="shared" si="239"/>
        <v>2011</v>
      </c>
    </row>
    <row r="1861" spans="1:22"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32"/>
        <v>131.83333333333334</v>
      </c>
      <c r="P1861" s="5">
        <f t="shared" si="233"/>
        <v>70.625</v>
      </c>
      <c r="Q1861" t="str">
        <f t="shared" si="234"/>
        <v>music</v>
      </c>
      <c r="R1861" t="str">
        <f t="shared" si="235"/>
        <v>rock</v>
      </c>
      <c r="S1861" s="10">
        <f t="shared" si="236"/>
        <v>40778.561678240738</v>
      </c>
      <c r="T1861" s="10">
        <f t="shared" si="237"/>
        <v>40808.561678240738</v>
      </c>
      <c r="U1861">
        <f t="shared" si="238"/>
        <v>2011</v>
      </c>
      <c r="V1861">
        <f t="shared" si="239"/>
        <v>2011</v>
      </c>
    </row>
    <row r="1862" spans="1:22"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32"/>
        <v>133.46666666666667</v>
      </c>
      <c r="P1862" s="5">
        <f t="shared" si="233"/>
        <v>52.684210526315788</v>
      </c>
      <c r="Q1862" t="str">
        <f t="shared" si="234"/>
        <v>music</v>
      </c>
      <c r="R1862" t="str">
        <f t="shared" si="235"/>
        <v>rock</v>
      </c>
      <c r="S1862" s="10">
        <f t="shared" si="236"/>
        <v>41655.500972222224</v>
      </c>
      <c r="T1862" s="10">
        <f t="shared" si="237"/>
        <v>41676.500972222224</v>
      </c>
      <c r="U1862">
        <f t="shared" si="238"/>
        <v>2014</v>
      </c>
      <c r="V1862">
        <f t="shared" si="239"/>
        <v>2014</v>
      </c>
    </row>
    <row r="1863" spans="1:22"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32"/>
        <v>0</v>
      </c>
      <c r="P1863" s="5">
        <f t="shared" si="233"/>
        <v>0</v>
      </c>
      <c r="Q1863" t="str">
        <f t="shared" si="234"/>
        <v>games</v>
      </c>
      <c r="R1863" t="str">
        <f t="shared" si="235"/>
        <v>mobile games</v>
      </c>
      <c r="S1863" s="10">
        <f t="shared" si="236"/>
        <v>42000.091909722221</v>
      </c>
      <c r="T1863" s="10">
        <f t="shared" si="237"/>
        <v>42030.091909722221</v>
      </c>
      <c r="U1863">
        <f t="shared" si="238"/>
        <v>2014</v>
      </c>
      <c r="V1863">
        <f t="shared" si="239"/>
        <v>2015</v>
      </c>
    </row>
    <row r="1864" spans="1:22"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32"/>
        <v>8.0833333333333321</v>
      </c>
      <c r="P1864" s="5">
        <f t="shared" si="233"/>
        <v>90.9375</v>
      </c>
      <c r="Q1864" t="str">
        <f t="shared" si="234"/>
        <v>games</v>
      </c>
      <c r="R1864" t="str">
        <f t="shared" si="235"/>
        <v>mobile games</v>
      </c>
      <c r="S1864" s="10">
        <f t="shared" si="236"/>
        <v>42755.284421296295</v>
      </c>
      <c r="T1864" s="10">
        <f t="shared" si="237"/>
        <v>42802.104166666664</v>
      </c>
      <c r="U1864">
        <f t="shared" si="238"/>
        <v>2017</v>
      </c>
      <c r="V1864">
        <f t="shared" si="239"/>
        <v>2017</v>
      </c>
    </row>
    <row r="1865" spans="1:22"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32"/>
        <v>0.4</v>
      </c>
      <c r="P1865" s="5">
        <f t="shared" si="233"/>
        <v>5</v>
      </c>
      <c r="Q1865" t="str">
        <f t="shared" si="234"/>
        <v>games</v>
      </c>
      <c r="R1865" t="str">
        <f t="shared" si="235"/>
        <v>mobile games</v>
      </c>
      <c r="S1865" s="10">
        <f t="shared" si="236"/>
        <v>41772.588946759257</v>
      </c>
      <c r="T1865" s="10">
        <f t="shared" si="237"/>
        <v>41802.588946759257</v>
      </c>
      <c r="U1865">
        <f t="shared" si="238"/>
        <v>2014</v>
      </c>
      <c r="V1865">
        <f t="shared" si="239"/>
        <v>2014</v>
      </c>
    </row>
    <row r="1866" spans="1:22"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32"/>
        <v>42.892307692307689</v>
      </c>
      <c r="P1866" s="5">
        <f t="shared" si="233"/>
        <v>58.083333333333336</v>
      </c>
      <c r="Q1866" t="str">
        <f t="shared" si="234"/>
        <v>games</v>
      </c>
      <c r="R1866" t="str">
        <f t="shared" si="235"/>
        <v>mobile games</v>
      </c>
      <c r="S1866" s="10">
        <f t="shared" si="236"/>
        <v>41733.508101851847</v>
      </c>
      <c r="T1866" s="10">
        <f t="shared" si="237"/>
        <v>41763.508101851847</v>
      </c>
      <c r="U1866">
        <f t="shared" si="238"/>
        <v>2014</v>
      </c>
      <c r="V1866">
        <f t="shared" si="239"/>
        <v>2014</v>
      </c>
    </row>
    <row r="1867" spans="1:22"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32"/>
        <v>3.6363636363636364E-3</v>
      </c>
      <c r="P1867" s="5">
        <f t="shared" si="233"/>
        <v>2</v>
      </c>
      <c r="Q1867" t="str">
        <f t="shared" si="234"/>
        <v>games</v>
      </c>
      <c r="R1867" t="str">
        <f t="shared" si="235"/>
        <v>mobile games</v>
      </c>
      <c r="S1867" s="10">
        <f t="shared" si="236"/>
        <v>42645.159108796295</v>
      </c>
      <c r="T1867" s="10">
        <f t="shared" si="237"/>
        <v>42680.200775462959</v>
      </c>
      <c r="U1867">
        <f t="shared" si="238"/>
        <v>2016</v>
      </c>
      <c r="V1867">
        <f t="shared" si="239"/>
        <v>2016</v>
      </c>
    </row>
    <row r="1868" spans="1:22"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32"/>
        <v>0.5</v>
      </c>
      <c r="P1868" s="5">
        <f t="shared" si="233"/>
        <v>62.5</v>
      </c>
      <c r="Q1868" t="str">
        <f t="shared" si="234"/>
        <v>games</v>
      </c>
      <c r="R1868" t="str">
        <f t="shared" si="235"/>
        <v>mobile games</v>
      </c>
      <c r="S1868" s="10">
        <f t="shared" si="236"/>
        <v>42742.038159722222</v>
      </c>
      <c r="T1868" s="10">
        <f t="shared" si="237"/>
        <v>42794.958333333336</v>
      </c>
      <c r="U1868">
        <f t="shared" si="238"/>
        <v>2017</v>
      </c>
      <c r="V1868">
        <f t="shared" si="239"/>
        <v>2017</v>
      </c>
    </row>
    <row r="1869" spans="1:22"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32"/>
        <v>0.05</v>
      </c>
      <c r="P1869" s="5">
        <f t="shared" si="233"/>
        <v>10</v>
      </c>
      <c r="Q1869" t="str">
        <f t="shared" si="234"/>
        <v>games</v>
      </c>
      <c r="R1869" t="str">
        <f t="shared" si="235"/>
        <v>mobile games</v>
      </c>
      <c r="S1869" s="10">
        <f t="shared" si="236"/>
        <v>42649.716574074067</v>
      </c>
      <c r="T1869" s="10">
        <f t="shared" si="237"/>
        <v>42679.716574074067</v>
      </c>
      <c r="U1869">
        <f t="shared" si="238"/>
        <v>2016</v>
      </c>
      <c r="V1869">
        <f t="shared" si="239"/>
        <v>2016</v>
      </c>
    </row>
    <row r="1870" spans="1:22"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32"/>
        <v>4.8680000000000003</v>
      </c>
      <c r="P1870" s="5">
        <f t="shared" si="233"/>
        <v>71.588235294117652</v>
      </c>
      <c r="Q1870" t="str">
        <f t="shared" si="234"/>
        <v>games</v>
      </c>
      <c r="R1870" t="str">
        <f t="shared" si="235"/>
        <v>mobile games</v>
      </c>
      <c r="S1870" s="10">
        <f t="shared" si="236"/>
        <v>42328.570891203701</v>
      </c>
      <c r="T1870" s="10">
        <f t="shared" si="237"/>
        <v>42353.124305555553</v>
      </c>
      <c r="U1870">
        <f t="shared" si="238"/>
        <v>2015</v>
      </c>
      <c r="V1870">
        <f t="shared" si="239"/>
        <v>2015</v>
      </c>
    </row>
    <row r="1871" spans="1:22"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32"/>
        <v>0</v>
      </c>
      <c r="P1871" s="5">
        <f t="shared" si="233"/>
        <v>0</v>
      </c>
      <c r="Q1871" t="str">
        <f t="shared" si="234"/>
        <v>games</v>
      </c>
      <c r="R1871" t="str">
        <f t="shared" si="235"/>
        <v>mobile games</v>
      </c>
      <c r="S1871" s="10">
        <f t="shared" si="236"/>
        <v>42708.794548611106</v>
      </c>
      <c r="T1871" s="10">
        <f t="shared" si="237"/>
        <v>42738.794548611106</v>
      </c>
      <c r="U1871">
        <f t="shared" si="238"/>
        <v>2016</v>
      </c>
      <c r="V1871">
        <f t="shared" si="239"/>
        <v>2017</v>
      </c>
    </row>
    <row r="1872" spans="1:22"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32"/>
        <v>10.314285714285715</v>
      </c>
      <c r="P1872" s="5">
        <f t="shared" si="233"/>
        <v>32.81818181818182</v>
      </c>
      <c r="Q1872" t="str">
        <f t="shared" si="234"/>
        <v>games</v>
      </c>
      <c r="R1872" t="str">
        <f t="shared" si="235"/>
        <v>mobile games</v>
      </c>
      <c r="S1872" s="10">
        <f t="shared" si="236"/>
        <v>42371.14739583333</v>
      </c>
      <c r="T1872" s="10">
        <f t="shared" si="237"/>
        <v>42399.970138888886</v>
      </c>
      <c r="U1872">
        <f t="shared" si="238"/>
        <v>2016</v>
      </c>
      <c r="V1872">
        <f t="shared" si="239"/>
        <v>2016</v>
      </c>
    </row>
    <row r="1873" spans="1:22"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32"/>
        <v>71.784615384615378</v>
      </c>
      <c r="P1873" s="5">
        <f t="shared" si="233"/>
        <v>49.11578947368421</v>
      </c>
      <c r="Q1873" t="str">
        <f t="shared" si="234"/>
        <v>games</v>
      </c>
      <c r="R1873" t="str">
        <f t="shared" si="235"/>
        <v>mobile games</v>
      </c>
      <c r="S1873" s="10">
        <f t="shared" si="236"/>
        <v>41923.575243055551</v>
      </c>
      <c r="T1873" s="10">
        <f t="shared" si="237"/>
        <v>41963.616909722223</v>
      </c>
      <c r="U1873">
        <f t="shared" si="238"/>
        <v>2014</v>
      </c>
      <c r="V1873">
        <f t="shared" si="239"/>
        <v>2014</v>
      </c>
    </row>
    <row r="1874" spans="1:22"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32"/>
        <v>1.06</v>
      </c>
      <c r="P1874" s="5">
        <f t="shared" si="233"/>
        <v>16.307692307692307</v>
      </c>
      <c r="Q1874" t="str">
        <f t="shared" si="234"/>
        <v>games</v>
      </c>
      <c r="R1874" t="str">
        <f t="shared" si="235"/>
        <v>mobile games</v>
      </c>
      <c r="S1874" s="10">
        <f t="shared" si="236"/>
        <v>42154.921319444438</v>
      </c>
      <c r="T1874" s="10">
        <f t="shared" si="237"/>
        <v>42184.921319444438</v>
      </c>
      <c r="U1874">
        <f t="shared" si="238"/>
        <v>2015</v>
      </c>
      <c r="V1874">
        <f t="shared" si="239"/>
        <v>2015</v>
      </c>
    </row>
    <row r="1875" spans="1:22"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32"/>
        <v>0.44999999999999996</v>
      </c>
      <c r="P1875" s="5">
        <f t="shared" si="233"/>
        <v>18</v>
      </c>
      <c r="Q1875" t="str">
        <f t="shared" si="234"/>
        <v>games</v>
      </c>
      <c r="R1875" t="str">
        <f t="shared" si="235"/>
        <v>mobile games</v>
      </c>
      <c r="S1875" s="10">
        <f t="shared" si="236"/>
        <v>42164.407523148147</v>
      </c>
      <c r="T1875" s="10">
        <f t="shared" si="237"/>
        <v>42193.489583333336</v>
      </c>
      <c r="U1875">
        <f t="shared" si="238"/>
        <v>2015</v>
      </c>
      <c r="V1875">
        <f t="shared" si="239"/>
        <v>2015</v>
      </c>
    </row>
    <row r="1876" spans="1:22"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32"/>
        <v>1.6250000000000001E-2</v>
      </c>
      <c r="P1876" s="5">
        <f t="shared" si="233"/>
        <v>13</v>
      </c>
      <c r="Q1876" t="str">
        <f t="shared" si="234"/>
        <v>games</v>
      </c>
      <c r="R1876" t="str">
        <f t="shared" si="235"/>
        <v>mobile games</v>
      </c>
      <c r="S1876" s="10">
        <f t="shared" si="236"/>
        <v>42529.760798611103</v>
      </c>
      <c r="T1876" s="10">
        <f t="shared" si="237"/>
        <v>42549.760798611103</v>
      </c>
      <c r="U1876">
        <f t="shared" si="238"/>
        <v>2016</v>
      </c>
      <c r="V1876">
        <f t="shared" si="239"/>
        <v>2016</v>
      </c>
    </row>
    <row r="1877" spans="1:22"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32"/>
        <v>0.51</v>
      </c>
      <c r="P1877" s="5">
        <f t="shared" si="233"/>
        <v>17</v>
      </c>
      <c r="Q1877" t="str">
        <f t="shared" si="234"/>
        <v>games</v>
      </c>
      <c r="R1877" t="str">
        <f t="shared" si="235"/>
        <v>mobile games</v>
      </c>
      <c r="S1877" s="10">
        <f t="shared" si="236"/>
        <v>42528.691064814811</v>
      </c>
      <c r="T1877" s="10">
        <f t="shared" si="237"/>
        <v>42588.691064814811</v>
      </c>
      <c r="U1877">
        <f t="shared" si="238"/>
        <v>2016</v>
      </c>
      <c r="V1877">
        <f t="shared" si="239"/>
        <v>2016</v>
      </c>
    </row>
    <row r="1878" spans="1:22"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32"/>
        <v>0</v>
      </c>
      <c r="P1878" s="5">
        <f t="shared" si="233"/>
        <v>0</v>
      </c>
      <c r="Q1878" t="str">
        <f t="shared" si="234"/>
        <v>games</v>
      </c>
      <c r="R1878" t="str">
        <f t="shared" si="235"/>
        <v>mobile games</v>
      </c>
      <c r="S1878" s="10">
        <f t="shared" si="236"/>
        <v>41776.07644675926</v>
      </c>
      <c r="T1878" s="10">
        <f t="shared" si="237"/>
        <v>41806.07644675926</v>
      </c>
      <c r="U1878">
        <f t="shared" si="238"/>
        <v>2014</v>
      </c>
      <c r="V1878">
        <f t="shared" si="239"/>
        <v>2014</v>
      </c>
    </row>
    <row r="1879" spans="1:22"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32"/>
        <v>0</v>
      </c>
      <c r="P1879" s="5">
        <f t="shared" si="233"/>
        <v>0</v>
      </c>
      <c r="Q1879" t="str">
        <f t="shared" si="234"/>
        <v>games</v>
      </c>
      <c r="R1879" t="str">
        <f t="shared" si="235"/>
        <v>mobile games</v>
      </c>
      <c r="S1879" s="10">
        <f t="shared" si="236"/>
        <v>42034.820891203701</v>
      </c>
      <c r="T1879" s="10">
        <f t="shared" si="237"/>
        <v>42063.820891203701</v>
      </c>
      <c r="U1879">
        <f t="shared" si="238"/>
        <v>2015</v>
      </c>
      <c r="V1879">
        <f t="shared" si="239"/>
        <v>2015</v>
      </c>
    </row>
    <row r="1880" spans="1:22"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32"/>
        <v>0</v>
      </c>
      <c r="P1880" s="5">
        <f t="shared" si="233"/>
        <v>0</v>
      </c>
      <c r="Q1880" t="str">
        <f t="shared" si="234"/>
        <v>games</v>
      </c>
      <c r="R1880" t="str">
        <f t="shared" si="235"/>
        <v>mobile games</v>
      </c>
      <c r="S1880" s="10">
        <f t="shared" si="236"/>
        <v>41772.800405092588</v>
      </c>
      <c r="T1880" s="10">
        <f t="shared" si="237"/>
        <v>41802.800405092588</v>
      </c>
      <c r="U1880">
        <f t="shared" si="238"/>
        <v>2014</v>
      </c>
      <c r="V1880">
        <f t="shared" si="239"/>
        <v>2014</v>
      </c>
    </row>
    <row r="1881" spans="1:22"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32"/>
        <v>0.12</v>
      </c>
      <c r="P1881" s="5">
        <f t="shared" si="233"/>
        <v>3</v>
      </c>
      <c r="Q1881" t="str">
        <f t="shared" si="234"/>
        <v>games</v>
      </c>
      <c r="R1881" t="str">
        <f t="shared" si="235"/>
        <v>mobile games</v>
      </c>
      <c r="S1881" s="10">
        <f t="shared" si="236"/>
        <v>42413.441307870373</v>
      </c>
      <c r="T1881" s="10">
        <f t="shared" si="237"/>
        <v>42443.399641203701</v>
      </c>
      <c r="U1881">
        <f t="shared" si="238"/>
        <v>2016</v>
      </c>
      <c r="V1881">
        <f t="shared" si="239"/>
        <v>2016</v>
      </c>
    </row>
    <row r="1882" spans="1:22"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32"/>
        <v>20.080000000000002</v>
      </c>
      <c r="P1882" s="5">
        <f t="shared" si="233"/>
        <v>41.833333333333336</v>
      </c>
      <c r="Q1882" t="str">
        <f t="shared" si="234"/>
        <v>games</v>
      </c>
      <c r="R1882" t="str">
        <f t="shared" si="235"/>
        <v>mobile games</v>
      </c>
      <c r="S1882" s="10">
        <f t="shared" si="236"/>
        <v>42430.358564814807</v>
      </c>
      <c r="T1882" s="10">
        <f t="shared" si="237"/>
        <v>42459.31689814815</v>
      </c>
      <c r="U1882">
        <f t="shared" si="238"/>
        <v>2016</v>
      </c>
      <c r="V1882">
        <f t="shared" si="239"/>
        <v>2016</v>
      </c>
    </row>
    <row r="1883" spans="1:22"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32"/>
        <v>172.68449999999999</v>
      </c>
      <c r="P1883" s="5">
        <f t="shared" si="233"/>
        <v>49.338428571428572</v>
      </c>
      <c r="Q1883" t="str">
        <f t="shared" si="234"/>
        <v>music</v>
      </c>
      <c r="R1883" t="str">
        <f t="shared" si="235"/>
        <v>indie rock</v>
      </c>
      <c r="S1883" s="10">
        <f t="shared" si="236"/>
        <v>42042.944317129623</v>
      </c>
      <c r="T1883" s="10">
        <f t="shared" si="237"/>
        <v>42072.902650462966</v>
      </c>
      <c r="U1883">
        <f t="shared" si="238"/>
        <v>2015</v>
      </c>
      <c r="V1883">
        <f t="shared" si="239"/>
        <v>2015</v>
      </c>
    </row>
    <row r="1884" spans="1:22"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32"/>
        <v>100.8955223880597</v>
      </c>
      <c r="P1884" s="5">
        <f t="shared" si="233"/>
        <v>41.728395061728392</v>
      </c>
      <c r="Q1884" t="str">
        <f t="shared" si="234"/>
        <v>music</v>
      </c>
      <c r="R1884" t="str">
        <f t="shared" si="235"/>
        <v>indie rock</v>
      </c>
      <c r="S1884" s="10">
        <f t="shared" si="236"/>
        <v>41067.740879629629</v>
      </c>
      <c r="T1884" s="10">
        <f t="shared" si="237"/>
        <v>41100.783333333333</v>
      </c>
      <c r="U1884">
        <f t="shared" si="238"/>
        <v>2012</v>
      </c>
      <c r="V1884">
        <f t="shared" si="239"/>
        <v>2012</v>
      </c>
    </row>
    <row r="1885" spans="1:22"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32"/>
        <v>104.8048048048048</v>
      </c>
      <c r="P1885" s="5">
        <f t="shared" si="233"/>
        <v>32.71875</v>
      </c>
      <c r="Q1885" t="str">
        <f t="shared" si="234"/>
        <v>music</v>
      </c>
      <c r="R1885" t="str">
        <f t="shared" si="235"/>
        <v>indie rock</v>
      </c>
      <c r="S1885" s="10">
        <f t="shared" si="236"/>
        <v>40977.739675925921</v>
      </c>
      <c r="T1885" s="10">
        <f t="shared" si="237"/>
        <v>41007.698009259257</v>
      </c>
      <c r="U1885">
        <f t="shared" si="238"/>
        <v>2012</v>
      </c>
      <c r="V1885">
        <f t="shared" si="239"/>
        <v>2012</v>
      </c>
    </row>
    <row r="1886" spans="1:22"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32"/>
        <v>135.1</v>
      </c>
      <c r="P1886" s="5">
        <f t="shared" si="233"/>
        <v>51.96153846153846</v>
      </c>
      <c r="Q1886" t="str">
        <f t="shared" si="234"/>
        <v>music</v>
      </c>
      <c r="R1886" t="str">
        <f t="shared" si="235"/>
        <v>indie rock</v>
      </c>
      <c r="S1886" s="10">
        <f t="shared" si="236"/>
        <v>41204.989988425921</v>
      </c>
      <c r="T1886" s="10">
        <f t="shared" si="237"/>
        <v>41240.291666666664</v>
      </c>
      <c r="U1886">
        <f t="shared" si="238"/>
        <v>2012</v>
      </c>
      <c r="V1886">
        <f t="shared" si="239"/>
        <v>2012</v>
      </c>
    </row>
    <row r="1887" spans="1:22"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32"/>
        <v>116.32786885245903</v>
      </c>
      <c r="P1887" s="5">
        <f t="shared" si="233"/>
        <v>50.685714285714283</v>
      </c>
      <c r="Q1887" t="str">
        <f t="shared" si="234"/>
        <v>music</v>
      </c>
      <c r="R1887" t="str">
        <f t="shared" si="235"/>
        <v>indie rock</v>
      </c>
      <c r="S1887" s="10">
        <f t="shared" si="236"/>
        <v>41098.885532407403</v>
      </c>
      <c r="T1887" s="10">
        <f t="shared" si="237"/>
        <v>41131.708333333328</v>
      </c>
      <c r="U1887">
        <f t="shared" si="238"/>
        <v>2012</v>
      </c>
      <c r="V1887">
        <f t="shared" si="239"/>
        <v>2012</v>
      </c>
    </row>
    <row r="1888" spans="1:22"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32"/>
        <v>102.08333333333333</v>
      </c>
      <c r="P1888" s="5">
        <f t="shared" si="233"/>
        <v>42.241379310344826</v>
      </c>
      <c r="Q1888" t="str">
        <f t="shared" si="234"/>
        <v>music</v>
      </c>
      <c r="R1888" t="str">
        <f t="shared" si="235"/>
        <v>indie rock</v>
      </c>
      <c r="S1888" s="10">
        <f t="shared" si="236"/>
        <v>41925.69835648148</v>
      </c>
      <c r="T1888" s="10">
        <f t="shared" si="237"/>
        <v>41955.740023148144</v>
      </c>
      <c r="U1888">
        <f t="shared" si="238"/>
        <v>2014</v>
      </c>
      <c r="V1888">
        <f t="shared" si="239"/>
        <v>2014</v>
      </c>
    </row>
    <row r="1889" spans="1:22"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32"/>
        <v>111.16666666666666</v>
      </c>
      <c r="P1889" s="5">
        <f t="shared" si="233"/>
        <v>416.875</v>
      </c>
      <c r="Q1889" t="str">
        <f t="shared" si="234"/>
        <v>music</v>
      </c>
      <c r="R1889" t="str">
        <f t="shared" si="235"/>
        <v>indie rock</v>
      </c>
      <c r="S1889" s="10">
        <f t="shared" si="236"/>
        <v>42323.591805555552</v>
      </c>
      <c r="T1889" s="10">
        <f t="shared" si="237"/>
        <v>42341.687499999993</v>
      </c>
      <c r="U1889">
        <f t="shared" si="238"/>
        <v>2015</v>
      </c>
      <c r="V1889">
        <f t="shared" si="239"/>
        <v>2015</v>
      </c>
    </row>
    <row r="1890" spans="1:22"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32"/>
        <v>166.08</v>
      </c>
      <c r="P1890" s="5">
        <f t="shared" si="233"/>
        <v>46.651685393258425</v>
      </c>
      <c r="Q1890" t="str">
        <f t="shared" si="234"/>
        <v>music</v>
      </c>
      <c r="R1890" t="str">
        <f t="shared" si="235"/>
        <v>indie rock</v>
      </c>
      <c r="S1890" s="10">
        <f t="shared" si="236"/>
        <v>40299.03162037037</v>
      </c>
      <c r="T1890" s="10">
        <f t="shared" si="237"/>
        <v>40329.999305555553</v>
      </c>
      <c r="U1890">
        <f t="shared" si="238"/>
        <v>2010</v>
      </c>
      <c r="V1890">
        <f t="shared" si="239"/>
        <v>2010</v>
      </c>
    </row>
    <row r="1891" spans="1:22"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32"/>
        <v>106.60000000000001</v>
      </c>
      <c r="P1891" s="5">
        <f t="shared" si="233"/>
        <v>48.454545454545453</v>
      </c>
      <c r="Q1891" t="str">
        <f t="shared" si="234"/>
        <v>music</v>
      </c>
      <c r="R1891" t="str">
        <f t="shared" si="235"/>
        <v>indie rock</v>
      </c>
      <c r="S1891" s="10">
        <f t="shared" si="236"/>
        <v>41299.585023148145</v>
      </c>
      <c r="T1891" s="10">
        <f t="shared" si="237"/>
        <v>41344.543356481481</v>
      </c>
      <c r="U1891">
        <f t="shared" si="238"/>
        <v>2013</v>
      </c>
      <c r="V1891">
        <f t="shared" si="239"/>
        <v>2013</v>
      </c>
    </row>
    <row r="1892" spans="1:22"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32"/>
        <v>144.58441666666667</v>
      </c>
      <c r="P1892" s="5">
        <f t="shared" si="233"/>
        <v>70.5289837398374</v>
      </c>
      <c r="Q1892" t="str">
        <f t="shared" si="234"/>
        <v>music</v>
      </c>
      <c r="R1892" t="str">
        <f t="shared" si="235"/>
        <v>indie rock</v>
      </c>
      <c r="S1892" s="10">
        <f t="shared" si="236"/>
        <v>41228.577870370369</v>
      </c>
      <c r="T1892" s="10">
        <f t="shared" si="237"/>
        <v>41258.577870370369</v>
      </c>
      <c r="U1892">
        <f t="shared" si="238"/>
        <v>2012</v>
      </c>
      <c r="V1892">
        <f t="shared" si="239"/>
        <v>2012</v>
      </c>
    </row>
    <row r="1893" spans="1:22"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32"/>
        <v>105.55000000000001</v>
      </c>
      <c r="P1893" s="5">
        <f t="shared" si="233"/>
        <v>87.958333333333329</v>
      </c>
      <c r="Q1893" t="str">
        <f t="shared" si="234"/>
        <v>music</v>
      </c>
      <c r="R1893" t="str">
        <f t="shared" si="235"/>
        <v>indie rock</v>
      </c>
      <c r="S1893" s="10">
        <f t="shared" si="236"/>
        <v>40335.589745370366</v>
      </c>
      <c r="T1893" s="10">
        <f t="shared" si="237"/>
        <v>40381.041666666664</v>
      </c>
      <c r="U1893">
        <f t="shared" si="238"/>
        <v>2010</v>
      </c>
      <c r="V1893">
        <f t="shared" si="239"/>
        <v>2010</v>
      </c>
    </row>
    <row r="1894" spans="1:22"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32"/>
        <v>136.60000000000002</v>
      </c>
      <c r="P1894" s="5">
        <f t="shared" si="233"/>
        <v>26.26923076923077</v>
      </c>
      <c r="Q1894" t="str">
        <f t="shared" si="234"/>
        <v>music</v>
      </c>
      <c r="R1894" t="str">
        <f t="shared" si="235"/>
        <v>indie rock</v>
      </c>
      <c r="S1894" s="10">
        <f t="shared" si="236"/>
        <v>40671.429178240738</v>
      </c>
      <c r="T1894" s="10">
        <f t="shared" si="237"/>
        <v>40701.429178240738</v>
      </c>
      <c r="U1894">
        <f t="shared" si="238"/>
        <v>2011</v>
      </c>
      <c r="V1894">
        <f t="shared" si="239"/>
        <v>2011</v>
      </c>
    </row>
    <row r="1895" spans="1:22"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32"/>
        <v>104</v>
      </c>
      <c r="P1895" s="5">
        <f t="shared" si="233"/>
        <v>57.777777777777779</v>
      </c>
      <c r="Q1895" t="str">
        <f t="shared" si="234"/>
        <v>music</v>
      </c>
      <c r="R1895" t="str">
        <f t="shared" si="235"/>
        <v>indie rock</v>
      </c>
      <c r="S1895" s="10">
        <f t="shared" si="236"/>
        <v>40632.733622685184</v>
      </c>
      <c r="T1895" s="10">
        <f t="shared" si="237"/>
        <v>40648.957638888889</v>
      </c>
      <c r="U1895">
        <f t="shared" si="238"/>
        <v>2011</v>
      </c>
      <c r="V1895">
        <f t="shared" si="239"/>
        <v>2011</v>
      </c>
    </row>
    <row r="1896" spans="1:22"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32"/>
        <v>114.5</v>
      </c>
      <c r="P1896" s="5">
        <f t="shared" si="233"/>
        <v>57.25</v>
      </c>
      <c r="Q1896" t="str">
        <f t="shared" si="234"/>
        <v>music</v>
      </c>
      <c r="R1896" t="str">
        <f t="shared" si="235"/>
        <v>indie rock</v>
      </c>
      <c r="S1896" s="10">
        <f t="shared" si="236"/>
        <v>40920.696562499994</v>
      </c>
      <c r="T1896" s="10">
        <f t="shared" si="237"/>
        <v>40951.696562499994</v>
      </c>
      <c r="U1896">
        <f t="shared" si="238"/>
        <v>2012</v>
      </c>
      <c r="V1896">
        <f t="shared" si="239"/>
        <v>2012</v>
      </c>
    </row>
    <row r="1897" spans="1:22"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32"/>
        <v>101.71957671957672</v>
      </c>
      <c r="P1897" s="5">
        <f t="shared" si="233"/>
        <v>196.34042553191489</v>
      </c>
      <c r="Q1897" t="str">
        <f t="shared" si="234"/>
        <v>music</v>
      </c>
      <c r="R1897" t="str">
        <f t="shared" si="235"/>
        <v>indie rock</v>
      </c>
      <c r="S1897" s="10">
        <f t="shared" si="236"/>
        <v>42267.538449074076</v>
      </c>
      <c r="T1897" s="10">
        <f t="shared" si="237"/>
        <v>42297.538449074076</v>
      </c>
      <c r="U1897">
        <f t="shared" si="238"/>
        <v>2015</v>
      </c>
      <c r="V1897">
        <f t="shared" si="239"/>
        <v>2015</v>
      </c>
    </row>
    <row r="1898" spans="1:22"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32"/>
        <v>123.94678492239468</v>
      </c>
      <c r="P1898" s="5">
        <f t="shared" si="233"/>
        <v>43</v>
      </c>
      <c r="Q1898" t="str">
        <f t="shared" si="234"/>
        <v>music</v>
      </c>
      <c r="R1898" t="str">
        <f t="shared" si="235"/>
        <v>indie rock</v>
      </c>
      <c r="S1898" s="10">
        <f t="shared" si="236"/>
        <v>40981.501909722218</v>
      </c>
      <c r="T1898" s="10">
        <f t="shared" si="237"/>
        <v>41011.501909722218</v>
      </c>
      <c r="U1898">
        <f t="shared" si="238"/>
        <v>2012</v>
      </c>
      <c r="V1898">
        <f t="shared" si="239"/>
        <v>2012</v>
      </c>
    </row>
    <row r="1899" spans="1:22"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32"/>
        <v>102.45669291338582</v>
      </c>
      <c r="P1899" s="5">
        <f t="shared" si="233"/>
        <v>35.551912568306008</v>
      </c>
      <c r="Q1899" t="str">
        <f t="shared" si="234"/>
        <v>music</v>
      </c>
      <c r="R1899" t="str">
        <f t="shared" si="235"/>
        <v>indie rock</v>
      </c>
      <c r="S1899" s="10">
        <f t="shared" si="236"/>
        <v>41680.375069444439</v>
      </c>
      <c r="T1899" s="10">
        <f t="shared" si="237"/>
        <v>41702.666666666664</v>
      </c>
      <c r="U1899">
        <f t="shared" si="238"/>
        <v>2014</v>
      </c>
      <c r="V1899">
        <f t="shared" si="239"/>
        <v>2014</v>
      </c>
    </row>
    <row r="1900" spans="1:22"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32"/>
        <v>144.5</v>
      </c>
      <c r="P1900" s="5">
        <f t="shared" si="233"/>
        <v>68.80952380952381</v>
      </c>
      <c r="Q1900" t="str">
        <f t="shared" si="234"/>
        <v>music</v>
      </c>
      <c r="R1900" t="str">
        <f t="shared" si="235"/>
        <v>indie rock</v>
      </c>
      <c r="S1900" s="10">
        <f t="shared" si="236"/>
        <v>42365.9846412037</v>
      </c>
      <c r="T1900" s="10">
        <f t="shared" si="237"/>
        <v>42401.541666666664</v>
      </c>
      <c r="U1900">
        <f t="shared" si="238"/>
        <v>2015</v>
      </c>
      <c r="V1900">
        <f t="shared" si="239"/>
        <v>2016</v>
      </c>
    </row>
    <row r="1901" spans="1:22"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32"/>
        <v>133.33333333333331</v>
      </c>
      <c r="P1901" s="5">
        <f t="shared" si="233"/>
        <v>28.571428571428573</v>
      </c>
      <c r="Q1901" t="str">
        <f t="shared" si="234"/>
        <v>music</v>
      </c>
      <c r="R1901" t="str">
        <f t="shared" si="235"/>
        <v>indie rock</v>
      </c>
      <c r="S1901" s="10">
        <f t="shared" si="236"/>
        <v>42058.733402777776</v>
      </c>
      <c r="T1901" s="10">
        <f t="shared" si="237"/>
        <v>42088.691736111105</v>
      </c>
      <c r="U1901">
        <f t="shared" si="238"/>
        <v>2015</v>
      </c>
      <c r="V1901">
        <f t="shared" si="239"/>
        <v>2015</v>
      </c>
    </row>
    <row r="1902" spans="1:22"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32"/>
        <v>109.3644</v>
      </c>
      <c r="P1902" s="5">
        <f t="shared" si="233"/>
        <v>50.631666666666668</v>
      </c>
      <c r="Q1902" t="str">
        <f t="shared" si="234"/>
        <v>music</v>
      </c>
      <c r="R1902" t="str">
        <f t="shared" si="235"/>
        <v>indie rock</v>
      </c>
      <c r="S1902" s="10">
        <f t="shared" si="236"/>
        <v>41160.663553240738</v>
      </c>
      <c r="T1902" s="10">
        <f t="shared" si="237"/>
        <v>41188.207638888889</v>
      </c>
      <c r="U1902">
        <f t="shared" si="238"/>
        <v>2012</v>
      </c>
      <c r="V1902">
        <f t="shared" si="239"/>
        <v>2012</v>
      </c>
    </row>
    <row r="1903" spans="1:22"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32"/>
        <v>2.6969696969696968</v>
      </c>
      <c r="P1903" s="5">
        <f t="shared" si="233"/>
        <v>106.8</v>
      </c>
      <c r="Q1903" t="str">
        <f t="shared" si="234"/>
        <v>technology</v>
      </c>
      <c r="R1903" t="str">
        <f t="shared" si="235"/>
        <v>gadgets</v>
      </c>
      <c r="S1903" s="10">
        <f t="shared" si="236"/>
        <v>42116.334826388884</v>
      </c>
      <c r="T1903" s="10">
        <f t="shared" si="237"/>
        <v>42146.333333333336</v>
      </c>
      <c r="U1903">
        <f t="shared" si="238"/>
        <v>2015</v>
      </c>
      <c r="V1903">
        <f t="shared" si="239"/>
        <v>2015</v>
      </c>
    </row>
    <row r="1904" spans="1:22"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32"/>
        <v>1.2</v>
      </c>
      <c r="P1904" s="5">
        <f t="shared" si="233"/>
        <v>4</v>
      </c>
      <c r="Q1904" t="str">
        <f t="shared" si="234"/>
        <v>technology</v>
      </c>
      <c r="R1904" t="str">
        <f t="shared" si="235"/>
        <v>gadgets</v>
      </c>
      <c r="S1904" s="10">
        <f t="shared" si="236"/>
        <v>42037.581562499996</v>
      </c>
      <c r="T1904" s="10">
        <f t="shared" si="237"/>
        <v>42067.581562499996</v>
      </c>
      <c r="U1904">
        <f t="shared" si="238"/>
        <v>2015</v>
      </c>
      <c r="V1904">
        <f t="shared" si="239"/>
        <v>2015</v>
      </c>
    </row>
    <row r="1905" spans="1:22"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32"/>
        <v>46.6</v>
      </c>
      <c r="P1905" s="5">
        <f t="shared" si="233"/>
        <v>34.097560975609753</v>
      </c>
      <c r="Q1905" t="str">
        <f t="shared" si="234"/>
        <v>technology</v>
      </c>
      <c r="R1905" t="str">
        <f t="shared" si="235"/>
        <v>gadgets</v>
      </c>
      <c r="S1905" s="10">
        <f t="shared" si="236"/>
        <v>42702.562395833331</v>
      </c>
      <c r="T1905" s="10">
        <f t="shared" si="237"/>
        <v>42762.562395833331</v>
      </c>
      <c r="U1905">
        <f t="shared" si="238"/>
        <v>2016</v>
      </c>
      <c r="V1905">
        <f t="shared" si="239"/>
        <v>2017</v>
      </c>
    </row>
    <row r="1906" spans="1:22"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32"/>
        <v>0.1</v>
      </c>
      <c r="P1906" s="5">
        <f t="shared" si="233"/>
        <v>25</v>
      </c>
      <c r="Q1906" t="str">
        <f t="shared" si="234"/>
        <v>technology</v>
      </c>
      <c r="R1906" t="str">
        <f t="shared" si="235"/>
        <v>gadgets</v>
      </c>
      <c r="S1906" s="10">
        <f t="shared" si="236"/>
        <v>42326.477094907408</v>
      </c>
      <c r="T1906" s="10">
        <f t="shared" si="237"/>
        <v>42371.477094907408</v>
      </c>
      <c r="U1906">
        <f t="shared" si="238"/>
        <v>2015</v>
      </c>
      <c r="V1906">
        <f t="shared" si="239"/>
        <v>2016</v>
      </c>
    </row>
    <row r="1907" spans="1:22"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32"/>
        <v>0.16800000000000001</v>
      </c>
      <c r="P1907" s="5">
        <f t="shared" si="233"/>
        <v>10.5</v>
      </c>
      <c r="Q1907" t="str">
        <f t="shared" si="234"/>
        <v>technology</v>
      </c>
      <c r="R1907" t="str">
        <f t="shared" si="235"/>
        <v>gadgets</v>
      </c>
      <c r="S1907" s="10">
        <f t="shared" si="236"/>
        <v>41859.717523148145</v>
      </c>
      <c r="T1907" s="10">
        <f t="shared" si="237"/>
        <v>41889.717523148145</v>
      </c>
      <c r="U1907">
        <f t="shared" si="238"/>
        <v>2014</v>
      </c>
      <c r="V1907">
        <f t="shared" si="239"/>
        <v>2014</v>
      </c>
    </row>
    <row r="1908" spans="1:22"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32"/>
        <v>42.76</v>
      </c>
      <c r="P1908" s="5">
        <f t="shared" si="233"/>
        <v>215.95959595959596</v>
      </c>
      <c r="Q1908" t="str">
        <f t="shared" si="234"/>
        <v>technology</v>
      </c>
      <c r="R1908" t="str">
        <f t="shared" si="235"/>
        <v>gadgets</v>
      </c>
      <c r="S1908" s="10">
        <f t="shared" si="236"/>
        <v>42514.462766203702</v>
      </c>
      <c r="T1908" s="10">
        <f t="shared" si="237"/>
        <v>42544.462766203702</v>
      </c>
      <c r="U1908">
        <f t="shared" si="238"/>
        <v>2016</v>
      </c>
      <c r="V1908">
        <f t="shared" si="239"/>
        <v>2016</v>
      </c>
    </row>
    <row r="1909" spans="1:22"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32"/>
        <v>0.28333333333333333</v>
      </c>
      <c r="P1909" s="5">
        <f t="shared" si="233"/>
        <v>21.25</v>
      </c>
      <c r="Q1909" t="str">
        <f t="shared" si="234"/>
        <v>technology</v>
      </c>
      <c r="R1909" t="str">
        <f t="shared" si="235"/>
        <v>gadgets</v>
      </c>
      <c r="S1909" s="10">
        <f t="shared" si="236"/>
        <v>41767.378761574073</v>
      </c>
      <c r="T1909" s="10">
        <f t="shared" si="237"/>
        <v>41782.378761574073</v>
      </c>
      <c r="U1909">
        <f t="shared" si="238"/>
        <v>2014</v>
      </c>
      <c r="V1909">
        <f t="shared" si="239"/>
        <v>2014</v>
      </c>
    </row>
    <row r="1910" spans="1:22"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32"/>
        <v>1.7319999999999998</v>
      </c>
      <c r="P1910" s="5">
        <f t="shared" si="233"/>
        <v>108.25</v>
      </c>
      <c r="Q1910" t="str">
        <f t="shared" si="234"/>
        <v>technology</v>
      </c>
      <c r="R1910" t="str">
        <f t="shared" si="235"/>
        <v>gadgets</v>
      </c>
      <c r="S1910" s="10">
        <f t="shared" si="236"/>
        <v>42703.709490740737</v>
      </c>
      <c r="T1910" s="10">
        <f t="shared" si="237"/>
        <v>42733.709490740737</v>
      </c>
      <c r="U1910">
        <f t="shared" si="238"/>
        <v>2016</v>
      </c>
      <c r="V1910">
        <f t="shared" si="239"/>
        <v>2016</v>
      </c>
    </row>
    <row r="1911" spans="1:22"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32"/>
        <v>14.111428571428572</v>
      </c>
      <c r="P1911" s="5">
        <f t="shared" si="233"/>
        <v>129.97368421052633</v>
      </c>
      <c r="Q1911" t="str">
        <f t="shared" si="234"/>
        <v>technology</v>
      </c>
      <c r="R1911" t="str">
        <f t="shared" si="235"/>
        <v>gadgets</v>
      </c>
      <c r="S1911" s="10">
        <f t="shared" si="236"/>
        <v>41905.220821759256</v>
      </c>
      <c r="T1911" s="10">
        <f t="shared" si="237"/>
        <v>41935.220821759256</v>
      </c>
      <c r="U1911">
        <f t="shared" si="238"/>
        <v>2014</v>
      </c>
      <c r="V1911">
        <f t="shared" si="239"/>
        <v>2014</v>
      </c>
    </row>
    <row r="1912" spans="1:22"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32"/>
        <v>39.395294117647055</v>
      </c>
      <c r="P1912" s="5">
        <f t="shared" si="233"/>
        <v>117.49473684210527</v>
      </c>
      <c r="Q1912" t="str">
        <f t="shared" si="234"/>
        <v>technology</v>
      </c>
      <c r="R1912" t="str">
        <f t="shared" si="235"/>
        <v>gadgets</v>
      </c>
      <c r="S1912" s="10">
        <f t="shared" si="236"/>
        <v>42264.754826388882</v>
      </c>
      <c r="T1912" s="10">
        <f t="shared" si="237"/>
        <v>42308.739583333336</v>
      </c>
      <c r="U1912">
        <f t="shared" si="238"/>
        <v>2015</v>
      </c>
      <c r="V1912">
        <f t="shared" si="239"/>
        <v>2015</v>
      </c>
    </row>
    <row r="1913" spans="1:22"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32"/>
        <v>2.3529411764705882E-2</v>
      </c>
      <c r="P1913" s="5">
        <f t="shared" si="233"/>
        <v>10</v>
      </c>
      <c r="Q1913" t="str">
        <f t="shared" si="234"/>
        <v>technology</v>
      </c>
      <c r="R1913" t="str">
        <f t="shared" si="235"/>
        <v>gadgets</v>
      </c>
      <c r="S1913" s="10">
        <f t="shared" si="236"/>
        <v>41829.825624999998</v>
      </c>
      <c r="T1913" s="10">
        <f t="shared" si="237"/>
        <v>41859.825624999998</v>
      </c>
      <c r="U1913">
        <f t="shared" si="238"/>
        <v>2014</v>
      </c>
      <c r="V1913">
        <f t="shared" si="239"/>
        <v>2014</v>
      </c>
    </row>
    <row r="1914" spans="1:22"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32"/>
        <v>59.3</v>
      </c>
      <c r="P1914" s="5">
        <f t="shared" si="233"/>
        <v>70.595238095238102</v>
      </c>
      <c r="Q1914" t="str">
        <f t="shared" si="234"/>
        <v>technology</v>
      </c>
      <c r="R1914" t="str">
        <f t="shared" si="235"/>
        <v>gadgets</v>
      </c>
      <c r="S1914" s="10">
        <f t="shared" si="236"/>
        <v>42129.018055555549</v>
      </c>
      <c r="T1914" s="10">
        <f t="shared" si="237"/>
        <v>42159.018055555549</v>
      </c>
      <c r="U1914">
        <f t="shared" si="238"/>
        <v>2015</v>
      </c>
      <c r="V1914">
        <f t="shared" si="239"/>
        <v>2015</v>
      </c>
    </row>
    <row r="1915" spans="1:22"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32"/>
        <v>1.3270833333333334</v>
      </c>
      <c r="P1915" s="5">
        <f t="shared" si="233"/>
        <v>24.5</v>
      </c>
      <c r="Q1915" t="str">
        <f t="shared" si="234"/>
        <v>technology</v>
      </c>
      <c r="R1915" t="str">
        <f t="shared" si="235"/>
        <v>gadgets</v>
      </c>
      <c r="S1915" s="10">
        <f t="shared" si="236"/>
        <v>41890.302986111106</v>
      </c>
      <c r="T1915" s="10">
        <f t="shared" si="237"/>
        <v>41920.302986111106</v>
      </c>
      <c r="U1915">
        <f t="shared" si="238"/>
        <v>2014</v>
      </c>
      <c r="V1915">
        <f t="shared" si="239"/>
        <v>2014</v>
      </c>
    </row>
    <row r="1916" spans="1:22"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32"/>
        <v>9.0090090090090094</v>
      </c>
      <c r="P1916" s="5">
        <f t="shared" si="233"/>
        <v>30</v>
      </c>
      <c r="Q1916" t="str">
        <f t="shared" si="234"/>
        <v>technology</v>
      </c>
      <c r="R1916" t="str">
        <f t="shared" si="235"/>
        <v>gadgets</v>
      </c>
      <c r="S1916" s="10">
        <f t="shared" si="236"/>
        <v>41928.966122685182</v>
      </c>
      <c r="T1916" s="10">
        <f t="shared" si="237"/>
        <v>41943.957638888889</v>
      </c>
      <c r="U1916">
        <f t="shared" si="238"/>
        <v>2014</v>
      </c>
      <c r="V1916">
        <f t="shared" si="239"/>
        <v>2014</v>
      </c>
    </row>
    <row r="1917" spans="1:22"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32"/>
        <v>1.6</v>
      </c>
      <c r="P1917" s="5">
        <f t="shared" si="233"/>
        <v>2</v>
      </c>
      <c r="Q1917" t="str">
        <f t="shared" si="234"/>
        <v>technology</v>
      </c>
      <c r="R1917" t="str">
        <f t="shared" si="235"/>
        <v>gadgets</v>
      </c>
      <c r="S1917" s="10">
        <f t="shared" si="236"/>
        <v>41863.840532407405</v>
      </c>
      <c r="T1917" s="10">
        <f t="shared" si="237"/>
        <v>41883.840532407405</v>
      </c>
      <c r="U1917">
        <f t="shared" si="238"/>
        <v>2014</v>
      </c>
      <c r="V1917">
        <f t="shared" si="239"/>
        <v>2014</v>
      </c>
    </row>
    <row r="1918" spans="1:22"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32"/>
        <v>0.51</v>
      </c>
      <c r="P1918" s="5">
        <f t="shared" si="233"/>
        <v>17</v>
      </c>
      <c r="Q1918" t="str">
        <f t="shared" si="234"/>
        <v>technology</v>
      </c>
      <c r="R1918" t="str">
        <f t="shared" si="235"/>
        <v>gadgets</v>
      </c>
      <c r="S1918" s="10">
        <f t="shared" si="236"/>
        <v>42656.508969907409</v>
      </c>
      <c r="T1918" s="10">
        <f t="shared" si="237"/>
        <v>42681.550636574073</v>
      </c>
      <c r="U1918">
        <f t="shared" si="238"/>
        <v>2016</v>
      </c>
      <c r="V1918">
        <f t="shared" si="239"/>
        <v>2016</v>
      </c>
    </row>
    <row r="1919" spans="1:22"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32"/>
        <v>52.570512820512818</v>
      </c>
      <c r="P1919" s="5">
        <f t="shared" si="233"/>
        <v>2928.9285714285716</v>
      </c>
      <c r="Q1919" t="str">
        <f t="shared" si="234"/>
        <v>technology</v>
      </c>
      <c r="R1919" t="str">
        <f t="shared" si="235"/>
        <v>gadgets</v>
      </c>
      <c r="S1919" s="10">
        <f t="shared" si="236"/>
        <v>42746.06172453703</v>
      </c>
      <c r="T1919" s="10">
        <f t="shared" si="237"/>
        <v>42776.06172453703</v>
      </c>
      <c r="U1919">
        <f t="shared" si="238"/>
        <v>2017</v>
      </c>
      <c r="V1919">
        <f t="shared" si="239"/>
        <v>2017</v>
      </c>
    </row>
    <row r="1920" spans="1:22"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32"/>
        <v>1.04</v>
      </c>
      <c r="P1920" s="5">
        <f t="shared" si="233"/>
        <v>28.888888888888889</v>
      </c>
      <c r="Q1920" t="str">
        <f t="shared" si="234"/>
        <v>technology</v>
      </c>
      <c r="R1920" t="str">
        <f t="shared" si="235"/>
        <v>gadgets</v>
      </c>
      <c r="S1920" s="10">
        <f t="shared" si="236"/>
        <v>41828.581608796296</v>
      </c>
      <c r="T1920" s="10">
        <f t="shared" si="237"/>
        <v>41863.581608796296</v>
      </c>
      <c r="U1920">
        <f t="shared" si="238"/>
        <v>2014</v>
      </c>
      <c r="V1920">
        <f t="shared" si="239"/>
        <v>2014</v>
      </c>
    </row>
    <row r="1921" spans="1:22"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32"/>
        <v>47.4</v>
      </c>
      <c r="P1921" s="5">
        <f t="shared" si="233"/>
        <v>29.625</v>
      </c>
      <c r="Q1921" t="str">
        <f t="shared" si="234"/>
        <v>technology</v>
      </c>
      <c r="R1921" t="str">
        <f t="shared" si="235"/>
        <v>gadgets</v>
      </c>
      <c r="S1921" s="10">
        <f t="shared" si="236"/>
        <v>42113.667233796295</v>
      </c>
      <c r="T1921" s="10">
        <f t="shared" si="237"/>
        <v>42143.667233796295</v>
      </c>
      <c r="U1921">
        <f t="shared" si="238"/>
        <v>2015</v>
      </c>
      <c r="V1921">
        <f t="shared" si="239"/>
        <v>2015</v>
      </c>
    </row>
    <row r="1922" spans="1:22"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32"/>
        <v>43.03</v>
      </c>
      <c r="P1922" s="5">
        <f t="shared" si="233"/>
        <v>40.980952380952381</v>
      </c>
      <c r="Q1922" t="str">
        <f t="shared" si="234"/>
        <v>technology</v>
      </c>
      <c r="R1922" t="str">
        <f t="shared" si="235"/>
        <v>gadgets</v>
      </c>
      <c r="S1922" s="10">
        <f t="shared" si="236"/>
        <v>42270.66737268518</v>
      </c>
      <c r="T1922" s="10">
        <f t="shared" si="237"/>
        <v>42298.749999999993</v>
      </c>
      <c r="U1922">
        <f t="shared" si="238"/>
        <v>2015</v>
      </c>
      <c r="V1922">
        <f t="shared" si="239"/>
        <v>2015</v>
      </c>
    </row>
    <row r="1923" spans="1:22"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40">(E1923/D1923)*100</f>
        <v>136.80000000000001</v>
      </c>
      <c r="P1923" s="5">
        <f t="shared" ref="P1923:P1986" si="241">IFERROR(E1923/L1923, 0)</f>
        <v>54</v>
      </c>
      <c r="Q1923" t="str">
        <f t="shared" ref="Q1923:Q1986" si="242">LEFT(N1923,FIND("/",N1923)-1)</f>
        <v>music</v>
      </c>
      <c r="R1923" t="str">
        <f t="shared" ref="R1923:R1986" si="243">RIGHT(N1923,LEN(N1923)-FIND("/",N1923))</f>
        <v>indie rock</v>
      </c>
      <c r="S1923" s="10">
        <f t="shared" ref="S1923:S1986" si="244">(J1923/86400)+25569+(-5/24)</f>
        <v>41074.013229166667</v>
      </c>
      <c r="T1923" s="10">
        <f t="shared" ref="T1923:T1986" si="245">(I1923/86400)+25569+(-5/24)</f>
        <v>41104.013229166667</v>
      </c>
      <c r="U1923">
        <f t="shared" ref="U1923:U1986" si="246">YEAR(S1923)</f>
        <v>2012</v>
      </c>
      <c r="V1923">
        <f t="shared" ref="V1923:V1986" si="247">YEAR(T1923)</f>
        <v>2012</v>
      </c>
    </row>
    <row r="1924" spans="1:22"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40"/>
        <v>115.55</v>
      </c>
      <c r="P1924" s="5">
        <f t="shared" si="241"/>
        <v>36.109375</v>
      </c>
      <c r="Q1924" t="str">
        <f t="shared" si="242"/>
        <v>music</v>
      </c>
      <c r="R1924" t="str">
        <f t="shared" si="243"/>
        <v>indie rock</v>
      </c>
      <c r="S1924" s="10">
        <f t="shared" si="244"/>
        <v>41590.047534722216</v>
      </c>
      <c r="T1924" s="10">
        <f t="shared" si="245"/>
        <v>41620.047534722216</v>
      </c>
      <c r="U1924">
        <f t="shared" si="246"/>
        <v>2013</v>
      </c>
      <c r="V1924">
        <f t="shared" si="247"/>
        <v>2013</v>
      </c>
    </row>
    <row r="1925" spans="1:22"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40"/>
        <v>240.79999999999998</v>
      </c>
      <c r="P1925" s="5">
        <f t="shared" si="241"/>
        <v>23.153846153846153</v>
      </c>
      <c r="Q1925" t="str">
        <f t="shared" si="242"/>
        <v>music</v>
      </c>
      <c r="R1925" t="str">
        <f t="shared" si="243"/>
        <v>indie rock</v>
      </c>
      <c r="S1925" s="10">
        <f t="shared" si="244"/>
        <v>40772.640416666662</v>
      </c>
      <c r="T1925" s="10">
        <f t="shared" si="245"/>
        <v>40812.999305555553</v>
      </c>
      <c r="U1925">
        <f t="shared" si="246"/>
        <v>2011</v>
      </c>
      <c r="V1925">
        <f t="shared" si="247"/>
        <v>2011</v>
      </c>
    </row>
    <row r="1926" spans="1:22"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40"/>
        <v>114.39999999999999</v>
      </c>
      <c r="P1926" s="5">
        <f t="shared" si="241"/>
        <v>104</v>
      </c>
      <c r="Q1926" t="str">
        <f t="shared" si="242"/>
        <v>music</v>
      </c>
      <c r="R1926" t="str">
        <f t="shared" si="243"/>
        <v>indie rock</v>
      </c>
      <c r="S1926" s="10">
        <f t="shared" si="244"/>
        <v>41626.552719907406</v>
      </c>
      <c r="T1926" s="10">
        <f t="shared" si="245"/>
        <v>41654.606249999997</v>
      </c>
      <c r="U1926">
        <f t="shared" si="246"/>
        <v>2013</v>
      </c>
      <c r="V1926">
        <f t="shared" si="247"/>
        <v>2014</v>
      </c>
    </row>
    <row r="1927" spans="1:22"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40"/>
        <v>110.33333333333333</v>
      </c>
      <c r="P1927" s="5">
        <f t="shared" si="241"/>
        <v>31.826923076923077</v>
      </c>
      <c r="Q1927" t="str">
        <f t="shared" si="242"/>
        <v>music</v>
      </c>
      <c r="R1927" t="str">
        <f t="shared" si="243"/>
        <v>indie rock</v>
      </c>
      <c r="S1927" s="10">
        <f t="shared" si="244"/>
        <v>41535.693148148144</v>
      </c>
      <c r="T1927" s="10">
        <f t="shared" si="245"/>
        <v>41557.791666666664</v>
      </c>
      <c r="U1927">
        <f t="shared" si="246"/>
        <v>2013</v>
      </c>
      <c r="V1927">
        <f t="shared" si="247"/>
        <v>2013</v>
      </c>
    </row>
    <row r="1928" spans="1:22"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40"/>
        <v>195.37933333333334</v>
      </c>
      <c r="P1928" s="5">
        <f t="shared" si="241"/>
        <v>27.3896261682243</v>
      </c>
      <c r="Q1928" t="str">
        <f t="shared" si="242"/>
        <v>music</v>
      </c>
      <c r="R1928" t="str">
        <f t="shared" si="243"/>
        <v>indie rock</v>
      </c>
      <c r="S1928" s="10">
        <f t="shared" si="244"/>
        <v>40456.746018518512</v>
      </c>
      <c r="T1928" s="10">
        <f t="shared" si="245"/>
        <v>40483.80972222222</v>
      </c>
      <c r="U1928">
        <f t="shared" si="246"/>
        <v>2010</v>
      </c>
      <c r="V1928">
        <f t="shared" si="247"/>
        <v>2010</v>
      </c>
    </row>
    <row r="1929" spans="1:22"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40"/>
        <v>103.33333333333334</v>
      </c>
      <c r="P1929" s="5">
        <f t="shared" si="241"/>
        <v>56.363636363636367</v>
      </c>
      <c r="Q1929" t="str">
        <f t="shared" si="242"/>
        <v>music</v>
      </c>
      <c r="R1929" t="str">
        <f t="shared" si="243"/>
        <v>indie rock</v>
      </c>
      <c r="S1929" s="10">
        <f t="shared" si="244"/>
        <v>40960.653229166666</v>
      </c>
      <c r="T1929" s="10">
        <f t="shared" si="245"/>
        <v>40975.999305555553</v>
      </c>
      <c r="U1929">
        <f t="shared" si="246"/>
        <v>2012</v>
      </c>
      <c r="V1929">
        <f t="shared" si="247"/>
        <v>2012</v>
      </c>
    </row>
    <row r="1930" spans="1:22"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40"/>
        <v>103.1372549019608</v>
      </c>
      <c r="P1930" s="5">
        <f t="shared" si="241"/>
        <v>77.352941176470594</v>
      </c>
      <c r="Q1930" t="str">
        <f t="shared" si="242"/>
        <v>music</v>
      </c>
      <c r="R1930" t="str">
        <f t="shared" si="243"/>
        <v>indie rock</v>
      </c>
      <c r="S1930" s="10">
        <f t="shared" si="244"/>
        <v>41371.439745370364</v>
      </c>
      <c r="T1930" s="10">
        <f t="shared" si="245"/>
        <v>41401.439745370364</v>
      </c>
      <c r="U1930">
        <f t="shared" si="246"/>
        <v>2013</v>
      </c>
      <c r="V1930">
        <f t="shared" si="247"/>
        <v>2013</v>
      </c>
    </row>
    <row r="1931" spans="1:22"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40"/>
        <v>100.3125</v>
      </c>
      <c r="P1931" s="5">
        <f t="shared" si="241"/>
        <v>42.8</v>
      </c>
      <c r="Q1931" t="str">
        <f t="shared" si="242"/>
        <v>music</v>
      </c>
      <c r="R1931" t="str">
        <f t="shared" si="243"/>
        <v>indie rock</v>
      </c>
      <c r="S1931" s="10">
        <f t="shared" si="244"/>
        <v>40686.813263888886</v>
      </c>
      <c r="T1931" s="10">
        <f t="shared" si="245"/>
        <v>40728.813263888886</v>
      </c>
      <c r="U1931">
        <f t="shared" si="246"/>
        <v>2011</v>
      </c>
      <c r="V1931">
        <f t="shared" si="247"/>
        <v>2011</v>
      </c>
    </row>
    <row r="1932" spans="1:22"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40"/>
        <v>127</v>
      </c>
      <c r="P1932" s="5">
        <f t="shared" si="241"/>
        <v>48.846153846153847</v>
      </c>
      <c r="Q1932" t="str">
        <f t="shared" si="242"/>
        <v>music</v>
      </c>
      <c r="R1932" t="str">
        <f t="shared" si="243"/>
        <v>indie rock</v>
      </c>
      <c r="S1932" s="10">
        <f t="shared" si="244"/>
        <v>41402.350486111107</v>
      </c>
      <c r="T1932" s="10">
        <f t="shared" si="245"/>
        <v>41462.350486111107</v>
      </c>
      <c r="U1932">
        <f t="shared" si="246"/>
        <v>2013</v>
      </c>
      <c r="V1932">
        <f t="shared" si="247"/>
        <v>2013</v>
      </c>
    </row>
    <row r="1933" spans="1:22"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40"/>
        <v>120.601</v>
      </c>
      <c r="P1933" s="5">
        <f t="shared" si="241"/>
        <v>48.240400000000001</v>
      </c>
      <c r="Q1933" t="str">
        <f t="shared" si="242"/>
        <v>music</v>
      </c>
      <c r="R1933" t="str">
        <f t="shared" si="243"/>
        <v>indie rock</v>
      </c>
      <c r="S1933" s="10">
        <f t="shared" si="244"/>
        <v>41037.684131944443</v>
      </c>
      <c r="T1933" s="10">
        <f t="shared" si="245"/>
        <v>41050.9375</v>
      </c>
      <c r="U1933">
        <f t="shared" si="246"/>
        <v>2012</v>
      </c>
      <c r="V1933">
        <f t="shared" si="247"/>
        <v>2012</v>
      </c>
    </row>
    <row r="1934" spans="1:22"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40"/>
        <v>106.99047619047619</v>
      </c>
      <c r="P1934" s="5">
        <f t="shared" si="241"/>
        <v>70.212500000000006</v>
      </c>
      <c r="Q1934" t="str">
        <f t="shared" si="242"/>
        <v>music</v>
      </c>
      <c r="R1934" t="str">
        <f t="shared" si="243"/>
        <v>indie rock</v>
      </c>
      <c r="S1934" s="10">
        <f t="shared" si="244"/>
        <v>40911.601539351854</v>
      </c>
      <c r="T1934" s="10">
        <f t="shared" si="245"/>
        <v>40932.601539351854</v>
      </c>
      <c r="U1934">
        <f t="shared" si="246"/>
        <v>2012</v>
      </c>
      <c r="V1934">
        <f t="shared" si="247"/>
        <v>2012</v>
      </c>
    </row>
    <row r="1935" spans="1:22"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40"/>
        <v>172.43333333333334</v>
      </c>
      <c r="P1935" s="5">
        <f t="shared" si="241"/>
        <v>94.054545454545448</v>
      </c>
      <c r="Q1935" t="str">
        <f t="shared" si="242"/>
        <v>music</v>
      </c>
      <c r="R1935" t="str">
        <f t="shared" si="243"/>
        <v>indie rock</v>
      </c>
      <c r="S1935" s="10">
        <f t="shared" si="244"/>
        <v>41878.922534722216</v>
      </c>
      <c r="T1935" s="10">
        <f t="shared" si="245"/>
        <v>41908.922534722216</v>
      </c>
      <c r="U1935">
        <f t="shared" si="246"/>
        <v>2014</v>
      </c>
      <c r="V1935">
        <f t="shared" si="247"/>
        <v>2014</v>
      </c>
    </row>
    <row r="1936" spans="1:22"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40"/>
        <v>123.61999999999999</v>
      </c>
      <c r="P1936" s="5">
        <f t="shared" si="241"/>
        <v>80.272727272727266</v>
      </c>
      <c r="Q1936" t="str">
        <f t="shared" si="242"/>
        <v>music</v>
      </c>
      <c r="R1936" t="str">
        <f t="shared" si="243"/>
        <v>indie rock</v>
      </c>
      <c r="S1936" s="10">
        <f t="shared" si="244"/>
        <v>40865.658807870372</v>
      </c>
      <c r="T1936" s="10">
        <f t="shared" si="245"/>
        <v>40902</v>
      </c>
      <c r="U1936">
        <f t="shared" si="246"/>
        <v>2011</v>
      </c>
      <c r="V1936">
        <f t="shared" si="247"/>
        <v>2011</v>
      </c>
    </row>
    <row r="1937" spans="1:22"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40"/>
        <v>108.4</v>
      </c>
      <c r="P1937" s="5">
        <f t="shared" si="241"/>
        <v>54.2</v>
      </c>
      <c r="Q1937" t="str">
        <f t="shared" si="242"/>
        <v>music</v>
      </c>
      <c r="R1937" t="str">
        <f t="shared" si="243"/>
        <v>indie rock</v>
      </c>
      <c r="S1937" s="10">
        <f t="shared" si="244"/>
        <v>41773.724201388883</v>
      </c>
      <c r="T1937" s="10">
        <f t="shared" si="245"/>
        <v>41810.999305555553</v>
      </c>
      <c r="U1937">
        <f t="shared" si="246"/>
        <v>2014</v>
      </c>
      <c r="V1937">
        <f t="shared" si="247"/>
        <v>2014</v>
      </c>
    </row>
    <row r="1938" spans="1:22"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40"/>
        <v>116.52013333333333</v>
      </c>
      <c r="P1938" s="5">
        <f t="shared" si="241"/>
        <v>60.26903448275862</v>
      </c>
      <c r="Q1938" t="str">
        <f t="shared" si="242"/>
        <v>music</v>
      </c>
      <c r="R1938" t="str">
        <f t="shared" si="243"/>
        <v>indie rock</v>
      </c>
      <c r="S1938" s="10">
        <f t="shared" si="244"/>
        <v>40852.68136574074</v>
      </c>
      <c r="T1938" s="10">
        <f t="shared" si="245"/>
        <v>40883.040972222218</v>
      </c>
      <c r="U1938">
        <f t="shared" si="246"/>
        <v>2011</v>
      </c>
      <c r="V1938">
        <f t="shared" si="247"/>
        <v>2011</v>
      </c>
    </row>
    <row r="1939" spans="1:22"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40"/>
        <v>187.245</v>
      </c>
      <c r="P1939" s="5">
        <f t="shared" si="241"/>
        <v>38.740344827586206</v>
      </c>
      <c r="Q1939" t="str">
        <f t="shared" si="242"/>
        <v>music</v>
      </c>
      <c r="R1939" t="str">
        <f t="shared" si="243"/>
        <v>indie rock</v>
      </c>
      <c r="S1939" s="10">
        <f t="shared" si="244"/>
        <v>41058.91065972222</v>
      </c>
      <c r="T1939" s="10">
        <f t="shared" si="245"/>
        <v>41074.957638888889</v>
      </c>
      <c r="U1939">
        <f t="shared" si="246"/>
        <v>2012</v>
      </c>
      <c r="V1939">
        <f t="shared" si="247"/>
        <v>2012</v>
      </c>
    </row>
    <row r="1940" spans="1:22"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40"/>
        <v>115.93333333333334</v>
      </c>
      <c r="P1940" s="5">
        <f t="shared" si="241"/>
        <v>152.54385964912279</v>
      </c>
      <c r="Q1940" t="str">
        <f t="shared" si="242"/>
        <v>music</v>
      </c>
      <c r="R1940" t="str">
        <f t="shared" si="243"/>
        <v>indie rock</v>
      </c>
      <c r="S1940" s="10">
        <f t="shared" si="244"/>
        <v>41426.05128472222</v>
      </c>
      <c r="T1940" s="10">
        <f t="shared" si="245"/>
        <v>41457</v>
      </c>
      <c r="U1940">
        <f t="shared" si="246"/>
        <v>2013</v>
      </c>
      <c r="V1940">
        <f t="shared" si="247"/>
        <v>2013</v>
      </c>
    </row>
    <row r="1941" spans="1:22"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40"/>
        <v>110.7</v>
      </c>
      <c r="P1941" s="5">
        <f t="shared" si="241"/>
        <v>115.3125</v>
      </c>
      <c r="Q1941" t="str">
        <f t="shared" si="242"/>
        <v>music</v>
      </c>
      <c r="R1941" t="str">
        <f t="shared" si="243"/>
        <v>indie rock</v>
      </c>
      <c r="S1941" s="10">
        <f t="shared" si="244"/>
        <v>41313.776712962957</v>
      </c>
      <c r="T1941" s="10">
        <f t="shared" si="245"/>
        <v>41343.735046296293</v>
      </c>
      <c r="U1941">
        <f t="shared" si="246"/>
        <v>2013</v>
      </c>
      <c r="V1941">
        <f t="shared" si="247"/>
        <v>2013</v>
      </c>
    </row>
    <row r="1942" spans="1:22"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40"/>
        <v>170.92307692307693</v>
      </c>
      <c r="P1942" s="5">
        <f t="shared" si="241"/>
        <v>35.838709677419352</v>
      </c>
      <c r="Q1942" t="str">
        <f t="shared" si="242"/>
        <v>music</v>
      </c>
      <c r="R1942" t="str">
        <f t="shared" si="243"/>
        <v>indie rock</v>
      </c>
      <c r="S1942" s="10">
        <f t="shared" si="244"/>
        <v>40670.298993055556</v>
      </c>
      <c r="T1942" s="10">
        <f t="shared" si="245"/>
        <v>40708.957638888889</v>
      </c>
      <c r="U1942">
        <f t="shared" si="246"/>
        <v>2011</v>
      </c>
      <c r="V1942">
        <f t="shared" si="247"/>
        <v>2011</v>
      </c>
    </row>
    <row r="1943" spans="1:22"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40"/>
        <v>126.11835600000001</v>
      </c>
      <c r="P1943" s="5">
        <f t="shared" si="241"/>
        <v>64.570118779438872</v>
      </c>
      <c r="Q1943" t="str">
        <f t="shared" si="242"/>
        <v>technology</v>
      </c>
      <c r="R1943" t="str">
        <f t="shared" si="243"/>
        <v>hardware</v>
      </c>
      <c r="S1943" s="10">
        <f t="shared" si="244"/>
        <v>41744.08253472222</v>
      </c>
      <c r="T1943" s="10">
        <f t="shared" si="245"/>
        <v>41774.08253472222</v>
      </c>
      <c r="U1943">
        <f t="shared" si="246"/>
        <v>2014</v>
      </c>
      <c r="V1943">
        <f t="shared" si="247"/>
        <v>2014</v>
      </c>
    </row>
    <row r="1944" spans="1:22"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40"/>
        <v>138.44033333333334</v>
      </c>
      <c r="P1944" s="5">
        <f t="shared" si="241"/>
        <v>87.436000000000007</v>
      </c>
      <c r="Q1944" t="str">
        <f t="shared" si="242"/>
        <v>technology</v>
      </c>
      <c r="R1944" t="str">
        <f t="shared" si="243"/>
        <v>hardware</v>
      </c>
      <c r="S1944" s="10">
        <f t="shared" si="244"/>
        <v>40638.619675925926</v>
      </c>
      <c r="T1944" s="10">
        <f t="shared" si="245"/>
        <v>40728.619675925926</v>
      </c>
      <c r="U1944">
        <f t="shared" si="246"/>
        <v>2011</v>
      </c>
      <c r="V1944">
        <f t="shared" si="247"/>
        <v>2011</v>
      </c>
    </row>
    <row r="1945" spans="1:22"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40"/>
        <v>1705.2499999999998</v>
      </c>
      <c r="P1945" s="5">
        <f t="shared" si="241"/>
        <v>68.815577078288939</v>
      </c>
      <c r="Q1945" t="str">
        <f t="shared" si="242"/>
        <v>technology</v>
      </c>
      <c r="R1945" t="str">
        <f t="shared" si="243"/>
        <v>hardware</v>
      </c>
      <c r="S1945" s="10">
        <f t="shared" si="244"/>
        <v>42548.061527777776</v>
      </c>
      <c r="T1945" s="10">
        <f t="shared" si="245"/>
        <v>42593.061527777776</v>
      </c>
      <c r="U1945">
        <f t="shared" si="246"/>
        <v>2016</v>
      </c>
      <c r="V1945">
        <f t="shared" si="247"/>
        <v>2016</v>
      </c>
    </row>
    <row r="1946" spans="1:22"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40"/>
        <v>788.05550000000005</v>
      </c>
      <c r="P1946" s="5">
        <f t="shared" si="241"/>
        <v>176.200223588597</v>
      </c>
      <c r="Q1946" t="str">
        <f t="shared" si="242"/>
        <v>technology</v>
      </c>
      <c r="R1946" t="str">
        <f t="shared" si="243"/>
        <v>hardware</v>
      </c>
      <c r="S1946" s="10">
        <f t="shared" si="244"/>
        <v>41730.376041666663</v>
      </c>
      <c r="T1946" s="10">
        <f t="shared" si="245"/>
        <v>41760.376041666663</v>
      </c>
      <c r="U1946">
        <f t="shared" si="246"/>
        <v>2014</v>
      </c>
      <c r="V1946">
        <f t="shared" si="247"/>
        <v>2014</v>
      </c>
    </row>
    <row r="1947" spans="1:22"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40"/>
        <v>348.01799999999997</v>
      </c>
      <c r="P1947" s="5">
        <f t="shared" si="241"/>
        <v>511.79117647058825</v>
      </c>
      <c r="Q1947" t="str">
        <f t="shared" si="242"/>
        <v>technology</v>
      </c>
      <c r="R1947" t="str">
        <f t="shared" si="243"/>
        <v>hardware</v>
      </c>
      <c r="S1947" s="10">
        <f t="shared" si="244"/>
        <v>42157.043495370366</v>
      </c>
      <c r="T1947" s="10">
        <f t="shared" si="245"/>
        <v>42197.043495370366</v>
      </c>
      <c r="U1947">
        <f t="shared" si="246"/>
        <v>2015</v>
      </c>
      <c r="V1947">
        <f t="shared" si="247"/>
        <v>2015</v>
      </c>
    </row>
    <row r="1948" spans="1:22"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40"/>
        <v>149.74666666666667</v>
      </c>
      <c r="P1948" s="5">
        <f t="shared" si="241"/>
        <v>160.44285714285715</v>
      </c>
      <c r="Q1948" t="str">
        <f t="shared" si="242"/>
        <v>technology</v>
      </c>
      <c r="R1948" t="str">
        <f t="shared" si="243"/>
        <v>hardware</v>
      </c>
      <c r="S1948" s="10">
        <f t="shared" si="244"/>
        <v>41688.941678240742</v>
      </c>
      <c r="T1948" s="10">
        <f t="shared" si="245"/>
        <v>41748.900011574071</v>
      </c>
      <c r="U1948">
        <f t="shared" si="246"/>
        <v>2014</v>
      </c>
      <c r="V1948">
        <f t="shared" si="247"/>
        <v>2014</v>
      </c>
    </row>
    <row r="1949" spans="1:22"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40"/>
        <v>100.63375000000001</v>
      </c>
      <c r="P1949" s="5">
        <f t="shared" si="241"/>
        <v>35.003043478260871</v>
      </c>
      <c r="Q1949" t="str">
        <f t="shared" si="242"/>
        <v>technology</v>
      </c>
      <c r="R1949" t="str">
        <f t="shared" si="243"/>
        <v>hardware</v>
      </c>
      <c r="S1949" s="10">
        <f t="shared" si="244"/>
        <v>40102.709722222222</v>
      </c>
      <c r="T1949" s="10">
        <f t="shared" si="245"/>
        <v>40140.040972222218</v>
      </c>
      <c r="U1949">
        <f t="shared" si="246"/>
        <v>2009</v>
      </c>
      <c r="V1949">
        <f t="shared" si="247"/>
        <v>2009</v>
      </c>
    </row>
    <row r="1950" spans="1:22"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40"/>
        <v>800.21100000000001</v>
      </c>
      <c r="P1950" s="5">
        <f t="shared" si="241"/>
        <v>188.50671378091872</v>
      </c>
      <c r="Q1950" t="str">
        <f t="shared" si="242"/>
        <v>technology</v>
      </c>
      <c r="R1950" t="str">
        <f t="shared" si="243"/>
        <v>hardware</v>
      </c>
      <c r="S1950" s="10">
        <f t="shared" si="244"/>
        <v>42473.395937499998</v>
      </c>
      <c r="T1950" s="10">
        <f t="shared" si="245"/>
        <v>42527.501388888886</v>
      </c>
      <c r="U1950">
        <f t="shared" si="246"/>
        <v>2016</v>
      </c>
      <c r="V1950">
        <f t="shared" si="247"/>
        <v>2016</v>
      </c>
    </row>
    <row r="1951" spans="1:22"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40"/>
        <v>106.00260000000002</v>
      </c>
      <c r="P1951" s="5">
        <f t="shared" si="241"/>
        <v>56.204984093319197</v>
      </c>
      <c r="Q1951" t="str">
        <f t="shared" si="242"/>
        <v>technology</v>
      </c>
      <c r="R1951" t="str">
        <f t="shared" si="243"/>
        <v>hardware</v>
      </c>
      <c r="S1951" s="10">
        <f t="shared" si="244"/>
        <v>41800.21471064815</v>
      </c>
      <c r="T1951" s="10">
        <f t="shared" si="245"/>
        <v>41830.21471064815</v>
      </c>
      <c r="U1951">
        <f t="shared" si="246"/>
        <v>2014</v>
      </c>
      <c r="V1951">
        <f t="shared" si="247"/>
        <v>2014</v>
      </c>
    </row>
    <row r="1952" spans="1:22"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40"/>
        <v>200.51866666666669</v>
      </c>
      <c r="P1952" s="5">
        <f t="shared" si="241"/>
        <v>51.3054157782516</v>
      </c>
      <c r="Q1952" t="str">
        <f t="shared" si="242"/>
        <v>technology</v>
      </c>
      <c r="R1952" t="str">
        <f t="shared" si="243"/>
        <v>hardware</v>
      </c>
      <c r="S1952" s="10">
        <f t="shared" si="244"/>
        <v>40623.973067129627</v>
      </c>
      <c r="T1952" s="10">
        <f t="shared" si="245"/>
        <v>40654.973067129627</v>
      </c>
      <c r="U1952">
        <f t="shared" si="246"/>
        <v>2011</v>
      </c>
      <c r="V1952">
        <f t="shared" si="247"/>
        <v>2011</v>
      </c>
    </row>
    <row r="1953" spans="1:22"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40"/>
        <v>212.44399999999999</v>
      </c>
      <c r="P1953" s="5">
        <f t="shared" si="241"/>
        <v>127.36450839328538</v>
      </c>
      <c r="Q1953" t="str">
        <f t="shared" si="242"/>
        <v>technology</v>
      </c>
      <c r="R1953" t="str">
        <f t="shared" si="243"/>
        <v>hardware</v>
      </c>
      <c r="S1953" s="10">
        <f t="shared" si="244"/>
        <v>42651.212233796294</v>
      </c>
      <c r="T1953" s="10">
        <f t="shared" si="245"/>
        <v>42681.253900462958</v>
      </c>
      <c r="U1953">
        <f t="shared" si="246"/>
        <v>2016</v>
      </c>
      <c r="V1953">
        <f t="shared" si="247"/>
        <v>2016</v>
      </c>
    </row>
    <row r="1954" spans="1:22"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40"/>
        <v>198.47237142857145</v>
      </c>
      <c r="P1954" s="5">
        <f t="shared" si="241"/>
        <v>101.85532258064516</v>
      </c>
      <c r="Q1954" t="str">
        <f t="shared" si="242"/>
        <v>technology</v>
      </c>
      <c r="R1954" t="str">
        <f t="shared" si="243"/>
        <v>hardware</v>
      </c>
      <c r="S1954" s="10">
        <f t="shared" si="244"/>
        <v>41526.398321759254</v>
      </c>
      <c r="T1954" s="10">
        <f t="shared" si="245"/>
        <v>41563.398321759254</v>
      </c>
      <c r="U1954">
        <f t="shared" si="246"/>
        <v>2013</v>
      </c>
      <c r="V1954">
        <f t="shared" si="247"/>
        <v>2013</v>
      </c>
    </row>
    <row r="1955" spans="1:22"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40"/>
        <v>225.94666666666666</v>
      </c>
      <c r="P1955" s="5">
        <f t="shared" si="241"/>
        <v>230.55782312925169</v>
      </c>
      <c r="Q1955" t="str">
        <f t="shared" si="242"/>
        <v>technology</v>
      </c>
      <c r="R1955" t="str">
        <f t="shared" si="243"/>
        <v>hardware</v>
      </c>
      <c r="S1955" s="10">
        <f t="shared" si="244"/>
        <v>40940.991493055553</v>
      </c>
      <c r="T1955" s="10">
        <f t="shared" si="245"/>
        <v>40969.916666666664</v>
      </c>
      <c r="U1955">
        <f t="shared" si="246"/>
        <v>2012</v>
      </c>
      <c r="V1955">
        <f t="shared" si="247"/>
        <v>2012</v>
      </c>
    </row>
    <row r="1956" spans="1:22"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40"/>
        <v>698.94800000000009</v>
      </c>
      <c r="P1956" s="5">
        <f t="shared" si="241"/>
        <v>842.10602409638557</v>
      </c>
      <c r="Q1956" t="str">
        <f t="shared" si="242"/>
        <v>technology</v>
      </c>
      <c r="R1956" t="str">
        <f t="shared" si="243"/>
        <v>hardware</v>
      </c>
      <c r="S1956" s="10">
        <f t="shared" si="244"/>
        <v>42394.372407407405</v>
      </c>
      <c r="T1956" s="10">
        <f t="shared" si="245"/>
        <v>42440.999999999993</v>
      </c>
      <c r="U1956">
        <f t="shared" si="246"/>
        <v>2016</v>
      </c>
      <c r="V1956">
        <f t="shared" si="247"/>
        <v>2016</v>
      </c>
    </row>
    <row r="1957" spans="1:22"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40"/>
        <v>398.59528571428569</v>
      </c>
      <c r="P1957" s="5">
        <f t="shared" si="241"/>
        <v>577.27593103448271</v>
      </c>
      <c r="Q1957" t="str">
        <f t="shared" si="242"/>
        <v>technology</v>
      </c>
      <c r="R1957" t="str">
        <f t="shared" si="243"/>
        <v>hardware</v>
      </c>
      <c r="S1957" s="10">
        <f t="shared" si="244"/>
        <v>41020.063437500001</v>
      </c>
      <c r="T1957" s="10">
        <f t="shared" si="245"/>
        <v>41052.583333333328</v>
      </c>
      <c r="U1957">
        <f t="shared" si="246"/>
        <v>2012</v>
      </c>
      <c r="V1957">
        <f t="shared" si="247"/>
        <v>2012</v>
      </c>
    </row>
    <row r="1958" spans="1:22"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40"/>
        <v>294.0333333333333</v>
      </c>
      <c r="P1958" s="5">
        <f t="shared" si="241"/>
        <v>483.34246575342468</v>
      </c>
      <c r="Q1958" t="str">
        <f t="shared" si="242"/>
        <v>technology</v>
      </c>
      <c r="R1958" t="str">
        <f t="shared" si="243"/>
        <v>hardware</v>
      </c>
      <c r="S1958" s="10">
        <f t="shared" si="244"/>
        <v>42067.71533564815</v>
      </c>
      <c r="T1958" s="10">
        <f t="shared" si="245"/>
        <v>42112.673668981479</v>
      </c>
      <c r="U1958">
        <f t="shared" si="246"/>
        <v>2015</v>
      </c>
      <c r="V1958">
        <f t="shared" si="247"/>
        <v>2015</v>
      </c>
    </row>
    <row r="1959" spans="1:22"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40"/>
        <v>167.50470000000001</v>
      </c>
      <c r="P1959" s="5">
        <f t="shared" si="241"/>
        <v>76.138500000000008</v>
      </c>
      <c r="Q1959" t="str">
        <f t="shared" si="242"/>
        <v>technology</v>
      </c>
      <c r="R1959" t="str">
        <f t="shared" si="243"/>
        <v>hardware</v>
      </c>
      <c r="S1959" s="10">
        <f t="shared" si="244"/>
        <v>41178.890196759261</v>
      </c>
      <c r="T1959" s="10">
        <f t="shared" si="245"/>
        <v>41208.890196759261</v>
      </c>
      <c r="U1959">
        <f t="shared" si="246"/>
        <v>2012</v>
      </c>
      <c r="V1959">
        <f t="shared" si="247"/>
        <v>2012</v>
      </c>
    </row>
    <row r="1960" spans="1:22"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40"/>
        <v>1435.5717142857143</v>
      </c>
      <c r="P1960" s="5">
        <f t="shared" si="241"/>
        <v>74.107684365781708</v>
      </c>
      <c r="Q1960" t="str">
        <f t="shared" si="242"/>
        <v>technology</v>
      </c>
      <c r="R1960" t="str">
        <f t="shared" si="243"/>
        <v>hardware</v>
      </c>
      <c r="S1960" s="10">
        <f t="shared" si="244"/>
        <v>41326.779641203699</v>
      </c>
      <c r="T1960" s="10">
        <f t="shared" si="245"/>
        <v>41356.737974537034</v>
      </c>
      <c r="U1960">
        <f t="shared" si="246"/>
        <v>2013</v>
      </c>
      <c r="V1960">
        <f t="shared" si="247"/>
        <v>2013</v>
      </c>
    </row>
    <row r="1961" spans="1:22"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40"/>
        <v>156.73439999999999</v>
      </c>
      <c r="P1961" s="5">
        <f t="shared" si="241"/>
        <v>36.965660377358489</v>
      </c>
      <c r="Q1961" t="str">
        <f t="shared" si="242"/>
        <v>technology</v>
      </c>
      <c r="R1961" t="str">
        <f t="shared" si="243"/>
        <v>hardware</v>
      </c>
      <c r="S1961" s="10">
        <f t="shared" si="244"/>
        <v>41871.637268518512</v>
      </c>
      <c r="T1961" s="10">
        <f t="shared" si="245"/>
        <v>41912.791666666664</v>
      </c>
      <c r="U1961">
        <f t="shared" si="246"/>
        <v>2014</v>
      </c>
      <c r="V1961">
        <f t="shared" si="247"/>
        <v>2014</v>
      </c>
    </row>
    <row r="1962" spans="1:22"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40"/>
        <v>117.90285714285716</v>
      </c>
      <c r="P1962" s="5">
        <f t="shared" si="241"/>
        <v>2500.969696969697</v>
      </c>
      <c r="Q1962" t="str">
        <f t="shared" si="242"/>
        <v>technology</v>
      </c>
      <c r="R1962" t="str">
        <f t="shared" si="243"/>
        <v>hardware</v>
      </c>
      <c r="S1962" s="10">
        <f t="shared" si="244"/>
        <v>41964.154409722221</v>
      </c>
      <c r="T1962" s="10">
        <f t="shared" si="245"/>
        <v>41994.154409722221</v>
      </c>
      <c r="U1962">
        <f t="shared" si="246"/>
        <v>2014</v>
      </c>
      <c r="V1962">
        <f t="shared" si="247"/>
        <v>2014</v>
      </c>
    </row>
    <row r="1963" spans="1:22"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40"/>
        <v>1105.3811999999998</v>
      </c>
      <c r="P1963" s="5">
        <f t="shared" si="241"/>
        <v>67.690214329454989</v>
      </c>
      <c r="Q1963" t="str">
        <f t="shared" si="242"/>
        <v>technology</v>
      </c>
      <c r="R1963" t="str">
        <f t="shared" si="243"/>
        <v>hardware</v>
      </c>
      <c r="S1963" s="10">
        <f t="shared" si="244"/>
        <v>41147.986307870371</v>
      </c>
      <c r="T1963" s="10">
        <f t="shared" si="245"/>
        <v>41187.957638888889</v>
      </c>
      <c r="U1963">
        <f t="shared" si="246"/>
        <v>2012</v>
      </c>
      <c r="V1963">
        <f t="shared" si="247"/>
        <v>2012</v>
      </c>
    </row>
    <row r="1964" spans="1:22"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40"/>
        <v>192.92499999999998</v>
      </c>
      <c r="P1964" s="5">
        <f t="shared" si="241"/>
        <v>63.04738562091503</v>
      </c>
      <c r="Q1964" t="str">
        <f t="shared" si="242"/>
        <v>technology</v>
      </c>
      <c r="R1964" t="str">
        <f t="shared" si="243"/>
        <v>hardware</v>
      </c>
      <c r="S1964" s="10">
        <f t="shared" si="244"/>
        <v>41742.572175925925</v>
      </c>
      <c r="T1964" s="10">
        <f t="shared" si="245"/>
        <v>41772.572175925925</v>
      </c>
      <c r="U1964">
        <f t="shared" si="246"/>
        <v>2014</v>
      </c>
      <c r="V1964">
        <f t="shared" si="247"/>
        <v>2014</v>
      </c>
    </row>
    <row r="1965" spans="1:22"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40"/>
        <v>126.8842105263158</v>
      </c>
      <c r="P1965" s="5">
        <f t="shared" si="241"/>
        <v>117.6</v>
      </c>
      <c r="Q1965" t="str">
        <f t="shared" si="242"/>
        <v>technology</v>
      </c>
      <c r="R1965" t="str">
        <f t="shared" si="243"/>
        <v>hardware</v>
      </c>
      <c r="S1965" s="10">
        <f t="shared" si="244"/>
        <v>41863.221458333333</v>
      </c>
      <c r="T1965" s="10">
        <f t="shared" si="245"/>
        <v>41898.221458333333</v>
      </c>
      <c r="U1965">
        <f t="shared" si="246"/>
        <v>2014</v>
      </c>
      <c r="V1965">
        <f t="shared" si="247"/>
        <v>2014</v>
      </c>
    </row>
    <row r="1966" spans="1:22"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40"/>
        <v>259.57748878923763</v>
      </c>
      <c r="P1966" s="5">
        <f t="shared" si="241"/>
        <v>180.75185011709601</v>
      </c>
      <c r="Q1966" t="str">
        <f t="shared" si="242"/>
        <v>technology</v>
      </c>
      <c r="R1966" t="str">
        <f t="shared" si="243"/>
        <v>hardware</v>
      </c>
      <c r="S1966" s="10">
        <f t="shared" si="244"/>
        <v>42452.064490740733</v>
      </c>
      <c r="T1966" s="10">
        <f t="shared" si="245"/>
        <v>42482.064490740733</v>
      </c>
      <c r="U1966">
        <f t="shared" si="246"/>
        <v>2016</v>
      </c>
      <c r="V1966">
        <f t="shared" si="247"/>
        <v>2016</v>
      </c>
    </row>
    <row r="1967" spans="1:22"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40"/>
        <v>262.27999999999997</v>
      </c>
      <c r="P1967" s="5">
        <f t="shared" si="241"/>
        <v>127.32038834951456</v>
      </c>
      <c r="Q1967" t="str">
        <f t="shared" si="242"/>
        <v>technology</v>
      </c>
      <c r="R1967" t="str">
        <f t="shared" si="243"/>
        <v>hardware</v>
      </c>
      <c r="S1967" s="10">
        <f t="shared" si="244"/>
        <v>40897.880902777775</v>
      </c>
      <c r="T1967" s="10">
        <f t="shared" si="245"/>
        <v>40919.833333333328</v>
      </c>
      <c r="U1967">
        <f t="shared" si="246"/>
        <v>2011</v>
      </c>
      <c r="V1967">
        <f t="shared" si="247"/>
        <v>2012</v>
      </c>
    </row>
    <row r="1968" spans="1:22"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40"/>
        <v>206.74309000000002</v>
      </c>
      <c r="P1968" s="5">
        <f t="shared" si="241"/>
        <v>136.6444745538665</v>
      </c>
      <c r="Q1968" t="str">
        <f t="shared" si="242"/>
        <v>technology</v>
      </c>
      <c r="R1968" t="str">
        <f t="shared" si="243"/>
        <v>hardware</v>
      </c>
      <c r="S1968" s="10">
        <f t="shared" si="244"/>
        <v>41835.332152777773</v>
      </c>
      <c r="T1968" s="10">
        <f t="shared" si="245"/>
        <v>41865.332152777773</v>
      </c>
      <c r="U1968">
        <f t="shared" si="246"/>
        <v>2014</v>
      </c>
      <c r="V1968">
        <f t="shared" si="247"/>
        <v>2014</v>
      </c>
    </row>
    <row r="1969" spans="1:22"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40"/>
        <v>370.13</v>
      </c>
      <c r="P1969" s="5">
        <f t="shared" si="241"/>
        <v>182.78024691358024</v>
      </c>
      <c r="Q1969" t="str">
        <f t="shared" si="242"/>
        <v>technology</v>
      </c>
      <c r="R1969" t="str">
        <f t="shared" si="243"/>
        <v>hardware</v>
      </c>
      <c r="S1969" s="10">
        <f t="shared" si="244"/>
        <v>41730.455196759256</v>
      </c>
      <c r="T1969" s="10">
        <f t="shared" si="245"/>
        <v>41760.455196759256</v>
      </c>
      <c r="U1969">
        <f t="shared" si="246"/>
        <v>2014</v>
      </c>
      <c r="V1969">
        <f t="shared" si="247"/>
        <v>2014</v>
      </c>
    </row>
    <row r="1970" spans="1:22"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40"/>
        <v>284.96600000000001</v>
      </c>
      <c r="P1970" s="5">
        <f t="shared" si="241"/>
        <v>279.37843137254902</v>
      </c>
      <c r="Q1970" t="str">
        <f t="shared" si="242"/>
        <v>technology</v>
      </c>
      <c r="R1970" t="str">
        <f t="shared" si="243"/>
        <v>hardware</v>
      </c>
      <c r="S1970" s="10">
        <f t="shared" si="244"/>
        <v>42676.378645833327</v>
      </c>
      <c r="T1970" s="10">
        <f t="shared" si="245"/>
        <v>42707.420312499999</v>
      </c>
      <c r="U1970">
        <f t="shared" si="246"/>
        <v>2016</v>
      </c>
      <c r="V1970">
        <f t="shared" si="247"/>
        <v>2016</v>
      </c>
    </row>
    <row r="1971" spans="1:22"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40"/>
        <v>579.08000000000004</v>
      </c>
      <c r="P1971" s="5">
        <f t="shared" si="241"/>
        <v>61.375728669846318</v>
      </c>
      <c r="Q1971" t="str">
        <f t="shared" si="242"/>
        <v>technology</v>
      </c>
      <c r="R1971" t="str">
        <f t="shared" si="243"/>
        <v>hardware</v>
      </c>
      <c r="S1971" s="10">
        <f t="shared" si="244"/>
        <v>42557.584120370368</v>
      </c>
      <c r="T1971" s="10">
        <f t="shared" si="245"/>
        <v>42587.584120370368</v>
      </c>
      <c r="U1971">
        <f t="shared" si="246"/>
        <v>2016</v>
      </c>
      <c r="V1971">
        <f t="shared" si="247"/>
        <v>2016</v>
      </c>
    </row>
    <row r="1972" spans="1:22"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40"/>
        <v>1131.8</v>
      </c>
      <c r="P1972" s="5">
        <f t="shared" si="241"/>
        <v>80.727532097004286</v>
      </c>
      <c r="Q1972" t="str">
        <f t="shared" si="242"/>
        <v>technology</v>
      </c>
      <c r="R1972" t="str">
        <f t="shared" si="243"/>
        <v>hardware</v>
      </c>
      <c r="S1972" s="10">
        <f t="shared" si="244"/>
        <v>41323.984965277778</v>
      </c>
      <c r="T1972" s="10">
        <f t="shared" si="245"/>
        <v>41383.943298611106</v>
      </c>
      <c r="U1972">
        <f t="shared" si="246"/>
        <v>2013</v>
      </c>
      <c r="V1972">
        <f t="shared" si="247"/>
        <v>2013</v>
      </c>
    </row>
    <row r="1973" spans="1:22"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40"/>
        <v>263.02771750000005</v>
      </c>
      <c r="P1973" s="5">
        <f t="shared" si="241"/>
        <v>272.35590732591254</v>
      </c>
      <c r="Q1973" t="str">
        <f t="shared" si="242"/>
        <v>technology</v>
      </c>
      <c r="R1973" t="str">
        <f t="shared" si="243"/>
        <v>hardware</v>
      </c>
      <c r="S1973" s="10">
        <f t="shared" si="244"/>
        <v>41561.29237268518</v>
      </c>
      <c r="T1973" s="10">
        <f t="shared" si="245"/>
        <v>41592.958333333328</v>
      </c>
      <c r="U1973">
        <f t="shared" si="246"/>
        <v>2013</v>
      </c>
      <c r="V1973">
        <f t="shared" si="247"/>
        <v>2013</v>
      </c>
    </row>
    <row r="1974" spans="1:22"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40"/>
        <v>674.48</v>
      </c>
      <c r="P1974" s="5">
        <f t="shared" si="241"/>
        <v>70.848739495798313</v>
      </c>
      <c r="Q1974" t="str">
        <f t="shared" si="242"/>
        <v>technology</v>
      </c>
      <c r="R1974" t="str">
        <f t="shared" si="243"/>
        <v>hardware</v>
      </c>
      <c r="S1974" s="10">
        <f t="shared" si="244"/>
        <v>41200.803749999999</v>
      </c>
      <c r="T1974" s="10">
        <f t="shared" si="245"/>
        <v>41230.845416666663</v>
      </c>
      <c r="U1974">
        <f t="shared" si="246"/>
        <v>2012</v>
      </c>
      <c r="V1974">
        <f t="shared" si="247"/>
        <v>2012</v>
      </c>
    </row>
    <row r="1975" spans="1:22"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40"/>
        <v>256.83081313131316</v>
      </c>
      <c r="P1975" s="5">
        <f t="shared" si="241"/>
        <v>247.94003412969283</v>
      </c>
      <c r="Q1975" t="str">
        <f t="shared" si="242"/>
        <v>technology</v>
      </c>
      <c r="R1975" t="str">
        <f t="shared" si="243"/>
        <v>hardware</v>
      </c>
      <c r="S1975" s="10">
        <f t="shared" si="244"/>
        <v>42549.514629629623</v>
      </c>
      <c r="T1975" s="10">
        <f t="shared" si="245"/>
        <v>42588.083333333336</v>
      </c>
      <c r="U1975">
        <f t="shared" si="246"/>
        <v>2016</v>
      </c>
      <c r="V1975">
        <f t="shared" si="247"/>
        <v>2016</v>
      </c>
    </row>
    <row r="1976" spans="1:22"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40"/>
        <v>375.49599999999998</v>
      </c>
      <c r="P1976" s="5">
        <f t="shared" si="241"/>
        <v>186.81393034825871</v>
      </c>
      <c r="Q1976" t="str">
        <f t="shared" si="242"/>
        <v>technology</v>
      </c>
      <c r="R1976" t="str">
        <f t="shared" si="243"/>
        <v>hardware</v>
      </c>
      <c r="S1976" s="10">
        <f t="shared" si="244"/>
        <v>41445.125798611109</v>
      </c>
      <c r="T1976" s="10">
        <f t="shared" si="245"/>
        <v>41505.125798611109</v>
      </c>
      <c r="U1976">
        <f t="shared" si="246"/>
        <v>2013</v>
      </c>
      <c r="V1976">
        <f t="shared" si="247"/>
        <v>2013</v>
      </c>
    </row>
    <row r="1977" spans="1:22"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40"/>
        <v>208.70837499999996</v>
      </c>
      <c r="P1977" s="5">
        <f t="shared" si="241"/>
        <v>131.98948616600788</v>
      </c>
      <c r="Q1977" t="str">
        <f t="shared" si="242"/>
        <v>technology</v>
      </c>
      <c r="R1977" t="str">
        <f t="shared" si="243"/>
        <v>hardware</v>
      </c>
      <c r="S1977" s="10">
        <f t="shared" si="244"/>
        <v>41313.54688657407</v>
      </c>
      <c r="T1977" s="10">
        <f t="shared" si="245"/>
        <v>41343.54688657407</v>
      </c>
      <c r="U1977">
        <f t="shared" si="246"/>
        <v>2013</v>
      </c>
      <c r="V1977">
        <f t="shared" si="247"/>
        <v>2013</v>
      </c>
    </row>
    <row r="1978" spans="1:22"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40"/>
        <v>346.6</v>
      </c>
      <c r="P1978" s="5">
        <f t="shared" si="241"/>
        <v>29.310782241014799</v>
      </c>
      <c r="Q1978" t="str">
        <f t="shared" si="242"/>
        <v>technology</v>
      </c>
      <c r="R1978" t="str">
        <f t="shared" si="243"/>
        <v>hardware</v>
      </c>
      <c r="S1978" s="10">
        <f t="shared" si="244"/>
        <v>41438.691261574073</v>
      </c>
      <c r="T1978" s="10">
        <f t="shared" si="245"/>
        <v>41468.691261574073</v>
      </c>
      <c r="U1978">
        <f t="shared" si="246"/>
        <v>2013</v>
      </c>
      <c r="V1978">
        <f t="shared" si="247"/>
        <v>2013</v>
      </c>
    </row>
    <row r="1979" spans="1:22"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40"/>
        <v>402.33</v>
      </c>
      <c r="P1979" s="5">
        <f t="shared" si="241"/>
        <v>245.02436053593178</v>
      </c>
      <c r="Q1979" t="str">
        <f t="shared" si="242"/>
        <v>technology</v>
      </c>
      <c r="R1979" t="str">
        <f t="shared" si="243"/>
        <v>hardware</v>
      </c>
      <c r="S1979" s="10">
        <f t="shared" si="244"/>
        <v>42311.008564814816</v>
      </c>
      <c r="T1979" s="10">
        <f t="shared" si="245"/>
        <v>42357.124305555553</v>
      </c>
      <c r="U1979">
        <f t="shared" si="246"/>
        <v>2015</v>
      </c>
      <c r="V1979">
        <f t="shared" si="247"/>
        <v>2015</v>
      </c>
    </row>
    <row r="1980" spans="1:22"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40"/>
        <v>1026.8451399999999</v>
      </c>
      <c r="P1980" s="5">
        <f t="shared" si="241"/>
        <v>1323.2540463917526</v>
      </c>
      <c r="Q1980" t="str">
        <f t="shared" si="242"/>
        <v>technology</v>
      </c>
      <c r="R1980" t="str">
        <f t="shared" si="243"/>
        <v>hardware</v>
      </c>
      <c r="S1980" s="10">
        <f t="shared" si="244"/>
        <v>41039.017268518517</v>
      </c>
      <c r="T1980" s="10">
        <f t="shared" si="245"/>
        <v>41072.083333333328</v>
      </c>
      <c r="U1980">
        <f t="shared" si="246"/>
        <v>2012</v>
      </c>
      <c r="V1980">
        <f t="shared" si="247"/>
        <v>2012</v>
      </c>
    </row>
    <row r="1981" spans="1:22"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40"/>
        <v>114.901155</v>
      </c>
      <c r="P1981" s="5">
        <f t="shared" si="241"/>
        <v>282.65966789667897</v>
      </c>
      <c r="Q1981" t="str">
        <f t="shared" si="242"/>
        <v>technology</v>
      </c>
      <c r="R1981" t="str">
        <f t="shared" si="243"/>
        <v>hardware</v>
      </c>
      <c r="S1981" s="10">
        <f t="shared" si="244"/>
        <v>42290.25168981481</v>
      </c>
      <c r="T1981" s="10">
        <f t="shared" si="245"/>
        <v>42326.999305555553</v>
      </c>
      <c r="U1981">
        <f t="shared" si="246"/>
        <v>2015</v>
      </c>
      <c r="V1981">
        <f t="shared" si="247"/>
        <v>2015</v>
      </c>
    </row>
    <row r="1982" spans="1:22"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40"/>
        <v>354.82402000000002</v>
      </c>
      <c r="P1982" s="5">
        <f t="shared" si="241"/>
        <v>91.214401028277635</v>
      </c>
      <c r="Q1982" t="str">
        <f t="shared" si="242"/>
        <v>technology</v>
      </c>
      <c r="R1982" t="str">
        <f t="shared" si="243"/>
        <v>hardware</v>
      </c>
      <c r="S1982" s="10">
        <f t="shared" si="244"/>
        <v>42423.334050925921</v>
      </c>
      <c r="T1982" s="10">
        <f t="shared" si="245"/>
        <v>42463.292384259257</v>
      </c>
      <c r="U1982">
        <f t="shared" si="246"/>
        <v>2016</v>
      </c>
      <c r="V1982">
        <f t="shared" si="247"/>
        <v>2016</v>
      </c>
    </row>
    <row r="1983" spans="1:22"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40"/>
        <v>5.08</v>
      </c>
      <c r="P1983" s="5">
        <f t="shared" si="241"/>
        <v>31.75</v>
      </c>
      <c r="Q1983" t="str">
        <f t="shared" si="242"/>
        <v>photography</v>
      </c>
      <c r="R1983" t="str">
        <f t="shared" si="243"/>
        <v>people</v>
      </c>
      <c r="S1983" s="10">
        <f t="shared" si="244"/>
        <v>41799.516956018517</v>
      </c>
      <c r="T1983" s="10">
        <f t="shared" si="245"/>
        <v>41829.516956018517</v>
      </c>
      <c r="U1983">
        <f t="shared" si="246"/>
        <v>2014</v>
      </c>
      <c r="V1983">
        <f t="shared" si="247"/>
        <v>2014</v>
      </c>
    </row>
    <row r="1984" spans="1:22"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40"/>
        <v>0</v>
      </c>
      <c r="P1984" s="5">
        <f t="shared" si="241"/>
        <v>0</v>
      </c>
      <c r="Q1984" t="str">
        <f t="shared" si="242"/>
        <v>photography</v>
      </c>
      <c r="R1984" t="str">
        <f t="shared" si="243"/>
        <v>people</v>
      </c>
      <c r="S1984" s="10">
        <f t="shared" si="244"/>
        <v>42678.378321759257</v>
      </c>
      <c r="T1984" s="10">
        <f t="shared" si="245"/>
        <v>42708.419988425921</v>
      </c>
      <c r="U1984">
        <f t="shared" si="246"/>
        <v>2016</v>
      </c>
      <c r="V1984">
        <f t="shared" si="247"/>
        <v>2016</v>
      </c>
    </row>
    <row r="1985" spans="1:22"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40"/>
        <v>4.3</v>
      </c>
      <c r="P1985" s="5">
        <f t="shared" si="241"/>
        <v>88.6875</v>
      </c>
      <c r="Q1985" t="str">
        <f t="shared" si="242"/>
        <v>photography</v>
      </c>
      <c r="R1985" t="str">
        <f t="shared" si="243"/>
        <v>people</v>
      </c>
      <c r="S1985" s="10">
        <f t="shared" si="244"/>
        <v>42592.803449074076</v>
      </c>
      <c r="T1985" s="10">
        <f t="shared" si="245"/>
        <v>42615.083333333336</v>
      </c>
      <c r="U1985">
        <f t="shared" si="246"/>
        <v>2016</v>
      </c>
      <c r="V1985">
        <f t="shared" si="247"/>
        <v>2016</v>
      </c>
    </row>
    <row r="1986" spans="1:22"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40"/>
        <v>21.146666666666665</v>
      </c>
      <c r="P1986" s="5">
        <f t="shared" si="241"/>
        <v>453.14285714285717</v>
      </c>
      <c r="Q1986" t="str">
        <f t="shared" si="242"/>
        <v>photography</v>
      </c>
      <c r="R1986" t="str">
        <f t="shared" si="243"/>
        <v>people</v>
      </c>
      <c r="S1986" s="10">
        <f t="shared" si="244"/>
        <v>41913.581956018512</v>
      </c>
      <c r="T1986" s="10">
        <f t="shared" si="245"/>
        <v>41973.623622685183</v>
      </c>
      <c r="U1986">
        <f t="shared" si="246"/>
        <v>2014</v>
      </c>
      <c r="V1986">
        <f t="shared" si="247"/>
        <v>2014</v>
      </c>
    </row>
    <row r="1987" spans="1:22"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48">(E1987/D1987)*100</f>
        <v>3.1875</v>
      </c>
      <c r="P1987" s="5">
        <f t="shared" ref="P1987:P2050" si="249">IFERROR(E1987/L1987, 0)</f>
        <v>12.75</v>
      </c>
      <c r="Q1987" t="str">
        <f t="shared" ref="Q1987:Q2050" si="250">LEFT(N1987,FIND("/",N1987)-1)</f>
        <v>photography</v>
      </c>
      <c r="R1987" t="str">
        <f t="shared" ref="R1987:R2050" si="251">RIGHT(N1987,LEN(N1987)-FIND("/",N1987))</f>
        <v>people</v>
      </c>
      <c r="S1987" s="10">
        <f t="shared" ref="S1987:S2050" si="252">(J1987/86400)+25569+(-5/24)</f>
        <v>42555.490405092591</v>
      </c>
      <c r="T1987" s="10">
        <f t="shared" ref="T1987:T2050" si="253">(I1987/86400)+25569+(-5/24)</f>
        <v>42584.749999999993</v>
      </c>
      <c r="U1987">
        <f t="shared" ref="U1987:U2050" si="254">YEAR(S1987)</f>
        <v>2016</v>
      </c>
      <c r="V1987">
        <f t="shared" ref="V1987:V2050" si="255">YEAR(T1987)</f>
        <v>2016</v>
      </c>
    </row>
    <row r="1988" spans="1:22"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48"/>
        <v>0.05</v>
      </c>
      <c r="P1988" s="5">
        <f t="shared" si="249"/>
        <v>1</v>
      </c>
      <c r="Q1988" t="str">
        <f t="shared" si="250"/>
        <v>photography</v>
      </c>
      <c r="R1988" t="str">
        <f t="shared" si="251"/>
        <v>people</v>
      </c>
      <c r="S1988" s="10">
        <f t="shared" si="252"/>
        <v>42413.225497685184</v>
      </c>
      <c r="T1988" s="10">
        <f t="shared" si="253"/>
        <v>42443.183831018519</v>
      </c>
      <c r="U1988">
        <f t="shared" si="254"/>
        <v>2016</v>
      </c>
      <c r="V1988">
        <f t="shared" si="255"/>
        <v>2016</v>
      </c>
    </row>
    <row r="1989" spans="1:22"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48"/>
        <v>42.472727272727276</v>
      </c>
      <c r="P1989" s="5">
        <f t="shared" si="249"/>
        <v>83.428571428571431</v>
      </c>
      <c r="Q1989" t="str">
        <f t="shared" si="250"/>
        <v>photography</v>
      </c>
      <c r="R1989" t="str">
        <f t="shared" si="251"/>
        <v>people</v>
      </c>
      <c r="S1989" s="10">
        <f t="shared" si="252"/>
        <v>42034.431435185186</v>
      </c>
      <c r="T1989" s="10">
        <f t="shared" si="253"/>
        <v>42064.431435185186</v>
      </c>
      <c r="U1989">
        <f t="shared" si="254"/>
        <v>2015</v>
      </c>
      <c r="V1989">
        <f t="shared" si="255"/>
        <v>2015</v>
      </c>
    </row>
    <row r="1990" spans="1:22"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48"/>
        <v>0.41666666666666669</v>
      </c>
      <c r="P1990" s="5">
        <f t="shared" si="249"/>
        <v>25</v>
      </c>
      <c r="Q1990" t="str">
        <f t="shared" si="250"/>
        <v>photography</v>
      </c>
      <c r="R1990" t="str">
        <f t="shared" si="251"/>
        <v>people</v>
      </c>
      <c r="S1990" s="10">
        <f t="shared" si="252"/>
        <v>42206.554884259262</v>
      </c>
      <c r="T1990" s="10">
        <f t="shared" si="253"/>
        <v>42236.554884259262</v>
      </c>
      <c r="U1990">
        <f t="shared" si="254"/>
        <v>2015</v>
      </c>
      <c r="V1990">
        <f t="shared" si="255"/>
        <v>2015</v>
      </c>
    </row>
    <row r="1991" spans="1:22"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48"/>
        <v>1</v>
      </c>
      <c r="P1991" s="5">
        <f t="shared" si="249"/>
        <v>50</v>
      </c>
      <c r="Q1991" t="str">
        <f t="shared" si="250"/>
        <v>photography</v>
      </c>
      <c r="R1991" t="str">
        <f t="shared" si="251"/>
        <v>people</v>
      </c>
      <c r="S1991" s="10">
        <f t="shared" si="252"/>
        <v>42685.472314814811</v>
      </c>
      <c r="T1991" s="10">
        <f t="shared" si="253"/>
        <v>42715.472314814811</v>
      </c>
      <c r="U1991">
        <f t="shared" si="254"/>
        <v>2016</v>
      </c>
      <c r="V1991">
        <f t="shared" si="255"/>
        <v>2016</v>
      </c>
    </row>
    <row r="1992" spans="1:22"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48"/>
        <v>16.966666666666665</v>
      </c>
      <c r="P1992" s="5">
        <f t="shared" si="249"/>
        <v>101.8</v>
      </c>
      <c r="Q1992" t="str">
        <f t="shared" si="250"/>
        <v>photography</v>
      </c>
      <c r="R1992" t="str">
        <f t="shared" si="251"/>
        <v>people</v>
      </c>
      <c r="S1992" s="10">
        <f t="shared" si="252"/>
        <v>42397.987638888888</v>
      </c>
      <c r="T1992" s="10">
        <f t="shared" si="253"/>
        <v>42412.987638888888</v>
      </c>
      <c r="U1992">
        <f t="shared" si="254"/>
        <v>2016</v>
      </c>
      <c r="V1992">
        <f t="shared" si="255"/>
        <v>2016</v>
      </c>
    </row>
    <row r="1993" spans="1:22"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48"/>
        <v>7.0000000000000009</v>
      </c>
      <c r="P1993" s="5">
        <f t="shared" si="249"/>
        <v>46.666666666666664</v>
      </c>
      <c r="Q1993" t="str">
        <f t="shared" si="250"/>
        <v>photography</v>
      </c>
      <c r="R1993" t="str">
        <f t="shared" si="251"/>
        <v>people</v>
      </c>
      <c r="S1993" s="10">
        <f t="shared" si="252"/>
        <v>42167.685023148144</v>
      </c>
      <c r="T1993" s="10">
        <f t="shared" si="253"/>
        <v>42188.685023148144</v>
      </c>
      <c r="U1993">
        <f t="shared" si="254"/>
        <v>2015</v>
      </c>
      <c r="V1993">
        <f t="shared" si="255"/>
        <v>2015</v>
      </c>
    </row>
    <row r="1994" spans="1:22"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48"/>
        <v>0.13333333333333333</v>
      </c>
      <c r="P1994" s="5">
        <f t="shared" si="249"/>
        <v>1</v>
      </c>
      <c r="Q1994" t="str">
        <f t="shared" si="250"/>
        <v>photography</v>
      </c>
      <c r="R1994" t="str">
        <f t="shared" si="251"/>
        <v>people</v>
      </c>
      <c r="S1994" s="10">
        <f t="shared" si="252"/>
        <v>42022.935081018521</v>
      </c>
      <c r="T1994" s="10">
        <f t="shared" si="253"/>
        <v>42052.935081018521</v>
      </c>
      <c r="U1994">
        <f t="shared" si="254"/>
        <v>2015</v>
      </c>
      <c r="V1994">
        <f t="shared" si="255"/>
        <v>2015</v>
      </c>
    </row>
    <row r="1995" spans="1:22"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48"/>
        <v>0</v>
      </c>
      <c r="P1995" s="5">
        <f t="shared" si="249"/>
        <v>0</v>
      </c>
      <c r="Q1995" t="str">
        <f t="shared" si="250"/>
        <v>photography</v>
      </c>
      <c r="R1995" t="str">
        <f t="shared" si="251"/>
        <v>people</v>
      </c>
      <c r="S1995" s="10">
        <f t="shared" si="252"/>
        <v>42329.380057870367</v>
      </c>
      <c r="T1995" s="10">
        <f t="shared" si="253"/>
        <v>42359.380057870367</v>
      </c>
      <c r="U1995">
        <f t="shared" si="254"/>
        <v>2015</v>
      </c>
      <c r="V1995">
        <f t="shared" si="255"/>
        <v>2015</v>
      </c>
    </row>
    <row r="1996" spans="1:22"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48"/>
        <v>0</v>
      </c>
      <c r="P1996" s="5">
        <f t="shared" si="249"/>
        <v>0</v>
      </c>
      <c r="Q1996" t="str">
        <f t="shared" si="250"/>
        <v>photography</v>
      </c>
      <c r="R1996" t="str">
        <f t="shared" si="251"/>
        <v>people</v>
      </c>
      <c r="S1996" s="10">
        <f t="shared" si="252"/>
        <v>42650.797939814809</v>
      </c>
      <c r="T1996" s="10">
        <f t="shared" si="253"/>
        <v>42710.839606481481</v>
      </c>
      <c r="U1996">
        <f t="shared" si="254"/>
        <v>2016</v>
      </c>
      <c r="V1996">
        <f t="shared" si="255"/>
        <v>2016</v>
      </c>
    </row>
    <row r="1997" spans="1:22"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48"/>
        <v>7.8</v>
      </c>
      <c r="P1997" s="5">
        <f t="shared" si="249"/>
        <v>26</v>
      </c>
      <c r="Q1997" t="str">
        <f t="shared" si="250"/>
        <v>photography</v>
      </c>
      <c r="R1997" t="str">
        <f t="shared" si="251"/>
        <v>people</v>
      </c>
      <c r="S1997" s="10">
        <f t="shared" si="252"/>
        <v>42181.693703703706</v>
      </c>
      <c r="T1997" s="10">
        <f t="shared" si="253"/>
        <v>42201.693703703706</v>
      </c>
      <c r="U1997">
        <f t="shared" si="254"/>
        <v>2015</v>
      </c>
      <c r="V1997">
        <f t="shared" si="255"/>
        <v>2015</v>
      </c>
    </row>
    <row r="1998" spans="1:22"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48"/>
        <v>0</v>
      </c>
      <c r="P1998" s="5">
        <f t="shared" si="249"/>
        <v>0</v>
      </c>
      <c r="Q1998" t="str">
        <f t="shared" si="250"/>
        <v>photography</v>
      </c>
      <c r="R1998" t="str">
        <f t="shared" si="251"/>
        <v>people</v>
      </c>
      <c r="S1998" s="10">
        <f t="shared" si="252"/>
        <v>41800.611238425925</v>
      </c>
      <c r="T1998" s="10">
        <f t="shared" si="253"/>
        <v>41830.611238425925</v>
      </c>
      <c r="U1998">
        <f t="shared" si="254"/>
        <v>2014</v>
      </c>
      <c r="V1998">
        <f t="shared" si="255"/>
        <v>2014</v>
      </c>
    </row>
    <row r="1999" spans="1:22"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48"/>
        <v>0</v>
      </c>
      <c r="P1999" s="5">
        <f t="shared" si="249"/>
        <v>0</v>
      </c>
      <c r="Q1999" t="str">
        <f t="shared" si="250"/>
        <v>photography</v>
      </c>
      <c r="R1999" t="str">
        <f t="shared" si="251"/>
        <v>people</v>
      </c>
      <c r="S1999" s="10">
        <f t="shared" si="252"/>
        <v>41847.722361111111</v>
      </c>
      <c r="T1999" s="10">
        <f t="shared" si="253"/>
        <v>41877.722361111111</v>
      </c>
      <c r="U1999">
        <f t="shared" si="254"/>
        <v>2014</v>
      </c>
      <c r="V1999">
        <f t="shared" si="255"/>
        <v>2014</v>
      </c>
    </row>
    <row r="2000" spans="1:22"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48"/>
        <v>26.200000000000003</v>
      </c>
      <c r="P2000" s="5">
        <f t="shared" si="249"/>
        <v>218.33333333333334</v>
      </c>
      <c r="Q2000" t="str">
        <f t="shared" si="250"/>
        <v>photography</v>
      </c>
      <c r="R2000" t="str">
        <f t="shared" si="251"/>
        <v>people</v>
      </c>
      <c r="S2000" s="10">
        <f t="shared" si="252"/>
        <v>41806.910162037035</v>
      </c>
      <c r="T2000" s="10">
        <f t="shared" si="253"/>
        <v>41851.910162037035</v>
      </c>
      <c r="U2000">
        <f t="shared" si="254"/>
        <v>2014</v>
      </c>
      <c r="V2000">
        <f t="shared" si="255"/>
        <v>2014</v>
      </c>
    </row>
    <row r="2001" spans="1:22"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48"/>
        <v>0.76129032258064511</v>
      </c>
      <c r="P2001" s="5">
        <f t="shared" si="249"/>
        <v>33.714285714285715</v>
      </c>
      <c r="Q2001" t="str">
        <f t="shared" si="250"/>
        <v>photography</v>
      </c>
      <c r="R2001" t="str">
        <f t="shared" si="251"/>
        <v>people</v>
      </c>
      <c r="S2001" s="10">
        <f t="shared" si="252"/>
        <v>41926.274398148147</v>
      </c>
      <c r="T2001" s="10">
        <f t="shared" si="253"/>
        <v>41956.316064814811</v>
      </c>
      <c r="U2001">
        <f t="shared" si="254"/>
        <v>2014</v>
      </c>
      <c r="V2001">
        <f t="shared" si="255"/>
        <v>2014</v>
      </c>
    </row>
    <row r="2002" spans="1:22"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48"/>
        <v>12.5</v>
      </c>
      <c r="P2002" s="5">
        <f t="shared" si="249"/>
        <v>25</v>
      </c>
      <c r="Q2002" t="str">
        <f t="shared" si="250"/>
        <v>photography</v>
      </c>
      <c r="R2002" t="str">
        <f t="shared" si="251"/>
        <v>people</v>
      </c>
      <c r="S2002" s="10">
        <f t="shared" si="252"/>
        <v>42345.743206018517</v>
      </c>
      <c r="T2002" s="10">
        <f t="shared" si="253"/>
        <v>42375.743206018517</v>
      </c>
      <c r="U2002">
        <f t="shared" si="254"/>
        <v>2015</v>
      </c>
      <c r="V2002">
        <f t="shared" si="255"/>
        <v>2016</v>
      </c>
    </row>
    <row r="2003" spans="1:22"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48"/>
        <v>382.12909090909091</v>
      </c>
      <c r="P2003" s="5">
        <f t="shared" si="249"/>
        <v>128.38790470372632</v>
      </c>
      <c r="Q2003" t="str">
        <f t="shared" si="250"/>
        <v>technology</v>
      </c>
      <c r="R2003" t="str">
        <f t="shared" si="251"/>
        <v>hardware</v>
      </c>
      <c r="S2003" s="10">
        <f t="shared" si="252"/>
        <v>42136.001342592594</v>
      </c>
      <c r="T2003" s="10">
        <f t="shared" si="253"/>
        <v>42167.624999999993</v>
      </c>
      <c r="U2003">
        <f t="shared" si="254"/>
        <v>2015</v>
      </c>
      <c r="V2003">
        <f t="shared" si="255"/>
        <v>2015</v>
      </c>
    </row>
    <row r="2004" spans="1:22"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48"/>
        <v>216.79422000000002</v>
      </c>
      <c r="P2004" s="5">
        <f t="shared" si="249"/>
        <v>78.834261818181815</v>
      </c>
      <c r="Q2004" t="str">
        <f t="shared" si="250"/>
        <v>technology</v>
      </c>
      <c r="R2004" t="str">
        <f t="shared" si="251"/>
        <v>hardware</v>
      </c>
      <c r="S2004" s="10">
        <f t="shared" si="252"/>
        <v>42728.503969907404</v>
      </c>
      <c r="T2004" s="10">
        <f t="shared" si="253"/>
        <v>42758.503969907404</v>
      </c>
      <c r="U2004">
        <f t="shared" si="254"/>
        <v>2016</v>
      </c>
      <c r="V2004">
        <f t="shared" si="255"/>
        <v>2017</v>
      </c>
    </row>
    <row r="2005" spans="1:22"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48"/>
        <v>312</v>
      </c>
      <c r="P2005" s="5">
        <f t="shared" si="249"/>
        <v>91.764705882352942</v>
      </c>
      <c r="Q2005" t="str">
        <f t="shared" si="250"/>
        <v>technology</v>
      </c>
      <c r="R2005" t="str">
        <f t="shared" si="251"/>
        <v>hardware</v>
      </c>
      <c r="S2005" s="10">
        <f t="shared" si="252"/>
        <v>40346.917268518519</v>
      </c>
      <c r="T2005" s="10">
        <f t="shared" si="253"/>
        <v>40361.75</v>
      </c>
      <c r="U2005">
        <f t="shared" si="254"/>
        <v>2010</v>
      </c>
      <c r="V2005">
        <f t="shared" si="255"/>
        <v>2010</v>
      </c>
    </row>
    <row r="2006" spans="1:22"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48"/>
        <v>234.42048</v>
      </c>
      <c r="P2006" s="5">
        <f t="shared" si="249"/>
        <v>331.10237288135596</v>
      </c>
      <c r="Q2006" t="str">
        <f t="shared" si="250"/>
        <v>technology</v>
      </c>
      <c r="R2006" t="str">
        <f t="shared" si="251"/>
        <v>hardware</v>
      </c>
      <c r="S2006" s="10">
        <f t="shared" si="252"/>
        <v>41800.396562499998</v>
      </c>
      <c r="T2006" s="10">
        <f t="shared" si="253"/>
        <v>41830.396562499998</v>
      </c>
      <c r="U2006">
        <f t="shared" si="254"/>
        <v>2014</v>
      </c>
      <c r="V2006">
        <f t="shared" si="255"/>
        <v>2014</v>
      </c>
    </row>
    <row r="2007" spans="1:22"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48"/>
        <v>123.68010000000001</v>
      </c>
      <c r="P2007" s="5">
        <f t="shared" si="249"/>
        <v>194.26193717277485</v>
      </c>
      <c r="Q2007" t="str">
        <f t="shared" si="250"/>
        <v>technology</v>
      </c>
      <c r="R2007" t="str">
        <f t="shared" si="251"/>
        <v>hardware</v>
      </c>
      <c r="S2007" s="10">
        <f t="shared" si="252"/>
        <v>41535.604374999995</v>
      </c>
      <c r="T2007" s="10">
        <f t="shared" si="253"/>
        <v>41562.957638888889</v>
      </c>
      <c r="U2007">
        <f t="shared" si="254"/>
        <v>2013</v>
      </c>
      <c r="V2007">
        <f t="shared" si="255"/>
        <v>2013</v>
      </c>
    </row>
    <row r="2008" spans="1:22"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48"/>
        <v>247.84</v>
      </c>
      <c r="P2008" s="5">
        <f t="shared" si="249"/>
        <v>408.97689768976898</v>
      </c>
      <c r="Q2008" t="str">
        <f t="shared" si="250"/>
        <v>technology</v>
      </c>
      <c r="R2008" t="str">
        <f t="shared" si="251"/>
        <v>hardware</v>
      </c>
      <c r="S2008" s="10">
        <f t="shared" si="252"/>
        <v>41941.292187499996</v>
      </c>
      <c r="T2008" s="10">
        <f t="shared" si="253"/>
        <v>41976.333854166667</v>
      </c>
      <c r="U2008">
        <f t="shared" si="254"/>
        <v>2014</v>
      </c>
      <c r="V2008">
        <f t="shared" si="255"/>
        <v>2014</v>
      </c>
    </row>
    <row r="2009" spans="1:22"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48"/>
        <v>115.7092</v>
      </c>
      <c r="P2009" s="5">
        <f t="shared" si="249"/>
        <v>84.459270072992695</v>
      </c>
      <c r="Q2009" t="str">
        <f t="shared" si="250"/>
        <v>technology</v>
      </c>
      <c r="R2009" t="str">
        <f t="shared" si="251"/>
        <v>hardware</v>
      </c>
      <c r="S2009" s="10">
        <f t="shared" si="252"/>
        <v>40347.629467592589</v>
      </c>
      <c r="T2009" s="10">
        <f t="shared" si="253"/>
        <v>40413.958333333328</v>
      </c>
      <c r="U2009">
        <f t="shared" si="254"/>
        <v>2010</v>
      </c>
      <c r="V2009">
        <f t="shared" si="255"/>
        <v>2010</v>
      </c>
    </row>
    <row r="2010" spans="1:22"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48"/>
        <v>117.07484768810599</v>
      </c>
      <c r="P2010" s="5">
        <f t="shared" si="249"/>
        <v>44.853658536585364</v>
      </c>
      <c r="Q2010" t="str">
        <f t="shared" si="250"/>
        <v>technology</v>
      </c>
      <c r="R2010" t="str">
        <f t="shared" si="251"/>
        <v>hardware</v>
      </c>
      <c r="S2010" s="10">
        <f t="shared" si="252"/>
        <v>40761.396087962959</v>
      </c>
      <c r="T2010" s="10">
        <f t="shared" si="253"/>
        <v>40805.396087962959</v>
      </c>
      <c r="U2010">
        <f t="shared" si="254"/>
        <v>2011</v>
      </c>
      <c r="V2010">
        <f t="shared" si="255"/>
        <v>2011</v>
      </c>
    </row>
    <row r="2011" spans="1:22"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48"/>
        <v>305.15800000000002</v>
      </c>
      <c r="P2011" s="5">
        <f t="shared" si="249"/>
        <v>383.3643216080402</v>
      </c>
      <c r="Q2011" t="str">
        <f t="shared" si="250"/>
        <v>technology</v>
      </c>
      <c r="R2011" t="str">
        <f t="shared" si="251"/>
        <v>hardware</v>
      </c>
      <c r="S2011" s="10">
        <f t="shared" si="252"/>
        <v>42661.115081018514</v>
      </c>
      <c r="T2011" s="10">
        <f t="shared" si="253"/>
        <v>42697.156747685185</v>
      </c>
      <c r="U2011">
        <f t="shared" si="254"/>
        <v>2016</v>
      </c>
      <c r="V2011">
        <f t="shared" si="255"/>
        <v>2016</v>
      </c>
    </row>
    <row r="2012" spans="1:22"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48"/>
        <v>320.05299999999994</v>
      </c>
      <c r="P2012" s="5">
        <f t="shared" si="249"/>
        <v>55.276856649395505</v>
      </c>
      <c r="Q2012" t="str">
        <f t="shared" si="250"/>
        <v>technology</v>
      </c>
      <c r="R2012" t="str">
        <f t="shared" si="251"/>
        <v>hardware</v>
      </c>
      <c r="S2012" s="10">
        <f t="shared" si="252"/>
        <v>42570.788090277776</v>
      </c>
      <c r="T2012" s="10">
        <f t="shared" si="253"/>
        <v>42600.788090277776</v>
      </c>
      <c r="U2012">
        <f t="shared" si="254"/>
        <v>2016</v>
      </c>
      <c r="V2012">
        <f t="shared" si="255"/>
        <v>2016</v>
      </c>
    </row>
    <row r="2013" spans="1:22"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48"/>
        <v>819.56399999999996</v>
      </c>
      <c r="P2013" s="5">
        <f t="shared" si="249"/>
        <v>422.02059732234807</v>
      </c>
      <c r="Q2013" t="str">
        <f t="shared" si="250"/>
        <v>technology</v>
      </c>
      <c r="R2013" t="str">
        <f t="shared" si="251"/>
        <v>hardware</v>
      </c>
      <c r="S2013" s="10">
        <f t="shared" si="252"/>
        <v>42347.150150462963</v>
      </c>
      <c r="T2013" s="10">
        <f t="shared" si="253"/>
        <v>42380.749999999993</v>
      </c>
      <c r="U2013">
        <f t="shared" si="254"/>
        <v>2015</v>
      </c>
      <c r="V2013">
        <f t="shared" si="255"/>
        <v>2016</v>
      </c>
    </row>
    <row r="2014" spans="1:22"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48"/>
        <v>234.90000000000003</v>
      </c>
      <c r="P2014" s="5">
        <f t="shared" si="249"/>
        <v>64.180327868852459</v>
      </c>
      <c r="Q2014" t="str">
        <f t="shared" si="250"/>
        <v>technology</v>
      </c>
      <c r="R2014" t="str">
        <f t="shared" si="251"/>
        <v>hardware</v>
      </c>
      <c r="S2014" s="10">
        <f t="shared" si="252"/>
        <v>42010.613900462959</v>
      </c>
      <c r="T2014" s="10">
        <f t="shared" si="253"/>
        <v>42040.613900462959</v>
      </c>
      <c r="U2014">
        <f t="shared" si="254"/>
        <v>2015</v>
      </c>
      <c r="V2014">
        <f t="shared" si="255"/>
        <v>2015</v>
      </c>
    </row>
    <row r="2015" spans="1:22"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48"/>
        <v>494.91374999999999</v>
      </c>
      <c r="P2015" s="5">
        <f t="shared" si="249"/>
        <v>173.57781674704077</v>
      </c>
      <c r="Q2015" t="str">
        <f t="shared" si="250"/>
        <v>technology</v>
      </c>
      <c r="R2015" t="str">
        <f t="shared" si="251"/>
        <v>hardware</v>
      </c>
      <c r="S2015" s="10">
        <f t="shared" si="252"/>
        <v>42499.752476851849</v>
      </c>
      <c r="T2015" s="10">
        <f t="shared" si="253"/>
        <v>42559.752476851849</v>
      </c>
      <c r="U2015">
        <f t="shared" si="254"/>
        <v>2016</v>
      </c>
      <c r="V2015">
        <f t="shared" si="255"/>
        <v>2016</v>
      </c>
    </row>
    <row r="2016" spans="1:22"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48"/>
        <v>7813.7822333333334</v>
      </c>
      <c r="P2016" s="5">
        <f t="shared" si="249"/>
        <v>88.601680840609291</v>
      </c>
      <c r="Q2016" t="str">
        <f t="shared" si="250"/>
        <v>technology</v>
      </c>
      <c r="R2016" t="str">
        <f t="shared" si="251"/>
        <v>hardware</v>
      </c>
      <c r="S2016" s="10">
        <f t="shared" si="252"/>
        <v>41324.006238425922</v>
      </c>
      <c r="T2016" s="10">
        <f t="shared" si="253"/>
        <v>41357.964571759258</v>
      </c>
      <c r="U2016">
        <f t="shared" si="254"/>
        <v>2013</v>
      </c>
      <c r="V2016">
        <f t="shared" si="255"/>
        <v>2013</v>
      </c>
    </row>
    <row r="2017" spans="1:22"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48"/>
        <v>113.00013888888888</v>
      </c>
      <c r="P2017" s="5">
        <f t="shared" si="249"/>
        <v>50.222283950617282</v>
      </c>
      <c r="Q2017" t="str">
        <f t="shared" si="250"/>
        <v>technology</v>
      </c>
      <c r="R2017" t="str">
        <f t="shared" si="251"/>
        <v>hardware</v>
      </c>
      <c r="S2017" s="10">
        <f t="shared" si="252"/>
        <v>40765.668553240735</v>
      </c>
      <c r="T2017" s="10">
        <f t="shared" si="253"/>
        <v>40795.668553240735</v>
      </c>
      <c r="U2017">
        <f t="shared" si="254"/>
        <v>2011</v>
      </c>
      <c r="V2017">
        <f t="shared" si="255"/>
        <v>2011</v>
      </c>
    </row>
    <row r="2018" spans="1:22"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48"/>
        <v>921.54219999999998</v>
      </c>
      <c r="P2018" s="5">
        <f t="shared" si="249"/>
        <v>192.38876826722338</v>
      </c>
      <c r="Q2018" t="str">
        <f t="shared" si="250"/>
        <v>technology</v>
      </c>
      <c r="R2018" t="str">
        <f t="shared" si="251"/>
        <v>hardware</v>
      </c>
      <c r="S2018" s="10">
        <f t="shared" si="252"/>
        <v>41312.672442129631</v>
      </c>
      <c r="T2018" s="10">
        <f t="shared" si="253"/>
        <v>41342.672442129631</v>
      </c>
      <c r="U2018">
        <f t="shared" si="254"/>
        <v>2013</v>
      </c>
      <c r="V2018">
        <f t="shared" si="255"/>
        <v>2013</v>
      </c>
    </row>
    <row r="2019" spans="1:22"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48"/>
        <v>125.10239999999999</v>
      </c>
      <c r="P2019" s="5">
        <f t="shared" si="249"/>
        <v>73.416901408450698</v>
      </c>
      <c r="Q2019" t="str">
        <f t="shared" si="250"/>
        <v>technology</v>
      </c>
      <c r="R2019" t="str">
        <f t="shared" si="251"/>
        <v>hardware</v>
      </c>
      <c r="S2019" s="10">
        <f t="shared" si="252"/>
        <v>40960.849016203698</v>
      </c>
      <c r="T2019" s="10">
        <f t="shared" si="253"/>
        <v>40991.958333333328</v>
      </c>
      <c r="U2019">
        <f t="shared" si="254"/>
        <v>2012</v>
      </c>
      <c r="V2019">
        <f t="shared" si="255"/>
        <v>2012</v>
      </c>
    </row>
    <row r="2020" spans="1:22"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48"/>
        <v>102.24343076923077</v>
      </c>
      <c r="P2020" s="5">
        <f t="shared" si="249"/>
        <v>147.68495555555555</v>
      </c>
      <c r="Q2020" t="str">
        <f t="shared" si="250"/>
        <v>technology</v>
      </c>
      <c r="R2020" t="str">
        <f t="shared" si="251"/>
        <v>hardware</v>
      </c>
      <c r="S2020" s="10">
        <f t="shared" si="252"/>
        <v>42199.157511574071</v>
      </c>
      <c r="T2020" s="10">
        <f t="shared" si="253"/>
        <v>42229.157511574071</v>
      </c>
      <c r="U2020">
        <f t="shared" si="254"/>
        <v>2015</v>
      </c>
      <c r="V2020">
        <f t="shared" si="255"/>
        <v>2015</v>
      </c>
    </row>
    <row r="2021" spans="1:22"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48"/>
        <v>484.90975000000003</v>
      </c>
      <c r="P2021" s="5">
        <f t="shared" si="249"/>
        <v>108.96848314606741</v>
      </c>
      <c r="Q2021" t="str">
        <f t="shared" si="250"/>
        <v>technology</v>
      </c>
      <c r="R2021" t="str">
        <f t="shared" si="251"/>
        <v>hardware</v>
      </c>
      <c r="S2021" s="10">
        <f t="shared" si="252"/>
        <v>42605.500243055554</v>
      </c>
      <c r="T2021" s="10">
        <f t="shared" si="253"/>
        <v>42635.500243055554</v>
      </c>
      <c r="U2021">
        <f t="shared" si="254"/>
        <v>2016</v>
      </c>
      <c r="V2021">
        <f t="shared" si="255"/>
        <v>2016</v>
      </c>
    </row>
    <row r="2022" spans="1:22"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48"/>
        <v>192.33333333333334</v>
      </c>
      <c r="P2022" s="5">
        <f t="shared" si="249"/>
        <v>23.647540983606557</v>
      </c>
      <c r="Q2022" t="str">
        <f t="shared" si="250"/>
        <v>technology</v>
      </c>
      <c r="R2022" t="str">
        <f t="shared" si="251"/>
        <v>hardware</v>
      </c>
      <c r="S2022" s="10">
        <f t="shared" si="252"/>
        <v>41736.889166666668</v>
      </c>
      <c r="T2022" s="10">
        <f t="shared" si="253"/>
        <v>41773.75277777778</v>
      </c>
      <c r="U2022">
        <f t="shared" si="254"/>
        <v>2014</v>
      </c>
      <c r="V2022">
        <f t="shared" si="255"/>
        <v>2014</v>
      </c>
    </row>
    <row r="2023" spans="1:22"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48"/>
        <v>281.10000000000002</v>
      </c>
      <c r="P2023" s="5">
        <f t="shared" si="249"/>
        <v>147.94736842105263</v>
      </c>
      <c r="Q2023" t="str">
        <f t="shared" si="250"/>
        <v>technology</v>
      </c>
      <c r="R2023" t="str">
        <f t="shared" si="251"/>
        <v>hardware</v>
      </c>
      <c r="S2023" s="10">
        <f t="shared" si="252"/>
        <v>41860.862233796295</v>
      </c>
      <c r="T2023" s="10">
        <f t="shared" si="253"/>
        <v>41905.862233796295</v>
      </c>
      <c r="U2023">
        <f t="shared" si="254"/>
        <v>2014</v>
      </c>
      <c r="V2023">
        <f t="shared" si="255"/>
        <v>2014</v>
      </c>
    </row>
    <row r="2024" spans="1:22"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48"/>
        <v>125.13700000000001</v>
      </c>
      <c r="P2024" s="5">
        <f t="shared" si="249"/>
        <v>385.03692307692307</v>
      </c>
      <c r="Q2024" t="str">
        <f t="shared" si="250"/>
        <v>technology</v>
      </c>
      <c r="R2024" t="str">
        <f t="shared" si="251"/>
        <v>hardware</v>
      </c>
      <c r="S2024" s="10">
        <f t="shared" si="252"/>
        <v>42502.36078703704</v>
      </c>
      <c r="T2024" s="10">
        <f t="shared" si="253"/>
        <v>42532.36078703704</v>
      </c>
      <c r="U2024">
        <f t="shared" si="254"/>
        <v>2016</v>
      </c>
      <c r="V2024">
        <f t="shared" si="255"/>
        <v>2016</v>
      </c>
    </row>
    <row r="2025" spans="1:22"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48"/>
        <v>161.459</v>
      </c>
      <c r="P2025" s="5">
        <f t="shared" si="249"/>
        <v>457.39093484419266</v>
      </c>
      <c r="Q2025" t="str">
        <f t="shared" si="250"/>
        <v>technology</v>
      </c>
      <c r="R2025" t="str">
        <f t="shared" si="251"/>
        <v>hardware</v>
      </c>
      <c r="S2025" s="10">
        <f t="shared" si="252"/>
        <v>42136.212418981479</v>
      </c>
      <c r="T2025" s="10">
        <f t="shared" si="253"/>
        <v>42166.212418981479</v>
      </c>
      <c r="U2025">
        <f t="shared" si="254"/>
        <v>2015</v>
      </c>
      <c r="V2025">
        <f t="shared" si="255"/>
        <v>2015</v>
      </c>
    </row>
    <row r="2026" spans="1:22"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48"/>
        <v>585.35</v>
      </c>
      <c r="P2026" s="5">
        <f t="shared" si="249"/>
        <v>222.99047619047619</v>
      </c>
      <c r="Q2026" t="str">
        <f t="shared" si="250"/>
        <v>technology</v>
      </c>
      <c r="R2026" t="str">
        <f t="shared" si="251"/>
        <v>hardware</v>
      </c>
      <c r="S2026" s="10">
        <f t="shared" si="252"/>
        <v>41099.758611111109</v>
      </c>
      <c r="T2026" s="10">
        <f t="shared" si="253"/>
        <v>41133.916666666664</v>
      </c>
      <c r="U2026">
        <f t="shared" si="254"/>
        <v>2012</v>
      </c>
      <c r="V2026">
        <f t="shared" si="255"/>
        <v>2012</v>
      </c>
    </row>
    <row r="2027" spans="1:22"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48"/>
        <v>201.14999999999998</v>
      </c>
      <c r="P2027" s="5">
        <f t="shared" si="249"/>
        <v>220.74074074074073</v>
      </c>
      <c r="Q2027" t="str">
        <f t="shared" si="250"/>
        <v>technology</v>
      </c>
      <c r="R2027" t="str">
        <f t="shared" si="251"/>
        <v>hardware</v>
      </c>
      <c r="S2027" s="10">
        <f t="shared" si="252"/>
        <v>42135.976226851846</v>
      </c>
      <c r="T2027" s="10">
        <f t="shared" si="253"/>
        <v>42165.976226851846</v>
      </c>
      <c r="U2027">
        <f t="shared" si="254"/>
        <v>2015</v>
      </c>
      <c r="V2027">
        <f t="shared" si="255"/>
        <v>2015</v>
      </c>
    </row>
    <row r="2028" spans="1:22"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48"/>
        <v>133.48307999999997</v>
      </c>
      <c r="P2028" s="5">
        <f t="shared" si="249"/>
        <v>73.503898678414089</v>
      </c>
      <c r="Q2028" t="str">
        <f t="shared" si="250"/>
        <v>technology</v>
      </c>
      <c r="R2028" t="str">
        <f t="shared" si="251"/>
        <v>hardware</v>
      </c>
      <c r="S2028" s="10">
        <f t="shared" si="252"/>
        <v>41704.527604166666</v>
      </c>
      <c r="T2028" s="10">
        <f t="shared" si="253"/>
        <v>41749.957638888889</v>
      </c>
      <c r="U2028">
        <f t="shared" si="254"/>
        <v>2014</v>
      </c>
      <c r="V2028">
        <f t="shared" si="255"/>
        <v>2014</v>
      </c>
    </row>
    <row r="2029" spans="1:22"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48"/>
        <v>120.24900000000001</v>
      </c>
      <c r="P2029" s="5">
        <f t="shared" si="249"/>
        <v>223.09647495361781</v>
      </c>
      <c r="Q2029" t="str">
        <f t="shared" si="250"/>
        <v>technology</v>
      </c>
      <c r="R2029" t="str">
        <f t="shared" si="251"/>
        <v>hardware</v>
      </c>
      <c r="S2029" s="10">
        <f t="shared" si="252"/>
        <v>42048.605543981474</v>
      </c>
      <c r="T2029" s="10">
        <f t="shared" si="253"/>
        <v>42093.563877314817</v>
      </c>
      <c r="U2029">
        <f t="shared" si="254"/>
        <v>2015</v>
      </c>
      <c r="V2029">
        <f t="shared" si="255"/>
        <v>2015</v>
      </c>
    </row>
    <row r="2030" spans="1:22"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48"/>
        <v>126.16666666666667</v>
      </c>
      <c r="P2030" s="5">
        <f t="shared" si="249"/>
        <v>47.911392405063289</v>
      </c>
      <c r="Q2030" t="str">
        <f t="shared" si="250"/>
        <v>technology</v>
      </c>
      <c r="R2030" t="str">
        <f t="shared" si="251"/>
        <v>hardware</v>
      </c>
      <c r="S2030" s="10">
        <f t="shared" si="252"/>
        <v>40215.710717592592</v>
      </c>
      <c r="T2030" s="10">
        <f t="shared" si="253"/>
        <v>40252.704861111109</v>
      </c>
      <c r="U2030">
        <f t="shared" si="254"/>
        <v>2010</v>
      </c>
      <c r="V2030">
        <f t="shared" si="255"/>
        <v>2010</v>
      </c>
    </row>
    <row r="2031" spans="1:22"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48"/>
        <v>361.2</v>
      </c>
      <c r="P2031" s="5">
        <f t="shared" si="249"/>
        <v>96.063829787234042</v>
      </c>
      <c r="Q2031" t="str">
        <f t="shared" si="250"/>
        <v>technology</v>
      </c>
      <c r="R2031" t="str">
        <f t="shared" si="251"/>
        <v>hardware</v>
      </c>
      <c r="S2031" s="10">
        <f t="shared" si="252"/>
        <v>41847.813437500001</v>
      </c>
      <c r="T2031" s="10">
        <f t="shared" si="253"/>
        <v>41877.813437500001</v>
      </c>
      <c r="U2031">
        <f t="shared" si="254"/>
        <v>2014</v>
      </c>
      <c r="V2031">
        <f t="shared" si="255"/>
        <v>2014</v>
      </c>
    </row>
    <row r="2032" spans="1:22"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48"/>
        <v>226.239013671875</v>
      </c>
      <c r="P2032" s="5">
        <f t="shared" si="249"/>
        <v>118.6144</v>
      </c>
      <c r="Q2032" t="str">
        <f t="shared" si="250"/>
        <v>technology</v>
      </c>
      <c r="R2032" t="str">
        <f t="shared" si="251"/>
        <v>hardware</v>
      </c>
      <c r="S2032" s="10">
        <f t="shared" si="252"/>
        <v>41212.788148148145</v>
      </c>
      <c r="T2032" s="10">
        <f t="shared" si="253"/>
        <v>41242.788148148145</v>
      </c>
      <c r="U2032">
        <f t="shared" si="254"/>
        <v>2012</v>
      </c>
      <c r="V2032">
        <f t="shared" si="255"/>
        <v>2012</v>
      </c>
    </row>
    <row r="2033" spans="1:22"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48"/>
        <v>120.35</v>
      </c>
      <c r="P2033" s="5">
        <f t="shared" si="249"/>
        <v>118.45472440944881</v>
      </c>
      <c r="Q2033" t="str">
        <f t="shared" si="250"/>
        <v>technology</v>
      </c>
      <c r="R2033" t="str">
        <f t="shared" si="251"/>
        <v>hardware</v>
      </c>
      <c r="S2033" s="10">
        <f t="shared" si="252"/>
        <v>41975.120983796289</v>
      </c>
      <c r="T2033" s="10">
        <f t="shared" si="253"/>
        <v>42012.833333333336</v>
      </c>
      <c r="U2033">
        <f t="shared" si="254"/>
        <v>2014</v>
      </c>
      <c r="V2033">
        <f t="shared" si="255"/>
        <v>2015</v>
      </c>
    </row>
    <row r="2034" spans="1:22"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48"/>
        <v>304.18799999999999</v>
      </c>
      <c r="P2034" s="5">
        <f t="shared" si="249"/>
        <v>143.21468926553672</v>
      </c>
      <c r="Q2034" t="str">
        <f t="shared" si="250"/>
        <v>technology</v>
      </c>
      <c r="R2034" t="str">
        <f t="shared" si="251"/>
        <v>hardware</v>
      </c>
      <c r="S2034" s="10">
        <f t="shared" si="252"/>
        <v>42689.35733796296</v>
      </c>
      <c r="T2034" s="10">
        <f t="shared" si="253"/>
        <v>42718.999999999993</v>
      </c>
      <c r="U2034">
        <f t="shared" si="254"/>
        <v>2016</v>
      </c>
      <c r="V2034">
        <f t="shared" si="255"/>
        <v>2016</v>
      </c>
    </row>
    <row r="2035" spans="1:22"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48"/>
        <v>178.67599999999999</v>
      </c>
      <c r="P2035" s="5">
        <f t="shared" si="249"/>
        <v>282.71518987341773</v>
      </c>
      <c r="Q2035" t="str">
        <f t="shared" si="250"/>
        <v>technology</v>
      </c>
      <c r="R2035" t="str">
        <f t="shared" si="251"/>
        <v>hardware</v>
      </c>
      <c r="S2035" s="10">
        <f t="shared" si="252"/>
        <v>41724.874050925922</v>
      </c>
      <c r="T2035" s="10">
        <f t="shared" si="253"/>
        <v>41754.874050925922</v>
      </c>
      <c r="U2035">
        <f t="shared" si="254"/>
        <v>2014</v>
      </c>
      <c r="V2035">
        <f t="shared" si="255"/>
        <v>2014</v>
      </c>
    </row>
    <row r="2036" spans="1:22"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48"/>
        <v>386.81998717948721</v>
      </c>
      <c r="P2036" s="5">
        <f t="shared" si="249"/>
        <v>593.93620078740162</v>
      </c>
      <c r="Q2036" t="str">
        <f t="shared" si="250"/>
        <v>technology</v>
      </c>
      <c r="R2036" t="str">
        <f t="shared" si="251"/>
        <v>hardware</v>
      </c>
      <c r="S2036" s="10">
        <f t="shared" si="252"/>
        <v>42075.921678240738</v>
      </c>
      <c r="T2036" s="10">
        <f t="shared" si="253"/>
        <v>42131.081944444442</v>
      </c>
      <c r="U2036">
        <f t="shared" si="254"/>
        <v>2015</v>
      </c>
      <c r="V2036">
        <f t="shared" si="255"/>
        <v>2015</v>
      </c>
    </row>
    <row r="2037" spans="1:22"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48"/>
        <v>211.03642500000004</v>
      </c>
      <c r="P2037" s="5">
        <f t="shared" si="249"/>
        <v>262.15704968944101</v>
      </c>
      <c r="Q2037" t="str">
        <f t="shared" si="250"/>
        <v>technology</v>
      </c>
      <c r="R2037" t="str">
        <f t="shared" si="251"/>
        <v>hardware</v>
      </c>
      <c r="S2037" s="10">
        <f t="shared" si="252"/>
        <v>42311.41674768518</v>
      </c>
      <c r="T2037" s="10">
        <f t="shared" si="253"/>
        <v>42356.833333333336</v>
      </c>
      <c r="U2037">
        <f t="shared" si="254"/>
        <v>2015</v>
      </c>
      <c r="V2037">
        <f t="shared" si="255"/>
        <v>2015</v>
      </c>
    </row>
    <row r="2038" spans="1:22"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48"/>
        <v>131.66833333333335</v>
      </c>
      <c r="P2038" s="5">
        <f t="shared" si="249"/>
        <v>46.580778301886795</v>
      </c>
      <c r="Q2038" t="str">
        <f t="shared" si="250"/>
        <v>technology</v>
      </c>
      <c r="R2038" t="str">
        <f t="shared" si="251"/>
        <v>hardware</v>
      </c>
      <c r="S2038" s="10">
        <f t="shared" si="252"/>
        <v>41738.656469907401</v>
      </c>
      <c r="T2038" s="10">
        <f t="shared" si="253"/>
        <v>41768.656469907401</v>
      </c>
      <c r="U2038">
        <f t="shared" si="254"/>
        <v>2014</v>
      </c>
      <c r="V2038">
        <f t="shared" si="255"/>
        <v>2014</v>
      </c>
    </row>
    <row r="2039" spans="1:22"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48"/>
        <v>300.47639999999996</v>
      </c>
      <c r="P2039" s="5">
        <f t="shared" si="249"/>
        <v>70.041118881118877</v>
      </c>
      <c r="Q2039" t="str">
        <f t="shared" si="250"/>
        <v>technology</v>
      </c>
      <c r="R2039" t="str">
        <f t="shared" si="251"/>
        <v>hardware</v>
      </c>
      <c r="S2039" s="10">
        <f t="shared" si="252"/>
        <v>41578.001770833333</v>
      </c>
      <c r="T2039" s="10">
        <f t="shared" si="253"/>
        <v>41638.043437499997</v>
      </c>
      <c r="U2039">
        <f t="shared" si="254"/>
        <v>2013</v>
      </c>
      <c r="V2039">
        <f t="shared" si="255"/>
        <v>2013</v>
      </c>
    </row>
    <row r="2040" spans="1:22"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48"/>
        <v>420.51249999999999</v>
      </c>
      <c r="P2040" s="5">
        <f t="shared" si="249"/>
        <v>164.90686274509804</v>
      </c>
      <c r="Q2040" t="str">
        <f t="shared" si="250"/>
        <v>technology</v>
      </c>
      <c r="R2040" t="str">
        <f t="shared" si="251"/>
        <v>hardware</v>
      </c>
      <c r="S2040" s="10">
        <f t="shared" si="252"/>
        <v>41424.062743055554</v>
      </c>
      <c r="T2040" s="10">
        <f t="shared" si="253"/>
        <v>41456.541666666664</v>
      </c>
      <c r="U2040">
        <f t="shared" si="254"/>
        <v>2013</v>
      </c>
      <c r="V2040">
        <f t="shared" si="255"/>
        <v>2013</v>
      </c>
    </row>
    <row r="2041" spans="1:22"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48"/>
        <v>136.21680000000001</v>
      </c>
      <c r="P2041" s="5">
        <f t="shared" si="249"/>
        <v>449.26385224274406</v>
      </c>
      <c r="Q2041" t="str">
        <f t="shared" si="250"/>
        <v>technology</v>
      </c>
      <c r="R2041" t="str">
        <f t="shared" si="251"/>
        <v>hardware</v>
      </c>
      <c r="S2041" s="10">
        <f t="shared" si="252"/>
        <v>42675.23061342592</v>
      </c>
      <c r="T2041" s="10">
        <f t="shared" si="253"/>
        <v>42704.999305555553</v>
      </c>
      <c r="U2041">
        <f t="shared" si="254"/>
        <v>2016</v>
      </c>
      <c r="V2041">
        <f t="shared" si="255"/>
        <v>2016</v>
      </c>
    </row>
    <row r="2042" spans="1:22"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48"/>
        <v>248.17133333333334</v>
      </c>
      <c r="P2042" s="5">
        <f t="shared" si="249"/>
        <v>27.472841328413285</v>
      </c>
      <c r="Q2042" t="str">
        <f t="shared" si="250"/>
        <v>technology</v>
      </c>
      <c r="R2042" t="str">
        <f t="shared" si="251"/>
        <v>hardware</v>
      </c>
      <c r="S2042" s="10">
        <f t="shared" si="252"/>
        <v>41578.718784722216</v>
      </c>
      <c r="T2042" s="10">
        <f t="shared" si="253"/>
        <v>41593.760451388887</v>
      </c>
      <c r="U2042">
        <f t="shared" si="254"/>
        <v>2013</v>
      </c>
      <c r="V2042">
        <f t="shared" si="255"/>
        <v>2013</v>
      </c>
    </row>
    <row r="2043" spans="1:22"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48"/>
        <v>181.86315789473684</v>
      </c>
      <c r="P2043" s="5">
        <f t="shared" si="249"/>
        <v>143.97499999999999</v>
      </c>
      <c r="Q2043" t="str">
        <f t="shared" si="250"/>
        <v>technology</v>
      </c>
      <c r="R2043" t="str">
        <f t="shared" si="251"/>
        <v>hardware</v>
      </c>
      <c r="S2043" s="10">
        <f t="shared" si="252"/>
        <v>42654.317442129628</v>
      </c>
      <c r="T2043" s="10">
        <f t="shared" si="253"/>
        <v>42684.359108796292</v>
      </c>
      <c r="U2043">
        <f t="shared" si="254"/>
        <v>2016</v>
      </c>
      <c r="V2043">
        <f t="shared" si="255"/>
        <v>2016</v>
      </c>
    </row>
    <row r="2044" spans="1:22"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48"/>
        <v>123.53</v>
      </c>
      <c r="P2044" s="5">
        <f t="shared" si="249"/>
        <v>88.23571428571428</v>
      </c>
      <c r="Q2044" t="str">
        <f t="shared" si="250"/>
        <v>technology</v>
      </c>
      <c r="R2044" t="str">
        <f t="shared" si="251"/>
        <v>hardware</v>
      </c>
      <c r="S2044" s="10">
        <f t="shared" si="252"/>
        <v>42331.499699074069</v>
      </c>
      <c r="T2044" s="10">
        <f t="shared" si="253"/>
        <v>42391.499699074069</v>
      </c>
      <c r="U2044">
        <f t="shared" si="254"/>
        <v>2015</v>
      </c>
      <c r="V2044">
        <f t="shared" si="255"/>
        <v>2016</v>
      </c>
    </row>
    <row r="2045" spans="1:22"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48"/>
        <v>506.20938628158842</v>
      </c>
      <c r="P2045" s="5">
        <f t="shared" si="249"/>
        <v>36.326424870466319</v>
      </c>
      <c r="Q2045" t="str">
        <f t="shared" si="250"/>
        <v>technology</v>
      </c>
      <c r="R2045" t="str">
        <f t="shared" si="251"/>
        <v>hardware</v>
      </c>
      <c r="S2045" s="10">
        <f t="shared" si="252"/>
        <v>42660.968483796292</v>
      </c>
      <c r="T2045" s="10">
        <f t="shared" si="253"/>
        <v>42714.999305555553</v>
      </c>
      <c r="U2045">
        <f t="shared" si="254"/>
        <v>2016</v>
      </c>
      <c r="V2045">
        <f t="shared" si="255"/>
        <v>2016</v>
      </c>
    </row>
    <row r="2046" spans="1:22"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48"/>
        <v>108.21333333333334</v>
      </c>
      <c r="P2046" s="5">
        <f t="shared" si="249"/>
        <v>90.177777777777777</v>
      </c>
      <c r="Q2046" t="str">
        <f t="shared" si="250"/>
        <v>technology</v>
      </c>
      <c r="R2046" t="str">
        <f t="shared" si="251"/>
        <v>hardware</v>
      </c>
      <c r="S2046" s="10">
        <f t="shared" si="252"/>
        <v>42138.475856481477</v>
      </c>
      <c r="T2046" s="10">
        <f t="shared" si="253"/>
        <v>42168.475856481477</v>
      </c>
      <c r="U2046">
        <f t="shared" si="254"/>
        <v>2015</v>
      </c>
      <c r="V2046">
        <f t="shared" si="255"/>
        <v>2015</v>
      </c>
    </row>
    <row r="2047" spans="1:22"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48"/>
        <v>819.18387755102037</v>
      </c>
      <c r="P2047" s="5">
        <f t="shared" si="249"/>
        <v>152.62361216730039</v>
      </c>
      <c r="Q2047" t="str">
        <f t="shared" si="250"/>
        <v>technology</v>
      </c>
      <c r="R2047" t="str">
        <f t="shared" si="251"/>
        <v>hardware</v>
      </c>
      <c r="S2047" s="10">
        <f t="shared" si="252"/>
        <v>41068.880173611113</v>
      </c>
      <c r="T2047" s="10">
        <f t="shared" si="253"/>
        <v>41098.880173611113</v>
      </c>
      <c r="U2047">
        <f t="shared" si="254"/>
        <v>2012</v>
      </c>
      <c r="V2047">
        <f t="shared" si="255"/>
        <v>2012</v>
      </c>
    </row>
    <row r="2048" spans="1:22"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48"/>
        <v>121.10000000000001</v>
      </c>
      <c r="P2048" s="5">
        <f t="shared" si="249"/>
        <v>55.806451612903224</v>
      </c>
      <c r="Q2048" t="str">
        <f t="shared" si="250"/>
        <v>technology</v>
      </c>
      <c r="R2048" t="str">
        <f t="shared" si="251"/>
        <v>hardware</v>
      </c>
      <c r="S2048" s="10">
        <f t="shared" si="252"/>
        <v>41386.963472222218</v>
      </c>
      <c r="T2048" s="10">
        <f t="shared" si="253"/>
        <v>41416.963472222218</v>
      </c>
      <c r="U2048">
        <f t="shared" si="254"/>
        <v>2013</v>
      </c>
      <c r="V2048">
        <f t="shared" si="255"/>
        <v>2013</v>
      </c>
    </row>
    <row r="2049" spans="1:22"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48"/>
        <v>102.99897959183673</v>
      </c>
      <c r="P2049" s="5">
        <f t="shared" si="249"/>
        <v>227.85327313769753</v>
      </c>
      <c r="Q2049" t="str">
        <f t="shared" si="250"/>
        <v>technology</v>
      </c>
      <c r="R2049" t="str">
        <f t="shared" si="251"/>
        <v>hardware</v>
      </c>
      <c r="S2049" s="10">
        <f t="shared" si="252"/>
        <v>42081.695254629631</v>
      </c>
      <c r="T2049" s="10">
        <f t="shared" si="253"/>
        <v>42110.791666666664</v>
      </c>
      <c r="U2049">
        <f t="shared" si="254"/>
        <v>2015</v>
      </c>
      <c r="V2049">
        <f t="shared" si="255"/>
        <v>2015</v>
      </c>
    </row>
    <row r="2050" spans="1:22"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48"/>
        <v>148.33229411764705</v>
      </c>
      <c r="P2050" s="5">
        <f t="shared" si="249"/>
        <v>91.82989803350327</v>
      </c>
      <c r="Q2050" t="str">
        <f t="shared" si="250"/>
        <v>technology</v>
      </c>
      <c r="R2050" t="str">
        <f t="shared" si="251"/>
        <v>hardware</v>
      </c>
      <c r="S2050" s="10">
        <f t="shared" si="252"/>
        <v>41387.443182870367</v>
      </c>
      <c r="T2050" s="10">
        <f t="shared" si="253"/>
        <v>41417.443182870367</v>
      </c>
      <c r="U2050">
        <f t="shared" si="254"/>
        <v>2013</v>
      </c>
      <c r="V2050">
        <f t="shared" si="255"/>
        <v>2013</v>
      </c>
    </row>
    <row r="2051" spans="1:22"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56">(E2051/D2051)*100</f>
        <v>120.19070000000001</v>
      </c>
      <c r="P2051" s="5">
        <f t="shared" ref="P2051:P2114" si="257">IFERROR(E2051/L2051, 0)</f>
        <v>80.991037735849048</v>
      </c>
      <c r="Q2051" t="str">
        <f t="shared" ref="Q2051:Q2114" si="258">LEFT(N2051,FIND("/",N2051)-1)</f>
        <v>technology</v>
      </c>
      <c r="R2051" t="str">
        <f t="shared" ref="R2051:R2114" si="259">RIGHT(N2051,LEN(N2051)-FIND("/",N2051))</f>
        <v>hardware</v>
      </c>
      <c r="S2051" s="10">
        <f t="shared" ref="S2051:S2114" si="260">(J2051/86400)+25569+(-5/24)</f>
        <v>41575.319016203699</v>
      </c>
      <c r="T2051" s="10">
        <f t="shared" ref="T2051:T2114" si="261">(I2051/86400)+25569+(-5/24)</f>
        <v>41610.749305555553</v>
      </c>
      <c r="U2051">
        <f t="shared" ref="U2051:U2114" si="262">YEAR(S2051)</f>
        <v>2013</v>
      </c>
      <c r="V2051">
        <f t="shared" ref="V2051:V2114" si="263">YEAR(T2051)</f>
        <v>2013</v>
      </c>
    </row>
    <row r="2052" spans="1:22"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56"/>
        <v>473.27000000000004</v>
      </c>
      <c r="P2052" s="5">
        <f t="shared" si="257"/>
        <v>278.39411764705881</v>
      </c>
      <c r="Q2052" t="str">
        <f t="shared" si="258"/>
        <v>technology</v>
      </c>
      <c r="R2052" t="str">
        <f t="shared" si="259"/>
        <v>hardware</v>
      </c>
      <c r="S2052" s="10">
        <f t="shared" si="260"/>
        <v>42114.863171296289</v>
      </c>
      <c r="T2052" s="10">
        <f t="shared" si="261"/>
        <v>42154.863171296289</v>
      </c>
      <c r="U2052">
        <f t="shared" si="262"/>
        <v>2015</v>
      </c>
      <c r="V2052">
        <f t="shared" si="263"/>
        <v>2015</v>
      </c>
    </row>
    <row r="2053" spans="1:22"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56"/>
        <v>130.36250000000001</v>
      </c>
      <c r="P2053" s="5">
        <f t="shared" si="257"/>
        <v>43.095041322314053</v>
      </c>
      <c r="Q2053" t="str">
        <f t="shared" si="258"/>
        <v>technology</v>
      </c>
      <c r="R2053" t="str">
        <f t="shared" si="259"/>
        <v>hardware</v>
      </c>
      <c r="S2053" s="10">
        <f t="shared" si="260"/>
        <v>41603.814085648148</v>
      </c>
      <c r="T2053" s="10">
        <f t="shared" si="261"/>
        <v>41633.814085648148</v>
      </c>
      <c r="U2053">
        <f t="shared" si="262"/>
        <v>2013</v>
      </c>
      <c r="V2053">
        <f t="shared" si="263"/>
        <v>2013</v>
      </c>
    </row>
    <row r="2054" spans="1:22"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56"/>
        <v>353.048</v>
      </c>
      <c r="P2054" s="5">
        <f t="shared" si="257"/>
        <v>326.29205175600737</v>
      </c>
      <c r="Q2054" t="str">
        <f t="shared" si="258"/>
        <v>technology</v>
      </c>
      <c r="R2054" t="str">
        <f t="shared" si="259"/>
        <v>hardware</v>
      </c>
      <c r="S2054" s="10">
        <f t="shared" si="260"/>
        <v>42374.875613425924</v>
      </c>
      <c r="T2054" s="10">
        <f t="shared" si="261"/>
        <v>42419.875613425924</v>
      </c>
      <c r="U2054">
        <f t="shared" si="262"/>
        <v>2016</v>
      </c>
      <c r="V2054">
        <f t="shared" si="263"/>
        <v>2016</v>
      </c>
    </row>
    <row r="2055" spans="1:22"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56"/>
        <v>101.02</v>
      </c>
      <c r="P2055" s="5">
        <f t="shared" si="257"/>
        <v>41.743801652892564</v>
      </c>
      <c r="Q2055" t="str">
        <f t="shared" si="258"/>
        <v>technology</v>
      </c>
      <c r="R2055" t="str">
        <f t="shared" si="259"/>
        <v>hardware</v>
      </c>
      <c r="S2055" s="10">
        <f t="shared" si="260"/>
        <v>42303.409155092588</v>
      </c>
      <c r="T2055" s="10">
        <f t="shared" si="261"/>
        <v>42333.450821759259</v>
      </c>
      <c r="U2055">
        <f t="shared" si="262"/>
        <v>2015</v>
      </c>
      <c r="V2055">
        <f t="shared" si="263"/>
        <v>2015</v>
      </c>
    </row>
    <row r="2056" spans="1:22"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56"/>
        <v>113.59142857142857</v>
      </c>
      <c r="P2056" s="5">
        <f t="shared" si="257"/>
        <v>64.020933977455712</v>
      </c>
      <c r="Q2056" t="str">
        <f t="shared" si="258"/>
        <v>technology</v>
      </c>
      <c r="R2056" t="str">
        <f t="shared" si="259"/>
        <v>hardware</v>
      </c>
      <c r="S2056" s="10">
        <f t="shared" si="260"/>
        <v>41731.312615740739</v>
      </c>
      <c r="T2056" s="10">
        <f t="shared" si="261"/>
        <v>41761.312615740739</v>
      </c>
      <c r="U2056">
        <f t="shared" si="262"/>
        <v>2014</v>
      </c>
      <c r="V2056">
        <f t="shared" si="263"/>
        <v>2014</v>
      </c>
    </row>
    <row r="2057" spans="1:22"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56"/>
        <v>167.41666666666666</v>
      </c>
      <c r="P2057" s="5">
        <f t="shared" si="257"/>
        <v>99.455445544554451</v>
      </c>
      <c r="Q2057" t="str">
        <f t="shared" si="258"/>
        <v>technology</v>
      </c>
      <c r="R2057" t="str">
        <f t="shared" si="259"/>
        <v>hardware</v>
      </c>
      <c r="S2057" s="10">
        <f t="shared" si="260"/>
        <v>41946.465775462959</v>
      </c>
      <c r="T2057" s="10">
        <f t="shared" si="261"/>
        <v>41975.958333333336</v>
      </c>
      <c r="U2057">
        <f t="shared" si="262"/>
        <v>2014</v>
      </c>
      <c r="V2057">
        <f t="shared" si="263"/>
        <v>2014</v>
      </c>
    </row>
    <row r="2058" spans="1:22"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56"/>
        <v>153.452</v>
      </c>
      <c r="P2058" s="5">
        <f t="shared" si="257"/>
        <v>138.49458483754512</v>
      </c>
      <c r="Q2058" t="str">
        <f t="shared" si="258"/>
        <v>technology</v>
      </c>
      <c r="R2058" t="str">
        <f t="shared" si="259"/>
        <v>hardware</v>
      </c>
      <c r="S2058" s="10">
        <f t="shared" si="260"/>
        <v>41351.552569444444</v>
      </c>
      <c r="T2058" s="10">
        <f t="shared" si="261"/>
        <v>41381.552569444444</v>
      </c>
      <c r="U2058">
        <f t="shared" si="262"/>
        <v>2013</v>
      </c>
      <c r="V2058">
        <f t="shared" si="263"/>
        <v>2013</v>
      </c>
    </row>
    <row r="2059" spans="1:22"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56"/>
        <v>202.23220000000001</v>
      </c>
      <c r="P2059" s="5">
        <f t="shared" si="257"/>
        <v>45.547792792792798</v>
      </c>
      <c r="Q2059" t="str">
        <f t="shared" si="258"/>
        <v>technology</v>
      </c>
      <c r="R2059" t="str">
        <f t="shared" si="259"/>
        <v>hardware</v>
      </c>
      <c r="S2059" s="10">
        <f t="shared" si="260"/>
        <v>42396.286249999997</v>
      </c>
      <c r="T2059" s="10">
        <f t="shared" si="261"/>
        <v>42426.286249999997</v>
      </c>
      <c r="U2059">
        <f t="shared" si="262"/>
        <v>2016</v>
      </c>
      <c r="V2059">
        <f t="shared" si="263"/>
        <v>2016</v>
      </c>
    </row>
    <row r="2060" spans="1:22"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56"/>
        <v>168.28125</v>
      </c>
      <c r="P2060" s="5">
        <f t="shared" si="257"/>
        <v>10.507317073170732</v>
      </c>
      <c r="Q2060" t="str">
        <f t="shared" si="258"/>
        <v>technology</v>
      </c>
      <c r="R2060" t="str">
        <f t="shared" si="259"/>
        <v>hardware</v>
      </c>
      <c r="S2060" s="10">
        <f t="shared" si="260"/>
        <v>42026.16238425926</v>
      </c>
      <c r="T2060" s="10">
        <f t="shared" si="261"/>
        <v>42065.624999999993</v>
      </c>
      <c r="U2060">
        <f t="shared" si="262"/>
        <v>2015</v>
      </c>
      <c r="V2060">
        <f t="shared" si="263"/>
        <v>2015</v>
      </c>
    </row>
    <row r="2061" spans="1:22"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56"/>
        <v>143.45666666666668</v>
      </c>
      <c r="P2061" s="5">
        <f t="shared" si="257"/>
        <v>114.76533333333333</v>
      </c>
      <c r="Q2061" t="str">
        <f t="shared" si="258"/>
        <v>technology</v>
      </c>
      <c r="R2061" t="str">
        <f t="shared" si="259"/>
        <v>hardware</v>
      </c>
      <c r="S2061" s="10">
        <f t="shared" si="260"/>
        <v>42361.394143518519</v>
      </c>
      <c r="T2061" s="10">
        <f t="shared" si="261"/>
        <v>42400.707638888889</v>
      </c>
      <c r="U2061">
        <f t="shared" si="262"/>
        <v>2015</v>
      </c>
      <c r="V2061">
        <f t="shared" si="263"/>
        <v>2016</v>
      </c>
    </row>
    <row r="2062" spans="1:22"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56"/>
        <v>196.4</v>
      </c>
      <c r="P2062" s="5">
        <f t="shared" si="257"/>
        <v>35.997067448680355</v>
      </c>
      <c r="Q2062" t="str">
        <f t="shared" si="258"/>
        <v>technology</v>
      </c>
      <c r="R2062" t="str">
        <f t="shared" si="259"/>
        <v>hardware</v>
      </c>
      <c r="S2062" s="10">
        <f t="shared" si="260"/>
        <v>41783.434606481482</v>
      </c>
      <c r="T2062" s="10">
        <f t="shared" si="261"/>
        <v>41843.434606481482</v>
      </c>
      <c r="U2062">
        <f t="shared" si="262"/>
        <v>2014</v>
      </c>
      <c r="V2062">
        <f t="shared" si="263"/>
        <v>2014</v>
      </c>
    </row>
    <row r="2063" spans="1:22"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56"/>
        <v>107.91999999999999</v>
      </c>
      <c r="P2063" s="5">
        <f t="shared" si="257"/>
        <v>154.17142857142858</v>
      </c>
      <c r="Q2063" t="str">
        <f t="shared" si="258"/>
        <v>technology</v>
      </c>
      <c r="R2063" t="str">
        <f t="shared" si="259"/>
        <v>hardware</v>
      </c>
      <c r="S2063" s="10">
        <f t="shared" si="260"/>
        <v>42705.556180555555</v>
      </c>
      <c r="T2063" s="10">
        <f t="shared" si="261"/>
        <v>42735.556180555555</v>
      </c>
      <c r="U2063">
        <f t="shared" si="262"/>
        <v>2016</v>
      </c>
      <c r="V2063">
        <f t="shared" si="263"/>
        <v>2016</v>
      </c>
    </row>
    <row r="2064" spans="1:22"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56"/>
        <v>114.97699999999999</v>
      </c>
      <c r="P2064" s="5">
        <f t="shared" si="257"/>
        <v>566.38916256157631</v>
      </c>
      <c r="Q2064" t="str">
        <f t="shared" si="258"/>
        <v>technology</v>
      </c>
      <c r="R2064" t="str">
        <f t="shared" si="259"/>
        <v>hardware</v>
      </c>
      <c r="S2064" s="10">
        <f t="shared" si="260"/>
        <v>42423.174745370365</v>
      </c>
      <c r="T2064" s="10">
        <f t="shared" si="261"/>
        <v>42453.1330787037</v>
      </c>
      <c r="U2064">
        <f t="shared" si="262"/>
        <v>2016</v>
      </c>
      <c r="V2064">
        <f t="shared" si="263"/>
        <v>2016</v>
      </c>
    </row>
    <row r="2065" spans="1:22"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56"/>
        <v>148.04999999999998</v>
      </c>
      <c r="P2065" s="5">
        <f t="shared" si="257"/>
        <v>120.85714285714286</v>
      </c>
      <c r="Q2065" t="str">
        <f t="shared" si="258"/>
        <v>technology</v>
      </c>
      <c r="R2065" t="str">
        <f t="shared" si="259"/>
        <v>hardware</v>
      </c>
      <c r="S2065" s="10">
        <f t="shared" si="260"/>
        <v>42472.524317129624</v>
      </c>
      <c r="T2065" s="10">
        <f t="shared" si="261"/>
        <v>42505.524317129624</v>
      </c>
      <c r="U2065">
        <f t="shared" si="262"/>
        <v>2016</v>
      </c>
      <c r="V2065">
        <f t="shared" si="263"/>
        <v>2016</v>
      </c>
    </row>
    <row r="2066" spans="1:22"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56"/>
        <v>191.16676082790633</v>
      </c>
      <c r="P2066" s="5">
        <f t="shared" si="257"/>
        <v>86.163845492085343</v>
      </c>
      <c r="Q2066" t="str">
        <f t="shared" si="258"/>
        <v>technology</v>
      </c>
      <c r="R2066" t="str">
        <f t="shared" si="259"/>
        <v>hardware</v>
      </c>
      <c r="S2066" s="10">
        <f t="shared" si="260"/>
        <v>41389.1565162037</v>
      </c>
      <c r="T2066" s="10">
        <f t="shared" si="261"/>
        <v>41425.291666666664</v>
      </c>
      <c r="U2066">
        <f t="shared" si="262"/>
        <v>2013</v>
      </c>
      <c r="V2066">
        <f t="shared" si="263"/>
        <v>2013</v>
      </c>
    </row>
    <row r="2067" spans="1:22"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56"/>
        <v>199.215125</v>
      </c>
      <c r="P2067" s="5">
        <f t="shared" si="257"/>
        <v>51.212114395886893</v>
      </c>
      <c r="Q2067" t="str">
        <f t="shared" si="258"/>
        <v>technology</v>
      </c>
      <c r="R2067" t="str">
        <f t="shared" si="259"/>
        <v>hardware</v>
      </c>
      <c r="S2067" s="10">
        <f t="shared" si="260"/>
        <v>41603.125335648147</v>
      </c>
      <c r="T2067" s="10">
        <f t="shared" si="261"/>
        <v>41633.125335648147</v>
      </c>
      <c r="U2067">
        <f t="shared" si="262"/>
        <v>2013</v>
      </c>
      <c r="V2067">
        <f t="shared" si="263"/>
        <v>2013</v>
      </c>
    </row>
    <row r="2068" spans="1:22"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56"/>
        <v>218.6</v>
      </c>
      <c r="P2068" s="5">
        <f t="shared" si="257"/>
        <v>67.261538461538464</v>
      </c>
      <c r="Q2068" t="str">
        <f t="shared" si="258"/>
        <v>technology</v>
      </c>
      <c r="R2068" t="str">
        <f t="shared" si="259"/>
        <v>hardware</v>
      </c>
      <c r="S2068" s="10">
        <f t="shared" si="260"/>
        <v>41844.563460648147</v>
      </c>
      <c r="T2068" s="10">
        <f t="shared" si="261"/>
        <v>41874.563460648147</v>
      </c>
      <c r="U2068">
        <f t="shared" si="262"/>
        <v>2014</v>
      </c>
      <c r="V2068">
        <f t="shared" si="263"/>
        <v>2014</v>
      </c>
    </row>
    <row r="2069" spans="1:22"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56"/>
        <v>126.86868686868686</v>
      </c>
      <c r="P2069" s="5">
        <f t="shared" si="257"/>
        <v>62.8</v>
      </c>
      <c r="Q2069" t="str">
        <f t="shared" si="258"/>
        <v>technology</v>
      </c>
      <c r="R2069" t="str">
        <f t="shared" si="259"/>
        <v>hardware</v>
      </c>
      <c r="S2069" s="10">
        <f t="shared" si="260"/>
        <v>42115.645555555551</v>
      </c>
      <c r="T2069" s="10">
        <f t="shared" si="261"/>
        <v>42148.645555555551</v>
      </c>
      <c r="U2069">
        <f t="shared" si="262"/>
        <v>2015</v>
      </c>
      <c r="V2069">
        <f t="shared" si="263"/>
        <v>2015</v>
      </c>
    </row>
    <row r="2070" spans="1:22"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56"/>
        <v>105.22388000000001</v>
      </c>
      <c r="P2070" s="5">
        <f t="shared" si="257"/>
        <v>346.13118421052633</v>
      </c>
      <c r="Q2070" t="str">
        <f t="shared" si="258"/>
        <v>technology</v>
      </c>
      <c r="R2070" t="str">
        <f t="shared" si="259"/>
        <v>hardware</v>
      </c>
      <c r="S2070" s="10">
        <f t="shared" si="260"/>
        <v>42633.633275462962</v>
      </c>
      <c r="T2070" s="10">
        <f t="shared" si="261"/>
        <v>42663.633275462962</v>
      </c>
      <c r="U2070">
        <f t="shared" si="262"/>
        <v>2016</v>
      </c>
      <c r="V2070">
        <f t="shared" si="263"/>
        <v>2016</v>
      </c>
    </row>
    <row r="2071" spans="1:22"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56"/>
        <v>128.40666000000002</v>
      </c>
      <c r="P2071" s="5">
        <f t="shared" si="257"/>
        <v>244.11912547528519</v>
      </c>
      <c r="Q2071" t="str">
        <f t="shared" si="258"/>
        <v>technology</v>
      </c>
      <c r="R2071" t="str">
        <f t="shared" si="259"/>
        <v>hardware</v>
      </c>
      <c r="S2071" s="10">
        <f t="shared" si="260"/>
        <v>42340.763784722221</v>
      </c>
      <c r="T2071" s="10">
        <f t="shared" si="261"/>
        <v>42371.763784722221</v>
      </c>
      <c r="U2071">
        <f t="shared" si="262"/>
        <v>2015</v>
      </c>
      <c r="V2071">
        <f t="shared" si="263"/>
        <v>2016</v>
      </c>
    </row>
    <row r="2072" spans="1:22"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56"/>
        <v>317.3272</v>
      </c>
      <c r="P2072" s="5">
        <f t="shared" si="257"/>
        <v>259.25424836601309</v>
      </c>
      <c r="Q2072" t="str">
        <f t="shared" si="258"/>
        <v>technology</v>
      </c>
      <c r="R2072" t="str">
        <f t="shared" si="259"/>
        <v>hardware</v>
      </c>
      <c r="S2072" s="10">
        <f t="shared" si="260"/>
        <v>42519.448182870365</v>
      </c>
      <c r="T2072" s="10">
        <f t="shared" si="261"/>
        <v>42549.448182870365</v>
      </c>
      <c r="U2072">
        <f t="shared" si="262"/>
        <v>2016</v>
      </c>
      <c r="V2072">
        <f t="shared" si="263"/>
        <v>2016</v>
      </c>
    </row>
    <row r="2073" spans="1:22"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56"/>
        <v>280.73</v>
      </c>
      <c r="P2073" s="5">
        <f t="shared" si="257"/>
        <v>201.96402877697841</v>
      </c>
      <c r="Q2073" t="str">
        <f t="shared" si="258"/>
        <v>technology</v>
      </c>
      <c r="R2073" t="str">
        <f t="shared" si="259"/>
        <v>hardware</v>
      </c>
      <c r="S2073" s="10">
        <f t="shared" si="260"/>
        <v>42600.070416666662</v>
      </c>
      <c r="T2073" s="10">
        <f t="shared" si="261"/>
        <v>42645.070416666662</v>
      </c>
      <c r="U2073">
        <f t="shared" si="262"/>
        <v>2016</v>
      </c>
      <c r="V2073">
        <f t="shared" si="263"/>
        <v>2016</v>
      </c>
    </row>
    <row r="2074" spans="1:22"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56"/>
        <v>110.73146853146854</v>
      </c>
      <c r="P2074" s="5">
        <f t="shared" si="257"/>
        <v>226.20857142857142</v>
      </c>
      <c r="Q2074" t="str">
        <f t="shared" si="258"/>
        <v>technology</v>
      </c>
      <c r="R2074" t="str">
        <f t="shared" si="259"/>
        <v>hardware</v>
      </c>
      <c r="S2074" s="10">
        <f t="shared" si="260"/>
        <v>42467.373055555552</v>
      </c>
      <c r="T2074" s="10">
        <f t="shared" si="261"/>
        <v>42497.373055555552</v>
      </c>
      <c r="U2074">
        <f t="shared" si="262"/>
        <v>2016</v>
      </c>
      <c r="V2074">
        <f t="shared" si="263"/>
        <v>2016</v>
      </c>
    </row>
    <row r="2075" spans="1:22"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56"/>
        <v>152.60429999999999</v>
      </c>
      <c r="P2075" s="5">
        <f t="shared" si="257"/>
        <v>324.69</v>
      </c>
      <c r="Q2075" t="str">
        <f t="shared" si="258"/>
        <v>technology</v>
      </c>
      <c r="R2075" t="str">
        <f t="shared" si="259"/>
        <v>hardware</v>
      </c>
      <c r="S2075" s="10">
        <f t="shared" si="260"/>
        <v>42087.459699074076</v>
      </c>
      <c r="T2075" s="10">
        <f t="shared" si="261"/>
        <v>42132.459699074076</v>
      </c>
      <c r="U2075">
        <f t="shared" si="262"/>
        <v>2015</v>
      </c>
      <c r="V2075">
        <f t="shared" si="263"/>
        <v>2015</v>
      </c>
    </row>
    <row r="2076" spans="1:22"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56"/>
        <v>102.49999999999999</v>
      </c>
      <c r="P2076" s="5">
        <f t="shared" si="257"/>
        <v>205</v>
      </c>
      <c r="Q2076" t="str">
        <f t="shared" si="258"/>
        <v>technology</v>
      </c>
      <c r="R2076" t="str">
        <f t="shared" si="259"/>
        <v>hardware</v>
      </c>
      <c r="S2076" s="10">
        <f t="shared" si="260"/>
        <v>42466.617847222216</v>
      </c>
      <c r="T2076" s="10">
        <f t="shared" si="261"/>
        <v>42496.617847222216</v>
      </c>
      <c r="U2076">
        <f t="shared" si="262"/>
        <v>2016</v>
      </c>
      <c r="V2076">
        <f t="shared" si="263"/>
        <v>2016</v>
      </c>
    </row>
    <row r="2077" spans="1:22"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56"/>
        <v>1678.3738373837384</v>
      </c>
      <c r="P2077" s="5">
        <f t="shared" si="257"/>
        <v>20.465926829268295</v>
      </c>
      <c r="Q2077" t="str">
        <f t="shared" si="258"/>
        <v>technology</v>
      </c>
      <c r="R2077" t="str">
        <f t="shared" si="259"/>
        <v>hardware</v>
      </c>
      <c r="S2077" s="10">
        <f t="shared" si="260"/>
        <v>41450.473240740735</v>
      </c>
      <c r="T2077" s="10">
        <f t="shared" si="261"/>
        <v>41480.473240740735</v>
      </c>
      <c r="U2077">
        <f t="shared" si="262"/>
        <v>2013</v>
      </c>
      <c r="V2077">
        <f t="shared" si="263"/>
        <v>2013</v>
      </c>
    </row>
    <row r="2078" spans="1:22"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56"/>
        <v>543.349156424581</v>
      </c>
      <c r="P2078" s="5">
        <f t="shared" si="257"/>
        <v>116.35303146309367</v>
      </c>
      <c r="Q2078" t="str">
        <f t="shared" si="258"/>
        <v>technology</v>
      </c>
      <c r="R2078" t="str">
        <f t="shared" si="259"/>
        <v>hardware</v>
      </c>
      <c r="S2078" s="10">
        <f t="shared" si="260"/>
        <v>41803.672326388885</v>
      </c>
      <c r="T2078" s="10">
        <f t="shared" si="261"/>
        <v>41843.672326388885</v>
      </c>
      <c r="U2078">
        <f t="shared" si="262"/>
        <v>2014</v>
      </c>
      <c r="V2078">
        <f t="shared" si="263"/>
        <v>2014</v>
      </c>
    </row>
    <row r="2079" spans="1:22"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56"/>
        <v>115.50800000000001</v>
      </c>
      <c r="P2079" s="5">
        <f t="shared" si="257"/>
        <v>307.20212765957444</v>
      </c>
      <c r="Q2079" t="str">
        <f t="shared" si="258"/>
        <v>technology</v>
      </c>
      <c r="R2079" t="str">
        <f t="shared" si="259"/>
        <v>hardware</v>
      </c>
      <c r="S2079" s="10">
        <f t="shared" si="260"/>
        <v>42102.83421296296</v>
      </c>
      <c r="T2079" s="10">
        <f t="shared" si="261"/>
        <v>42160.666666666664</v>
      </c>
      <c r="U2079">
        <f t="shared" si="262"/>
        <v>2015</v>
      </c>
      <c r="V2079">
        <f t="shared" si="263"/>
        <v>2015</v>
      </c>
    </row>
    <row r="2080" spans="1:22"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56"/>
        <v>131.20499999999998</v>
      </c>
      <c r="P2080" s="5">
        <f t="shared" si="257"/>
        <v>546.6875</v>
      </c>
      <c r="Q2080" t="str">
        <f t="shared" si="258"/>
        <v>technology</v>
      </c>
      <c r="R2080" t="str">
        <f t="shared" si="259"/>
        <v>hardware</v>
      </c>
      <c r="S2080" s="10">
        <f t="shared" si="260"/>
        <v>42692.563159722216</v>
      </c>
      <c r="T2080" s="10">
        <f t="shared" si="261"/>
        <v>42722.563159722216</v>
      </c>
      <c r="U2080">
        <f t="shared" si="262"/>
        <v>2016</v>
      </c>
      <c r="V2080">
        <f t="shared" si="263"/>
        <v>2016</v>
      </c>
    </row>
    <row r="2081" spans="1:22"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56"/>
        <v>288.17</v>
      </c>
      <c r="P2081" s="5">
        <f t="shared" si="257"/>
        <v>47.474464579901152</v>
      </c>
      <c r="Q2081" t="str">
        <f t="shared" si="258"/>
        <v>technology</v>
      </c>
      <c r="R2081" t="str">
        <f t="shared" si="259"/>
        <v>hardware</v>
      </c>
      <c r="S2081" s="10">
        <f t="shared" si="260"/>
        <v>42150.502233796295</v>
      </c>
      <c r="T2081" s="10">
        <f t="shared" si="261"/>
        <v>42180.583333333336</v>
      </c>
      <c r="U2081">
        <f t="shared" si="262"/>
        <v>2015</v>
      </c>
      <c r="V2081">
        <f t="shared" si="263"/>
        <v>2015</v>
      </c>
    </row>
    <row r="2082" spans="1:22"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56"/>
        <v>507.8</v>
      </c>
      <c r="P2082" s="5">
        <f t="shared" si="257"/>
        <v>101.56</v>
      </c>
      <c r="Q2082" t="str">
        <f t="shared" si="258"/>
        <v>technology</v>
      </c>
      <c r="R2082" t="str">
        <f t="shared" si="259"/>
        <v>hardware</v>
      </c>
      <c r="S2082" s="10">
        <f t="shared" si="260"/>
        <v>42289.748842592591</v>
      </c>
      <c r="T2082" s="10">
        <f t="shared" si="261"/>
        <v>42319.790509259255</v>
      </c>
      <c r="U2082">
        <f t="shared" si="262"/>
        <v>2015</v>
      </c>
      <c r="V2082">
        <f t="shared" si="263"/>
        <v>2015</v>
      </c>
    </row>
    <row r="2083" spans="1:22"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56"/>
        <v>114.57142857142857</v>
      </c>
      <c r="P2083" s="5">
        <f t="shared" si="257"/>
        <v>72.909090909090907</v>
      </c>
      <c r="Q2083" t="str">
        <f t="shared" si="258"/>
        <v>music</v>
      </c>
      <c r="R2083" t="str">
        <f t="shared" si="259"/>
        <v>indie rock</v>
      </c>
      <c r="S2083" s="10">
        <f t="shared" si="260"/>
        <v>41003.948553240734</v>
      </c>
      <c r="T2083" s="10">
        <f t="shared" si="261"/>
        <v>41044.999305555553</v>
      </c>
      <c r="U2083">
        <f t="shared" si="262"/>
        <v>2012</v>
      </c>
      <c r="V2083">
        <f t="shared" si="263"/>
        <v>2012</v>
      </c>
    </row>
    <row r="2084" spans="1:22"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56"/>
        <v>110.73333333333333</v>
      </c>
      <c r="P2084" s="5">
        <f t="shared" si="257"/>
        <v>43.710526315789473</v>
      </c>
      <c r="Q2084" t="str">
        <f t="shared" si="258"/>
        <v>music</v>
      </c>
      <c r="R2084" t="str">
        <f t="shared" si="259"/>
        <v>indie rock</v>
      </c>
      <c r="S2084" s="10">
        <f t="shared" si="260"/>
        <v>40810.911990740737</v>
      </c>
      <c r="T2084" s="10">
        <f t="shared" si="261"/>
        <v>40870.953657407408</v>
      </c>
      <c r="U2084">
        <f t="shared" si="262"/>
        <v>2011</v>
      </c>
      <c r="V2084">
        <f t="shared" si="263"/>
        <v>2011</v>
      </c>
    </row>
    <row r="2085" spans="1:22"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56"/>
        <v>113.33333333333333</v>
      </c>
      <c r="P2085" s="5">
        <f t="shared" si="257"/>
        <v>34</v>
      </c>
      <c r="Q2085" t="str">
        <f t="shared" si="258"/>
        <v>music</v>
      </c>
      <c r="R2085" t="str">
        <f t="shared" si="259"/>
        <v>indie rock</v>
      </c>
      <c r="S2085" s="10">
        <f t="shared" si="260"/>
        <v>41034.513831018514</v>
      </c>
      <c r="T2085" s="10">
        <f t="shared" si="261"/>
        <v>41064.513831018514</v>
      </c>
      <c r="U2085">
        <f t="shared" si="262"/>
        <v>2012</v>
      </c>
      <c r="V2085">
        <f t="shared" si="263"/>
        <v>2012</v>
      </c>
    </row>
    <row r="2086" spans="1:22"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56"/>
        <v>108.33333333333333</v>
      </c>
      <c r="P2086" s="5">
        <f t="shared" si="257"/>
        <v>70.652173913043484</v>
      </c>
      <c r="Q2086" t="str">
        <f t="shared" si="258"/>
        <v>music</v>
      </c>
      <c r="R2086" t="str">
        <f t="shared" si="259"/>
        <v>indie rock</v>
      </c>
      <c r="S2086" s="10">
        <f t="shared" si="260"/>
        <v>41731.624791666662</v>
      </c>
      <c r="T2086" s="10">
        <f t="shared" si="261"/>
        <v>41763.082638888889</v>
      </c>
      <c r="U2086">
        <f t="shared" si="262"/>
        <v>2014</v>
      </c>
      <c r="V2086">
        <f t="shared" si="263"/>
        <v>2014</v>
      </c>
    </row>
    <row r="2087" spans="1:22"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56"/>
        <v>123.53333333333335</v>
      </c>
      <c r="P2087" s="5">
        <f t="shared" si="257"/>
        <v>89.301204819277103</v>
      </c>
      <c r="Q2087" t="str">
        <f t="shared" si="258"/>
        <v>music</v>
      </c>
      <c r="R2087" t="str">
        <f t="shared" si="259"/>
        <v>indie rock</v>
      </c>
      <c r="S2087" s="10">
        <f t="shared" si="260"/>
        <v>41075.627164351848</v>
      </c>
      <c r="T2087" s="10">
        <f t="shared" si="261"/>
        <v>41105.627164351848</v>
      </c>
      <c r="U2087">
        <f t="shared" si="262"/>
        <v>2012</v>
      </c>
      <c r="V2087">
        <f t="shared" si="263"/>
        <v>2012</v>
      </c>
    </row>
    <row r="2088" spans="1:22"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56"/>
        <v>100.69999999999999</v>
      </c>
      <c r="P2088" s="5">
        <f t="shared" si="257"/>
        <v>115.08571428571429</v>
      </c>
      <c r="Q2088" t="str">
        <f t="shared" si="258"/>
        <v>music</v>
      </c>
      <c r="R2088" t="str">
        <f t="shared" si="259"/>
        <v>indie rock</v>
      </c>
      <c r="S2088" s="10">
        <f t="shared" si="260"/>
        <v>40860.462175925924</v>
      </c>
      <c r="T2088" s="10">
        <f t="shared" si="261"/>
        <v>40890.999305555553</v>
      </c>
      <c r="U2088">
        <f t="shared" si="262"/>
        <v>2011</v>
      </c>
      <c r="V2088">
        <f t="shared" si="263"/>
        <v>2011</v>
      </c>
    </row>
    <row r="2089" spans="1:22"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56"/>
        <v>103.53333333333335</v>
      </c>
      <c r="P2089" s="5">
        <f t="shared" si="257"/>
        <v>62.12</v>
      </c>
      <c r="Q2089" t="str">
        <f t="shared" si="258"/>
        <v>music</v>
      </c>
      <c r="R2089" t="str">
        <f t="shared" si="259"/>
        <v>indie rock</v>
      </c>
      <c r="S2089" s="10">
        <f t="shared" si="260"/>
        <v>40763.996041666665</v>
      </c>
      <c r="T2089" s="10">
        <f t="shared" si="261"/>
        <v>40793.996041666665</v>
      </c>
      <c r="U2089">
        <f t="shared" si="262"/>
        <v>2011</v>
      </c>
      <c r="V2089">
        <f t="shared" si="263"/>
        <v>2011</v>
      </c>
    </row>
    <row r="2090" spans="1:22"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56"/>
        <v>115.51066666666668</v>
      </c>
      <c r="P2090" s="5">
        <f t="shared" si="257"/>
        <v>46.204266666666669</v>
      </c>
      <c r="Q2090" t="str">
        <f t="shared" si="258"/>
        <v>music</v>
      </c>
      <c r="R2090" t="str">
        <f t="shared" si="259"/>
        <v>indie rock</v>
      </c>
      <c r="S2090" s="10">
        <f t="shared" si="260"/>
        <v>40395.506388888891</v>
      </c>
      <c r="T2090" s="10">
        <f t="shared" si="261"/>
        <v>40431.957638888889</v>
      </c>
      <c r="U2090">
        <f t="shared" si="262"/>
        <v>2010</v>
      </c>
      <c r="V2090">
        <f t="shared" si="263"/>
        <v>2010</v>
      </c>
    </row>
    <row r="2091" spans="1:22"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56"/>
        <v>120.4004</v>
      </c>
      <c r="P2091" s="5">
        <f t="shared" si="257"/>
        <v>48.54854838709678</v>
      </c>
      <c r="Q2091" t="str">
        <f t="shared" si="258"/>
        <v>music</v>
      </c>
      <c r="R2091" t="str">
        <f t="shared" si="259"/>
        <v>indie rock</v>
      </c>
      <c r="S2091" s="10">
        <f t="shared" si="260"/>
        <v>41452.867986111109</v>
      </c>
      <c r="T2091" s="10">
        <f t="shared" si="261"/>
        <v>41487.867986111109</v>
      </c>
      <c r="U2091">
        <f t="shared" si="262"/>
        <v>2013</v>
      </c>
      <c r="V2091">
        <f t="shared" si="263"/>
        <v>2013</v>
      </c>
    </row>
    <row r="2092" spans="1:22"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56"/>
        <v>115.040375</v>
      </c>
      <c r="P2092" s="5">
        <f t="shared" si="257"/>
        <v>57.520187499999999</v>
      </c>
      <c r="Q2092" t="str">
        <f t="shared" si="258"/>
        <v>music</v>
      </c>
      <c r="R2092" t="str">
        <f t="shared" si="259"/>
        <v>indie rock</v>
      </c>
      <c r="S2092" s="10">
        <f t="shared" si="260"/>
        <v>41299.173090277771</v>
      </c>
      <c r="T2092" s="10">
        <f t="shared" si="261"/>
        <v>41329.173090277771</v>
      </c>
      <c r="U2092">
        <f t="shared" si="262"/>
        <v>2013</v>
      </c>
      <c r="V2092">
        <f t="shared" si="263"/>
        <v>2013</v>
      </c>
    </row>
    <row r="2093" spans="1:22"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56"/>
        <v>120.46777777777777</v>
      </c>
      <c r="P2093" s="5">
        <f t="shared" si="257"/>
        <v>88.147154471544724</v>
      </c>
      <c r="Q2093" t="str">
        <f t="shared" si="258"/>
        <v>music</v>
      </c>
      <c r="R2093" t="str">
        <f t="shared" si="259"/>
        <v>indie rock</v>
      </c>
      <c r="S2093" s="10">
        <f t="shared" si="260"/>
        <v>40555.114328703705</v>
      </c>
      <c r="T2093" s="10">
        <f t="shared" si="261"/>
        <v>40603.625</v>
      </c>
      <c r="U2093">
        <f t="shared" si="262"/>
        <v>2011</v>
      </c>
      <c r="V2093">
        <f t="shared" si="263"/>
        <v>2011</v>
      </c>
    </row>
    <row r="2094" spans="1:22"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56"/>
        <v>101.28333333333333</v>
      </c>
      <c r="P2094" s="5">
        <f t="shared" si="257"/>
        <v>110.49090909090908</v>
      </c>
      <c r="Q2094" t="str">
        <f t="shared" si="258"/>
        <v>music</v>
      </c>
      <c r="R2094" t="str">
        <f t="shared" si="259"/>
        <v>indie rock</v>
      </c>
      <c r="S2094" s="10">
        <f t="shared" si="260"/>
        <v>40763.499212962961</v>
      </c>
      <c r="T2094" s="10">
        <f t="shared" si="261"/>
        <v>40823.499212962961</v>
      </c>
      <c r="U2094">
        <f t="shared" si="262"/>
        <v>2011</v>
      </c>
      <c r="V2094">
        <f t="shared" si="263"/>
        <v>2011</v>
      </c>
    </row>
    <row r="2095" spans="1:22"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56"/>
        <v>102.46666666666667</v>
      </c>
      <c r="P2095" s="5">
        <f t="shared" si="257"/>
        <v>66.826086956521735</v>
      </c>
      <c r="Q2095" t="str">
        <f t="shared" si="258"/>
        <v>music</v>
      </c>
      <c r="R2095" t="str">
        <f t="shared" si="259"/>
        <v>indie rock</v>
      </c>
      <c r="S2095" s="10">
        <f t="shared" si="260"/>
        <v>41205.646203703705</v>
      </c>
      <c r="T2095" s="10">
        <f t="shared" si="261"/>
        <v>41265.68787037037</v>
      </c>
      <c r="U2095">
        <f t="shared" si="262"/>
        <v>2012</v>
      </c>
      <c r="V2095">
        <f t="shared" si="263"/>
        <v>2012</v>
      </c>
    </row>
    <row r="2096" spans="1:22"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56"/>
        <v>120.54285714285714</v>
      </c>
      <c r="P2096" s="5">
        <f t="shared" si="257"/>
        <v>58.597222222222221</v>
      </c>
      <c r="Q2096" t="str">
        <f t="shared" si="258"/>
        <v>music</v>
      </c>
      <c r="R2096" t="str">
        <f t="shared" si="259"/>
        <v>indie rock</v>
      </c>
      <c r="S2096" s="10">
        <f t="shared" si="260"/>
        <v>40938.811689814815</v>
      </c>
      <c r="T2096" s="10">
        <f t="shared" si="261"/>
        <v>40972.916666666664</v>
      </c>
      <c r="U2096">
        <f t="shared" si="262"/>
        <v>2012</v>
      </c>
      <c r="V2096">
        <f t="shared" si="263"/>
        <v>2012</v>
      </c>
    </row>
    <row r="2097" spans="1:22"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56"/>
        <v>100</v>
      </c>
      <c r="P2097" s="5">
        <f t="shared" si="257"/>
        <v>113.63636363636364</v>
      </c>
      <c r="Q2097" t="str">
        <f t="shared" si="258"/>
        <v>music</v>
      </c>
      <c r="R2097" t="str">
        <f t="shared" si="259"/>
        <v>indie rock</v>
      </c>
      <c r="S2097" s="10">
        <f t="shared" si="260"/>
        <v>40758.525150462963</v>
      </c>
      <c r="T2097" s="10">
        <f t="shared" si="261"/>
        <v>40818.525150462963</v>
      </c>
      <c r="U2097">
        <f t="shared" si="262"/>
        <v>2011</v>
      </c>
      <c r="V2097">
        <f t="shared" si="263"/>
        <v>2011</v>
      </c>
    </row>
    <row r="2098" spans="1:22"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56"/>
        <v>101.66666666666666</v>
      </c>
      <c r="P2098" s="5">
        <f t="shared" si="257"/>
        <v>43.571428571428569</v>
      </c>
      <c r="Q2098" t="str">
        <f t="shared" si="258"/>
        <v>music</v>
      </c>
      <c r="R2098" t="str">
        <f t="shared" si="259"/>
        <v>indie rock</v>
      </c>
      <c r="S2098" s="10">
        <f t="shared" si="260"/>
        <v>41192.550173611111</v>
      </c>
      <c r="T2098" s="10">
        <f t="shared" si="261"/>
        <v>41207.957638888889</v>
      </c>
      <c r="U2098">
        <f t="shared" si="262"/>
        <v>2012</v>
      </c>
      <c r="V2098">
        <f t="shared" si="263"/>
        <v>2012</v>
      </c>
    </row>
    <row r="2099" spans="1:22"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56"/>
        <v>100</v>
      </c>
      <c r="P2099" s="5">
        <f t="shared" si="257"/>
        <v>78.94736842105263</v>
      </c>
      <c r="Q2099" t="str">
        <f t="shared" si="258"/>
        <v>music</v>
      </c>
      <c r="R2099" t="str">
        <f t="shared" si="259"/>
        <v>indie rock</v>
      </c>
      <c r="S2099" s="10">
        <f t="shared" si="260"/>
        <v>40818.376562500001</v>
      </c>
      <c r="T2099" s="10">
        <f t="shared" si="261"/>
        <v>40878.418229166666</v>
      </c>
      <c r="U2099">
        <f t="shared" si="262"/>
        <v>2011</v>
      </c>
      <c r="V2099">
        <f t="shared" si="263"/>
        <v>2011</v>
      </c>
    </row>
    <row r="2100" spans="1:22"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56"/>
        <v>100.33333333333334</v>
      </c>
      <c r="P2100" s="5">
        <f t="shared" si="257"/>
        <v>188.125</v>
      </c>
      <c r="Q2100" t="str">
        <f t="shared" si="258"/>
        <v>music</v>
      </c>
      <c r="R2100" t="str">
        <f t="shared" si="259"/>
        <v>indie rock</v>
      </c>
      <c r="S2100" s="10">
        <f t="shared" si="260"/>
        <v>40945.905497685184</v>
      </c>
      <c r="T2100" s="10">
        <f t="shared" si="261"/>
        <v>40975.905497685184</v>
      </c>
      <c r="U2100">
        <f t="shared" si="262"/>
        <v>2012</v>
      </c>
      <c r="V2100">
        <f t="shared" si="263"/>
        <v>2012</v>
      </c>
    </row>
    <row r="2101" spans="1:22"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56"/>
        <v>132.36666666666667</v>
      </c>
      <c r="P2101" s="5">
        <f t="shared" si="257"/>
        <v>63.031746031746032</v>
      </c>
      <c r="Q2101" t="str">
        <f t="shared" si="258"/>
        <v>music</v>
      </c>
      <c r="R2101" t="str">
        <f t="shared" si="259"/>
        <v>indie rock</v>
      </c>
      <c r="S2101" s="10">
        <f t="shared" si="260"/>
        <v>42173.53800925926</v>
      </c>
      <c r="T2101" s="10">
        <f t="shared" si="261"/>
        <v>42186.944444444445</v>
      </c>
      <c r="U2101">
        <f t="shared" si="262"/>
        <v>2015</v>
      </c>
      <c r="V2101">
        <f t="shared" si="263"/>
        <v>2015</v>
      </c>
    </row>
    <row r="2102" spans="1:22"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56"/>
        <v>136.66666666666666</v>
      </c>
      <c r="P2102" s="5">
        <f t="shared" si="257"/>
        <v>30.37037037037037</v>
      </c>
      <c r="Q2102" t="str">
        <f t="shared" si="258"/>
        <v>music</v>
      </c>
      <c r="R2102" t="str">
        <f t="shared" si="259"/>
        <v>indie rock</v>
      </c>
      <c r="S2102" s="10">
        <f t="shared" si="260"/>
        <v>41074.62663194444</v>
      </c>
      <c r="T2102" s="10">
        <f t="shared" si="261"/>
        <v>41089.957638888889</v>
      </c>
      <c r="U2102">
        <f t="shared" si="262"/>
        <v>2012</v>
      </c>
      <c r="V2102">
        <f t="shared" si="263"/>
        <v>2012</v>
      </c>
    </row>
    <row r="2103" spans="1:22"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56"/>
        <v>113.25</v>
      </c>
      <c r="P2103" s="5">
        <f t="shared" si="257"/>
        <v>51.477272727272727</v>
      </c>
      <c r="Q2103" t="str">
        <f t="shared" si="258"/>
        <v>music</v>
      </c>
      <c r="R2103" t="str">
        <f t="shared" si="259"/>
        <v>indie rock</v>
      </c>
      <c r="S2103" s="10">
        <f t="shared" si="260"/>
        <v>40891.941134259258</v>
      </c>
      <c r="T2103" s="10">
        <f t="shared" si="261"/>
        <v>40951.941134259258</v>
      </c>
      <c r="U2103">
        <f t="shared" si="262"/>
        <v>2011</v>
      </c>
      <c r="V2103">
        <f t="shared" si="263"/>
        <v>2012</v>
      </c>
    </row>
    <row r="2104" spans="1:22"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56"/>
        <v>136</v>
      </c>
      <c r="P2104" s="5">
        <f t="shared" si="257"/>
        <v>35.789473684210527</v>
      </c>
      <c r="Q2104" t="str">
        <f t="shared" si="258"/>
        <v>music</v>
      </c>
      <c r="R2104" t="str">
        <f t="shared" si="259"/>
        <v>indie rock</v>
      </c>
      <c r="S2104" s="10">
        <f t="shared" si="260"/>
        <v>40638.660277777773</v>
      </c>
      <c r="T2104" s="10">
        <f t="shared" si="261"/>
        <v>40668.660277777773</v>
      </c>
      <c r="U2104">
        <f t="shared" si="262"/>
        <v>2011</v>
      </c>
      <c r="V2104">
        <f t="shared" si="263"/>
        <v>2011</v>
      </c>
    </row>
    <row r="2105" spans="1:22"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56"/>
        <v>146.12318374694613</v>
      </c>
      <c r="P2105" s="5">
        <f t="shared" si="257"/>
        <v>98.817391304347822</v>
      </c>
      <c r="Q2105" t="str">
        <f t="shared" si="258"/>
        <v>music</v>
      </c>
      <c r="R2105" t="str">
        <f t="shared" si="259"/>
        <v>indie rock</v>
      </c>
      <c r="S2105" s="10">
        <f t="shared" si="260"/>
        <v>41192.546608796292</v>
      </c>
      <c r="T2105" s="10">
        <f t="shared" si="261"/>
        <v>41222.588275462964</v>
      </c>
      <c r="U2105">
        <f t="shared" si="262"/>
        <v>2012</v>
      </c>
      <c r="V2105">
        <f t="shared" si="263"/>
        <v>2012</v>
      </c>
    </row>
    <row r="2106" spans="1:22"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56"/>
        <v>129.5</v>
      </c>
      <c r="P2106" s="5">
        <f t="shared" si="257"/>
        <v>28</v>
      </c>
      <c r="Q2106" t="str">
        <f t="shared" si="258"/>
        <v>music</v>
      </c>
      <c r="R2106" t="str">
        <f t="shared" si="259"/>
        <v>indie rock</v>
      </c>
      <c r="S2106" s="10">
        <f t="shared" si="260"/>
        <v>41393.86613425926</v>
      </c>
      <c r="T2106" s="10">
        <f t="shared" si="261"/>
        <v>41424.791666666664</v>
      </c>
      <c r="U2106">
        <f t="shared" si="262"/>
        <v>2013</v>
      </c>
      <c r="V2106">
        <f t="shared" si="263"/>
        <v>2013</v>
      </c>
    </row>
    <row r="2107" spans="1:22"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56"/>
        <v>254</v>
      </c>
      <c r="P2107" s="5">
        <f t="shared" si="257"/>
        <v>51.313131313131315</v>
      </c>
      <c r="Q2107" t="str">
        <f t="shared" si="258"/>
        <v>music</v>
      </c>
      <c r="R2107" t="str">
        <f t="shared" si="259"/>
        <v>indie rock</v>
      </c>
      <c r="S2107" s="10">
        <f t="shared" si="260"/>
        <v>41951.580474537033</v>
      </c>
      <c r="T2107" s="10">
        <f t="shared" si="261"/>
        <v>41963.958333333336</v>
      </c>
      <c r="U2107">
        <f t="shared" si="262"/>
        <v>2014</v>
      </c>
      <c r="V2107">
        <f t="shared" si="263"/>
        <v>2014</v>
      </c>
    </row>
    <row r="2108" spans="1:22"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56"/>
        <v>107.04545454545456</v>
      </c>
      <c r="P2108" s="5">
        <f t="shared" si="257"/>
        <v>53.522727272727273</v>
      </c>
      <c r="Q2108" t="str">
        <f t="shared" si="258"/>
        <v>music</v>
      </c>
      <c r="R2108" t="str">
        <f t="shared" si="259"/>
        <v>indie rock</v>
      </c>
      <c r="S2108" s="10">
        <f t="shared" si="260"/>
        <v>41270.006643518514</v>
      </c>
      <c r="T2108" s="10">
        <f t="shared" si="261"/>
        <v>41300.006643518514</v>
      </c>
      <c r="U2108">
        <f t="shared" si="262"/>
        <v>2012</v>
      </c>
      <c r="V2108">
        <f t="shared" si="263"/>
        <v>2013</v>
      </c>
    </row>
    <row r="2109" spans="1:22"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56"/>
        <v>107.73299999999999</v>
      </c>
      <c r="P2109" s="5">
        <f t="shared" si="257"/>
        <v>37.149310344827583</v>
      </c>
      <c r="Q2109" t="str">
        <f t="shared" si="258"/>
        <v>music</v>
      </c>
      <c r="R2109" t="str">
        <f t="shared" si="259"/>
        <v>indie rock</v>
      </c>
      <c r="S2109" s="10">
        <f t="shared" si="260"/>
        <v>41934.502233796295</v>
      </c>
      <c r="T2109" s="10">
        <f t="shared" si="261"/>
        <v>41955.543900462959</v>
      </c>
      <c r="U2109">
        <f t="shared" si="262"/>
        <v>2014</v>
      </c>
      <c r="V2109">
        <f t="shared" si="263"/>
        <v>2014</v>
      </c>
    </row>
    <row r="2110" spans="1:22"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56"/>
        <v>107.31250000000001</v>
      </c>
      <c r="P2110" s="5">
        <f t="shared" si="257"/>
        <v>89.895287958115176</v>
      </c>
      <c r="Q2110" t="str">
        <f t="shared" si="258"/>
        <v>music</v>
      </c>
      <c r="R2110" t="str">
        <f t="shared" si="259"/>
        <v>indie rock</v>
      </c>
      <c r="S2110" s="10">
        <f t="shared" si="260"/>
        <v>41134.967361111107</v>
      </c>
      <c r="T2110" s="10">
        <f t="shared" si="261"/>
        <v>41161.954861111109</v>
      </c>
      <c r="U2110">
        <f t="shared" si="262"/>
        <v>2012</v>
      </c>
      <c r="V2110">
        <f t="shared" si="263"/>
        <v>2012</v>
      </c>
    </row>
    <row r="2111" spans="1:22"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56"/>
        <v>106.52500000000001</v>
      </c>
      <c r="P2111" s="5">
        <f t="shared" si="257"/>
        <v>106.52500000000001</v>
      </c>
      <c r="Q2111" t="str">
        <f t="shared" si="258"/>
        <v>music</v>
      </c>
      <c r="R2111" t="str">
        <f t="shared" si="259"/>
        <v>indie rock</v>
      </c>
      <c r="S2111" s="10">
        <f t="shared" si="260"/>
        <v>42160.500196759262</v>
      </c>
      <c r="T2111" s="10">
        <f t="shared" si="261"/>
        <v>42190.500196759262</v>
      </c>
      <c r="U2111">
        <f t="shared" si="262"/>
        <v>2015</v>
      </c>
      <c r="V2111">
        <f t="shared" si="263"/>
        <v>2015</v>
      </c>
    </row>
    <row r="2112" spans="1:22"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56"/>
        <v>100.35000000000001</v>
      </c>
      <c r="P2112" s="5">
        <f t="shared" si="257"/>
        <v>52.815789473684212</v>
      </c>
      <c r="Q2112" t="str">
        <f t="shared" si="258"/>
        <v>music</v>
      </c>
      <c r="R2112" t="str">
        <f t="shared" si="259"/>
        <v>indie rock</v>
      </c>
      <c r="S2112" s="10">
        <f t="shared" si="260"/>
        <v>41759.462604166663</v>
      </c>
      <c r="T2112" s="10">
        <f t="shared" si="261"/>
        <v>41786.999305555553</v>
      </c>
      <c r="U2112">
        <f t="shared" si="262"/>
        <v>2014</v>
      </c>
      <c r="V2112">
        <f t="shared" si="263"/>
        <v>2014</v>
      </c>
    </row>
    <row r="2113" spans="1:22"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56"/>
        <v>106.5</v>
      </c>
      <c r="P2113" s="5">
        <f t="shared" si="257"/>
        <v>54.615384615384613</v>
      </c>
      <c r="Q2113" t="str">
        <f t="shared" si="258"/>
        <v>music</v>
      </c>
      <c r="R2113" t="str">
        <f t="shared" si="259"/>
        <v>indie rock</v>
      </c>
      <c r="S2113" s="10">
        <f t="shared" si="260"/>
        <v>40702.988715277774</v>
      </c>
      <c r="T2113" s="10">
        <f t="shared" si="261"/>
        <v>40769.833333333328</v>
      </c>
      <c r="U2113">
        <f t="shared" si="262"/>
        <v>2011</v>
      </c>
      <c r="V2113">
        <f t="shared" si="263"/>
        <v>2011</v>
      </c>
    </row>
    <row r="2114" spans="1:22"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56"/>
        <v>100</v>
      </c>
      <c r="P2114" s="5">
        <f t="shared" si="257"/>
        <v>27.272727272727273</v>
      </c>
      <c r="Q2114" t="str">
        <f t="shared" si="258"/>
        <v>music</v>
      </c>
      <c r="R2114" t="str">
        <f t="shared" si="259"/>
        <v>indie rock</v>
      </c>
      <c r="S2114" s="10">
        <f t="shared" si="260"/>
        <v>41365.719826388886</v>
      </c>
      <c r="T2114" s="10">
        <f t="shared" si="261"/>
        <v>41379.719826388886</v>
      </c>
      <c r="U2114">
        <f t="shared" si="262"/>
        <v>2013</v>
      </c>
      <c r="V2114">
        <f t="shared" si="263"/>
        <v>2013</v>
      </c>
    </row>
    <row r="2115" spans="1:22"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64">(E2115/D2115)*100</f>
        <v>104.85714285714285</v>
      </c>
      <c r="P2115" s="5">
        <f t="shared" ref="P2115:P2178" si="265">IFERROR(E2115/L2115, 0)</f>
        <v>68.598130841121488</v>
      </c>
      <c r="Q2115" t="str">
        <f t="shared" ref="Q2115:Q2178" si="266">LEFT(N2115,FIND("/",N2115)-1)</f>
        <v>music</v>
      </c>
      <c r="R2115" t="str">
        <f t="shared" ref="R2115:R2178" si="267">RIGHT(N2115,LEN(N2115)-FIND("/",N2115))</f>
        <v>indie rock</v>
      </c>
      <c r="S2115" s="10">
        <f t="shared" ref="S2115:S2178" si="268">(J2115/86400)+25569+(-5/24)</f>
        <v>41870.657129629624</v>
      </c>
      <c r="T2115" s="10">
        <f t="shared" ref="T2115:T2178" si="269">(I2115/86400)+25569+(-5/24)</f>
        <v>41905.657129629624</v>
      </c>
      <c r="U2115">
        <f t="shared" ref="U2115:U2178" si="270">YEAR(S2115)</f>
        <v>2014</v>
      </c>
      <c r="V2115">
        <f t="shared" ref="V2115:V2178" si="271">YEAR(T2115)</f>
        <v>2014</v>
      </c>
    </row>
    <row r="2116" spans="1:22"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64"/>
        <v>104.69999999999999</v>
      </c>
      <c r="P2116" s="5">
        <f t="shared" si="265"/>
        <v>35.612244897959187</v>
      </c>
      <c r="Q2116" t="str">
        <f t="shared" si="266"/>
        <v>music</v>
      </c>
      <c r="R2116" t="str">
        <f t="shared" si="267"/>
        <v>indie rock</v>
      </c>
      <c r="S2116" s="10">
        <f t="shared" si="268"/>
        <v>40458.607291666667</v>
      </c>
      <c r="T2116" s="10">
        <f t="shared" si="269"/>
        <v>40520.999305555553</v>
      </c>
      <c r="U2116">
        <f t="shared" si="270"/>
        <v>2010</v>
      </c>
      <c r="V2116">
        <f t="shared" si="271"/>
        <v>2010</v>
      </c>
    </row>
    <row r="2117" spans="1:22"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64"/>
        <v>225.66666666666669</v>
      </c>
      <c r="P2117" s="5">
        <f t="shared" si="265"/>
        <v>94.027777777777771</v>
      </c>
      <c r="Q2117" t="str">
        <f t="shared" si="266"/>
        <v>music</v>
      </c>
      <c r="R2117" t="str">
        <f t="shared" si="267"/>
        <v>indie rock</v>
      </c>
      <c r="S2117" s="10">
        <f t="shared" si="268"/>
        <v>40563.872696759259</v>
      </c>
      <c r="T2117" s="10">
        <f t="shared" si="269"/>
        <v>40593.872696759259</v>
      </c>
      <c r="U2117">
        <f t="shared" si="270"/>
        <v>2011</v>
      </c>
      <c r="V2117">
        <f t="shared" si="271"/>
        <v>2011</v>
      </c>
    </row>
    <row r="2118" spans="1:22"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64"/>
        <v>100.90416666666667</v>
      </c>
      <c r="P2118" s="5">
        <f t="shared" si="265"/>
        <v>526.45652173913038</v>
      </c>
      <c r="Q2118" t="str">
        <f t="shared" si="266"/>
        <v>music</v>
      </c>
      <c r="R2118" t="str">
        <f t="shared" si="267"/>
        <v>indie rock</v>
      </c>
      <c r="S2118" s="10">
        <f t="shared" si="268"/>
        <v>41136.569479166668</v>
      </c>
      <c r="T2118" s="10">
        <f t="shared" si="269"/>
        <v>41184.569479166668</v>
      </c>
      <c r="U2118">
        <f t="shared" si="270"/>
        <v>2012</v>
      </c>
      <c r="V2118">
        <f t="shared" si="271"/>
        <v>2012</v>
      </c>
    </row>
    <row r="2119" spans="1:22"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64"/>
        <v>147.75</v>
      </c>
      <c r="P2119" s="5">
        <f t="shared" si="265"/>
        <v>50.657142857142858</v>
      </c>
      <c r="Q2119" t="str">
        <f t="shared" si="266"/>
        <v>music</v>
      </c>
      <c r="R2119" t="str">
        <f t="shared" si="267"/>
        <v>indie rock</v>
      </c>
      <c r="S2119" s="10">
        <f t="shared" si="268"/>
        <v>42289.851261574069</v>
      </c>
      <c r="T2119" s="10">
        <f t="shared" si="269"/>
        <v>42303.999305555553</v>
      </c>
      <c r="U2119">
        <f t="shared" si="270"/>
        <v>2015</v>
      </c>
      <c r="V2119">
        <f t="shared" si="271"/>
        <v>2015</v>
      </c>
    </row>
    <row r="2120" spans="1:22"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64"/>
        <v>134.61099999999999</v>
      </c>
      <c r="P2120" s="5">
        <f t="shared" si="265"/>
        <v>79.182941176470578</v>
      </c>
      <c r="Q2120" t="str">
        <f t="shared" si="266"/>
        <v>music</v>
      </c>
      <c r="R2120" t="str">
        <f t="shared" si="267"/>
        <v>indie rock</v>
      </c>
      <c r="S2120" s="10">
        <f t="shared" si="268"/>
        <v>40718.631203703699</v>
      </c>
      <c r="T2120" s="10">
        <f t="shared" si="269"/>
        <v>40748.631203703699</v>
      </c>
      <c r="U2120">
        <f t="shared" si="270"/>
        <v>2011</v>
      </c>
      <c r="V2120">
        <f t="shared" si="271"/>
        <v>2011</v>
      </c>
    </row>
    <row r="2121" spans="1:22"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64"/>
        <v>100.75</v>
      </c>
      <c r="P2121" s="5">
        <f t="shared" si="265"/>
        <v>91.590909090909093</v>
      </c>
      <c r="Q2121" t="str">
        <f t="shared" si="266"/>
        <v>music</v>
      </c>
      <c r="R2121" t="str">
        <f t="shared" si="267"/>
        <v>indie rock</v>
      </c>
      <c r="S2121" s="10">
        <f t="shared" si="268"/>
        <v>41106.921817129631</v>
      </c>
      <c r="T2121" s="10">
        <f t="shared" si="269"/>
        <v>41136.921817129631</v>
      </c>
      <c r="U2121">
        <f t="shared" si="270"/>
        <v>2012</v>
      </c>
      <c r="V2121">
        <f t="shared" si="271"/>
        <v>2012</v>
      </c>
    </row>
    <row r="2122" spans="1:22"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64"/>
        <v>100.880375</v>
      </c>
      <c r="P2122" s="5">
        <f t="shared" si="265"/>
        <v>116.96275362318841</v>
      </c>
      <c r="Q2122" t="str">
        <f t="shared" si="266"/>
        <v>music</v>
      </c>
      <c r="R2122" t="str">
        <f t="shared" si="267"/>
        <v>indie rock</v>
      </c>
      <c r="S2122" s="10">
        <f t="shared" si="268"/>
        <v>41591.756203703699</v>
      </c>
      <c r="T2122" s="10">
        <f t="shared" si="269"/>
        <v>41640.756203703699</v>
      </c>
      <c r="U2122">
        <f t="shared" si="270"/>
        <v>2013</v>
      </c>
      <c r="V2122">
        <f t="shared" si="271"/>
        <v>2014</v>
      </c>
    </row>
    <row r="2123" spans="1:22"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64"/>
        <v>0.56800000000000006</v>
      </c>
      <c r="P2123" s="5">
        <f t="shared" si="265"/>
        <v>28.4</v>
      </c>
      <c r="Q2123" t="str">
        <f t="shared" si="266"/>
        <v>games</v>
      </c>
      <c r="R2123" t="str">
        <f t="shared" si="267"/>
        <v>video games</v>
      </c>
      <c r="S2123" s="10">
        <f t="shared" si="268"/>
        <v>42716.534120370365</v>
      </c>
      <c r="T2123" s="10">
        <f t="shared" si="269"/>
        <v>42746.534120370365</v>
      </c>
      <c r="U2123">
        <f t="shared" si="270"/>
        <v>2016</v>
      </c>
      <c r="V2123">
        <f t="shared" si="271"/>
        <v>2017</v>
      </c>
    </row>
    <row r="2124" spans="1:22"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64"/>
        <v>0.38750000000000001</v>
      </c>
      <c r="P2124" s="5">
        <f t="shared" si="265"/>
        <v>103.33333333333333</v>
      </c>
      <c r="Q2124" t="str">
        <f t="shared" si="266"/>
        <v>games</v>
      </c>
      <c r="R2124" t="str">
        <f t="shared" si="267"/>
        <v>video games</v>
      </c>
      <c r="S2124" s="10">
        <f t="shared" si="268"/>
        <v>42712.092233796291</v>
      </c>
      <c r="T2124" s="10">
        <f t="shared" si="269"/>
        <v>42742.092233796291</v>
      </c>
      <c r="U2124">
        <f t="shared" si="270"/>
        <v>2016</v>
      </c>
      <c r="V2124">
        <f t="shared" si="271"/>
        <v>2017</v>
      </c>
    </row>
    <row r="2125" spans="1:22"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64"/>
        <v>10</v>
      </c>
      <c r="P2125" s="5">
        <f t="shared" si="265"/>
        <v>10</v>
      </c>
      <c r="Q2125" t="str">
        <f t="shared" si="266"/>
        <v>games</v>
      </c>
      <c r="R2125" t="str">
        <f t="shared" si="267"/>
        <v>video games</v>
      </c>
      <c r="S2125" s="10">
        <f t="shared" si="268"/>
        <v>40198.216516203705</v>
      </c>
      <c r="T2125" s="10">
        <f t="shared" si="269"/>
        <v>40252.082638888889</v>
      </c>
      <c r="U2125">
        <f t="shared" si="270"/>
        <v>2010</v>
      </c>
      <c r="V2125">
        <f t="shared" si="271"/>
        <v>2010</v>
      </c>
    </row>
    <row r="2126" spans="1:22"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64"/>
        <v>10.454545454545453</v>
      </c>
      <c r="P2126" s="5">
        <f t="shared" si="265"/>
        <v>23</v>
      </c>
      <c r="Q2126" t="str">
        <f t="shared" si="266"/>
        <v>games</v>
      </c>
      <c r="R2126" t="str">
        <f t="shared" si="267"/>
        <v>video games</v>
      </c>
      <c r="S2126" s="10">
        <f t="shared" si="268"/>
        <v>40463.819849537038</v>
      </c>
      <c r="T2126" s="10">
        <f t="shared" si="269"/>
        <v>40512</v>
      </c>
      <c r="U2126">
        <f t="shared" si="270"/>
        <v>2010</v>
      </c>
      <c r="V2126">
        <f t="shared" si="271"/>
        <v>2010</v>
      </c>
    </row>
    <row r="2127" spans="1:22"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64"/>
        <v>1.4200000000000002</v>
      </c>
      <c r="P2127" s="5">
        <f t="shared" si="265"/>
        <v>31.555555555555557</v>
      </c>
      <c r="Q2127" t="str">
        <f t="shared" si="266"/>
        <v>games</v>
      </c>
      <c r="R2127" t="str">
        <f t="shared" si="267"/>
        <v>video games</v>
      </c>
      <c r="S2127" s="10">
        <f t="shared" si="268"/>
        <v>42190.815196759257</v>
      </c>
      <c r="T2127" s="10">
        <f t="shared" si="269"/>
        <v>42220.815196759257</v>
      </c>
      <c r="U2127">
        <f t="shared" si="270"/>
        <v>2015</v>
      </c>
      <c r="V2127">
        <f t="shared" si="271"/>
        <v>2015</v>
      </c>
    </row>
    <row r="2128" spans="1:22"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64"/>
        <v>0.05</v>
      </c>
      <c r="P2128" s="5">
        <f t="shared" si="265"/>
        <v>5</v>
      </c>
      <c r="Q2128" t="str">
        <f t="shared" si="266"/>
        <v>games</v>
      </c>
      <c r="R2128" t="str">
        <f t="shared" si="267"/>
        <v>video games</v>
      </c>
      <c r="S2128" s="10">
        <f t="shared" si="268"/>
        <v>41951.76489583333</v>
      </c>
      <c r="T2128" s="10">
        <f t="shared" si="269"/>
        <v>41981.76489583333</v>
      </c>
      <c r="U2128">
        <f t="shared" si="270"/>
        <v>2014</v>
      </c>
      <c r="V2128">
        <f t="shared" si="271"/>
        <v>2014</v>
      </c>
    </row>
    <row r="2129" spans="1:22"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64"/>
        <v>28.842857142857142</v>
      </c>
      <c r="P2129" s="5">
        <f t="shared" si="265"/>
        <v>34.220338983050844</v>
      </c>
      <c r="Q2129" t="str">
        <f t="shared" si="266"/>
        <v>games</v>
      </c>
      <c r="R2129" t="str">
        <f t="shared" si="267"/>
        <v>video games</v>
      </c>
      <c r="S2129" s="10">
        <f t="shared" si="268"/>
        <v>42045.297025462962</v>
      </c>
      <c r="T2129" s="10">
        <f t="shared" si="269"/>
        <v>42075.255358796298</v>
      </c>
      <c r="U2129">
        <f t="shared" si="270"/>
        <v>2015</v>
      </c>
      <c r="V2129">
        <f t="shared" si="271"/>
        <v>2015</v>
      </c>
    </row>
    <row r="2130" spans="1:22"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64"/>
        <v>0.16666666666666669</v>
      </c>
      <c r="P2130" s="5">
        <f t="shared" si="265"/>
        <v>25</v>
      </c>
      <c r="Q2130" t="str">
        <f t="shared" si="266"/>
        <v>games</v>
      </c>
      <c r="R2130" t="str">
        <f t="shared" si="267"/>
        <v>video games</v>
      </c>
      <c r="S2130" s="10">
        <f t="shared" si="268"/>
        <v>41843.564456018517</v>
      </c>
      <c r="T2130" s="10">
        <f t="shared" si="269"/>
        <v>41903.564456018517</v>
      </c>
      <c r="U2130">
        <f t="shared" si="270"/>
        <v>2014</v>
      </c>
      <c r="V2130">
        <f t="shared" si="271"/>
        <v>2014</v>
      </c>
    </row>
    <row r="2131" spans="1:22"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64"/>
        <v>11.799999999999999</v>
      </c>
      <c r="P2131" s="5">
        <f t="shared" si="265"/>
        <v>19.666666666666668</v>
      </c>
      <c r="Q2131" t="str">
        <f t="shared" si="266"/>
        <v>games</v>
      </c>
      <c r="R2131" t="str">
        <f t="shared" si="267"/>
        <v>video games</v>
      </c>
      <c r="S2131" s="10">
        <f t="shared" si="268"/>
        <v>42408.815972222219</v>
      </c>
      <c r="T2131" s="10">
        <f t="shared" si="269"/>
        <v>42438.815972222219</v>
      </c>
      <c r="U2131">
        <f t="shared" si="270"/>
        <v>2016</v>
      </c>
      <c r="V2131">
        <f t="shared" si="271"/>
        <v>2016</v>
      </c>
    </row>
    <row r="2132" spans="1:22"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64"/>
        <v>0.20238095238095236</v>
      </c>
      <c r="P2132" s="5">
        <f t="shared" si="265"/>
        <v>21.25</v>
      </c>
      <c r="Q2132" t="str">
        <f t="shared" si="266"/>
        <v>games</v>
      </c>
      <c r="R2132" t="str">
        <f t="shared" si="267"/>
        <v>video games</v>
      </c>
      <c r="S2132" s="10">
        <f t="shared" si="268"/>
        <v>41831.87804398148</v>
      </c>
      <c r="T2132" s="10">
        <f t="shared" si="269"/>
        <v>41866.87804398148</v>
      </c>
      <c r="U2132">
        <f t="shared" si="270"/>
        <v>2014</v>
      </c>
      <c r="V2132">
        <f t="shared" si="271"/>
        <v>2014</v>
      </c>
    </row>
    <row r="2133" spans="1:22"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64"/>
        <v>5</v>
      </c>
      <c r="P2133" s="5">
        <f t="shared" si="265"/>
        <v>8.3333333333333339</v>
      </c>
      <c r="Q2133" t="str">
        <f t="shared" si="266"/>
        <v>games</v>
      </c>
      <c r="R2133" t="str">
        <f t="shared" si="267"/>
        <v>video games</v>
      </c>
      <c r="S2133" s="10">
        <f t="shared" si="268"/>
        <v>42166.998738425922</v>
      </c>
      <c r="T2133" s="10">
        <f t="shared" si="269"/>
        <v>42196.998738425922</v>
      </c>
      <c r="U2133">
        <f t="shared" si="270"/>
        <v>2015</v>
      </c>
      <c r="V2133">
        <f t="shared" si="271"/>
        <v>2015</v>
      </c>
    </row>
    <row r="2134" spans="1:22"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64"/>
        <v>2.1129899999999995</v>
      </c>
      <c r="P2134" s="5">
        <f t="shared" si="265"/>
        <v>21.34333333333333</v>
      </c>
      <c r="Q2134" t="str">
        <f t="shared" si="266"/>
        <v>games</v>
      </c>
      <c r="R2134" t="str">
        <f t="shared" si="267"/>
        <v>video games</v>
      </c>
      <c r="S2134" s="10">
        <f t="shared" si="268"/>
        <v>41643.27884259259</v>
      </c>
      <c r="T2134" s="10">
        <f t="shared" si="269"/>
        <v>41673.27884259259</v>
      </c>
      <c r="U2134">
        <f t="shared" si="270"/>
        <v>2014</v>
      </c>
      <c r="V2134">
        <f t="shared" si="271"/>
        <v>2014</v>
      </c>
    </row>
    <row r="2135" spans="1:22"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64"/>
        <v>1.6</v>
      </c>
      <c r="P2135" s="5">
        <f t="shared" si="265"/>
        <v>5.333333333333333</v>
      </c>
      <c r="Q2135" t="str">
        <f t="shared" si="266"/>
        <v>games</v>
      </c>
      <c r="R2135" t="str">
        <f t="shared" si="267"/>
        <v>video games</v>
      </c>
      <c r="S2135" s="10">
        <f t="shared" si="268"/>
        <v>40618.888877314814</v>
      </c>
      <c r="T2135" s="10">
        <f t="shared" si="269"/>
        <v>40657.082638888889</v>
      </c>
      <c r="U2135">
        <f t="shared" si="270"/>
        <v>2011</v>
      </c>
      <c r="V2135">
        <f t="shared" si="271"/>
        <v>2011</v>
      </c>
    </row>
    <row r="2136" spans="1:22"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64"/>
        <v>1.7333333333333332</v>
      </c>
      <c r="P2136" s="5">
        <f t="shared" si="265"/>
        <v>34.666666666666664</v>
      </c>
      <c r="Q2136" t="str">
        <f t="shared" si="266"/>
        <v>games</v>
      </c>
      <c r="R2136" t="str">
        <f t="shared" si="267"/>
        <v>video games</v>
      </c>
      <c r="S2136" s="10">
        <f t="shared" si="268"/>
        <v>41361.678136574068</v>
      </c>
      <c r="T2136" s="10">
        <f t="shared" si="269"/>
        <v>41391.678136574068</v>
      </c>
      <c r="U2136">
        <f t="shared" si="270"/>
        <v>2013</v>
      </c>
      <c r="V2136">
        <f t="shared" si="271"/>
        <v>2013</v>
      </c>
    </row>
    <row r="2137" spans="1:22"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64"/>
        <v>9.56</v>
      </c>
      <c r="P2137" s="5">
        <f t="shared" si="265"/>
        <v>21.727272727272727</v>
      </c>
      <c r="Q2137" t="str">
        <f t="shared" si="266"/>
        <v>games</v>
      </c>
      <c r="R2137" t="str">
        <f t="shared" si="267"/>
        <v>video games</v>
      </c>
      <c r="S2137" s="10">
        <f t="shared" si="268"/>
        <v>41156.755011574074</v>
      </c>
      <c r="T2137" s="10">
        <f t="shared" si="269"/>
        <v>41186.755011574074</v>
      </c>
      <c r="U2137">
        <f t="shared" si="270"/>
        <v>2012</v>
      </c>
      <c r="V2137">
        <f t="shared" si="271"/>
        <v>2012</v>
      </c>
    </row>
    <row r="2138" spans="1:22"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64"/>
        <v>5.9612499999999999E-2</v>
      </c>
      <c r="P2138" s="5">
        <f t="shared" si="265"/>
        <v>11.922499999999999</v>
      </c>
      <c r="Q2138" t="str">
        <f t="shared" si="266"/>
        <v>games</v>
      </c>
      <c r="R2138" t="str">
        <f t="shared" si="267"/>
        <v>video games</v>
      </c>
      <c r="S2138" s="10">
        <f t="shared" si="268"/>
        <v>41536.300763888888</v>
      </c>
      <c r="T2138" s="10">
        <f t="shared" si="269"/>
        <v>41566.300763888888</v>
      </c>
      <c r="U2138">
        <f t="shared" si="270"/>
        <v>2013</v>
      </c>
      <c r="V2138">
        <f t="shared" si="271"/>
        <v>2013</v>
      </c>
    </row>
    <row r="2139" spans="1:22"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64"/>
        <v>28.405999999999999</v>
      </c>
      <c r="P2139" s="5">
        <f t="shared" si="265"/>
        <v>26.59737827715356</v>
      </c>
      <c r="Q2139" t="str">
        <f t="shared" si="266"/>
        <v>games</v>
      </c>
      <c r="R2139" t="str">
        <f t="shared" si="267"/>
        <v>video games</v>
      </c>
      <c r="S2139" s="10">
        <f t="shared" si="268"/>
        <v>41948.562835648147</v>
      </c>
      <c r="T2139" s="10">
        <f t="shared" si="269"/>
        <v>41978.562835648147</v>
      </c>
      <c r="U2139">
        <f t="shared" si="270"/>
        <v>2014</v>
      </c>
      <c r="V2139">
        <f t="shared" si="271"/>
        <v>2014</v>
      </c>
    </row>
    <row r="2140" spans="1:22"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64"/>
        <v>12.8</v>
      </c>
      <c r="P2140" s="5">
        <f t="shared" si="265"/>
        <v>10.666666666666666</v>
      </c>
      <c r="Q2140" t="str">
        <f t="shared" si="266"/>
        <v>games</v>
      </c>
      <c r="R2140" t="str">
        <f t="shared" si="267"/>
        <v>video games</v>
      </c>
      <c r="S2140" s="10">
        <f t="shared" si="268"/>
        <v>41556.804849537039</v>
      </c>
      <c r="T2140" s="10">
        <f t="shared" si="269"/>
        <v>41586.846516203703</v>
      </c>
      <c r="U2140">
        <f t="shared" si="270"/>
        <v>2013</v>
      </c>
      <c r="V2140">
        <f t="shared" si="271"/>
        <v>2013</v>
      </c>
    </row>
    <row r="2141" spans="1:22"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64"/>
        <v>5.42</v>
      </c>
      <c r="P2141" s="5">
        <f t="shared" si="265"/>
        <v>29.035714285714285</v>
      </c>
      <c r="Q2141" t="str">
        <f t="shared" si="266"/>
        <v>games</v>
      </c>
      <c r="R2141" t="str">
        <f t="shared" si="267"/>
        <v>video games</v>
      </c>
      <c r="S2141" s="10">
        <f t="shared" si="268"/>
        <v>42647.541759259257</v>
      </c>
      <c r="T2141" s="10">
        <f t="shared" si="269"/>
        <v>42677.541759259257</v>
      </c>
      <c r="U2141">
        <f t="shared" si="270"/>
        <v>2016</v>
      </c>
      <c r="V2141">
        <f t="shared" si="271"/>
        <v>2016</v>
      </c>
    </row>
    <row r="2142" spans="1:22"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64"/>
        <v>0.11199999999999999</v>
      </c>
      <c r="P2142" s="5">
        <f t="shared" si="265"/>
        <v>50.909090909090907</v>
      </c>
      <c r="Q2142" t="str">
        <f t="shared" si="266"/>
        <v>games</v>
      </c>
      <c r="R2142" t="str">
        <f t="shared" si="267"/>
        <v>video games</v>
      </c>
      <c r="S2142" s="10">
        <f t="shared" si="268"/>
        <v>41255.625277777777</v>
      </c>
      <c r="T2142" s="10">
        <f t="shared" si="269"/>
        <v>41285.625277777777</v>
      </c>
      <c r="U2142">
        <f t="shared" si="270"/>
        <v>2012</v>
      </c>
      <c r="V2142">
        <f t="shared" si="271"/>
        <v>2013</v>
      </c>
    </row>
    <row r="2143" spans="1:22"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64"/>
        <v>0</v>
      </c>
      <c r="P2143" s="5">
        <f t="shared" si="265"/>
        <v>0</v>
      </c>
      <c r="Q2143" t="str">
        <f t="shared" si="266"/>
        <v>games</v>
      </c>
      <c r="R2143" t="str">
        <f t="shared" si="267"/>
        <v>video games</v>
      </c>
      <c r="S2143" s="10">
        <f t="shared" si="268"/>
        <v>41927.027303240735</v>
      </c>
      <c r="T2143" s="10">
        <f t="shared" si="269"/>
        <v>41957.068969907406</v>
      </c>
      <c r="U2143">
        <f t="shared" si="270"/>
        <v>2014</v>
      </c>
      <c r="V2143">
        <f t="shared" si="271"/>
        <v>2014</v>
      </c>
    </row>
    <row r="2144" spans="1:22"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64"/>
        <v>5.7238095238095239</v>
      </c>
      <c r="P2144" s="5">
        <f t="shared" si="265"/>
        <v>50.083333333333336</v>
      </c>
      <c r="Q2144" t="str">
        <f t="shared" si="266"/>
        <v>games</v>
      </c>
      <c r="R2144" t="str">
        <f t="shared" si="267"/>
        <v>video games</v>
      </c>
      <c r="S2144" s="10">
        <f t="shared" si="268"/>
        <v>42340.493171296293</v>
      </c>
      <c r="T2144" s="10">
        <f t="shared" si="269"/>
        <v>42368.493171296293</v>
      </c>
      <c r="U2144">
        <f t="shared" si="270"/>
        <v>2015</v>
      </c>
      <c r="V2144">
        <f t="shared" si="271"/>
        <v>2015</v>
      </c>
    </row>
    <row r="2145" spans="1:22"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64"/>
        <v>11.25</v>
      </c>
      <c r="P2145" s="5">
        <f t="shared" si="265"/>
        <v>45</v>
      </c>
      <c r="Q2145" t="str">
        <f t="shared" si="266"/>
        <v>games</v>
      </c>
      <c r="R2145" t="str">
        <f t="shared" si="267"/>
        <v>video games</v>
      </c>
      <c r="S2145" s="10">
        <f t="shared" si="268"/>
        <v>40332.678379629629</v>
      </c>
      <c r="T2145" s="10">
        <f t="shared" si="269"/>
        <v>40380.583333333328</v>
      </c>
      <c r="U2145">
        <f t="shared" si="270"/>
        <v>2010</v>
      </c>
      <c r="V2145">
        <f t="shared" si="271"/>
        <v>2010</v>
      </c>
    </row>
    <row r="2146" spans="1:22"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64"/>
        <v>1.7098591549295776</v>
      </c>
      <c r="P2146" s="5">
        <f t="shared" si="265"/>
        <v>25.291666666666668</v>
      </c>
      <c r="Q2146" t="str">
        <f t="shared" si="266"/>
        <v>games</v>
      </c>
      <c r="R2146" t="str">
        <f t="shared" si="267"/>
        <v>video games</v>
      </c>
      <c r="S2146" s="10">
        <f t="shared" si="268"/>
        <v>41499.338425925926</v>
      </c>
      <c r="T2146" s="10">
        <f t="shared" si="269"/>
        <v>41531.338425925926</v>
      </c>
      <c r="U2146">
        <f t="shared" si="270"/>
        <v>2013</v>
      </c>
      <c r="V2146">
        <f t="shared" si="271"/>
        <v>2013</v>
      </c>
    </row>
    <row r="2147" spans="1:22"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64"/>
        <v>30.433333333333334</v>
      </c>
      <c r="P2147" s="5">
        <f t="shared" si="265"/>
        <v>51.292134831460672</v>
      </c>
      <c r="Q2147" t="str">
        <f t="shared" si="266"/>
        <v>games</v>
      </c>
      <c r="R2147" t="str">
        <f t="shared" si="267"/>
        <v>video games</v>
      </c>
      <c r="S2147" s="10">
        <f t="shared" si="268"/>
        <v>41575.029097222221</v>
      </c>
      <c r="T2147" s="10">
        <f t="shared" si="269"/>
        <v>41605.070763888885</v>
      </c>
      <c r="U2147">
        <f t="shared" si="270"/>
        <v>2013</v>
      </c>
      <c r="V2147">
        <f t="shared" si="271"/>
        <v>2013</v>
      </c>
    </row>
    <row r="2148" spans="1:22"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64"/>
        <v>0.02</v>
      </c>
      <c r="P2148" s="5">
        <f t="shared" si="265"/>
        <v>1</v>
      </c>
      <c r="Q2148" t="str">
        <f t="shared" si="266"/>
        <v>games</v>
      </c>
      <c r="R2148" t="str">
        <f t="shared" si="267"/>
        <v>video games</v>
      </c>
      <c r="S2148" s="10">
        <f t="shared" si="268"/>
        <v>42397.471180555549</v>
      </c>
      <c r="T2148" s="10">
        <f t="shared" si="269"/>
        <v>42411.471180555549</v>
      </c>
      <c r="U2148">
        <f t="shared" si="270"/>
        <v>2016</v>
      </c>
      <c r="V2148">
        <f t="shared" si="271"/>
        <v>2016</v>
      </c>
    </row>
    <row r="2149" spans="1:22"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64"/>
        <v>0.69641025641025645</v>
      </c>
      <c r="P2149" s="5">
        <f t="shared" si="265"/>
        <v>49.381818181818183</v>
      </c>
      <c r="Q2149" t="str">
        <f t="shared" si="266"/>
        <v>games</v>
      </c>
      <c r="R2149" t="str">
        <f t="shared" si="267"/>
        <v>video games</v>
      </c>
      <c r="S2149" s="10">
        <f t="shared" si="268"/>
        <v>41927.087361111109</v>
      </c>
      <c r="T2149" s="10">
        <f t="shared" si="269"/>
        <v>41959.129027777781</v>
      </c>
      <c r="U2149">
        <f t="shared" si="270"/>
        <v>2014</v>
      </c>
      <c r="V2149">
        <f t="shared" si="271"/>
        <v>2014</v>
      </c>
    </row>
    <row r="2150" spans="1:22"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64"/>
        <v>2</v>
      </c>
      <c r="P2150" s="5">
        <f t="shared" si="265"/>
        <v>1</v>
      </c>
      <c r="Q2150" t="str">
        <f t="shared" si="266"/>
        <v>games</v>
      </c>
      <c r="R2150" t="str">
        <f t="shared" si="267"/>
        <v>video games</v>
      </c>
      <c r="S2150" s="10">
        <f t="shared" si="268"/>
        <v>42066.525254629632</v>
      </c>
      <c r="T2150" s="10">
        <f t="shared" si="269"/>
        <v>42096.483587962961</v>
      </c>
      <c r="U2150">
        <f t="shared" si="270"/>
        <v>2015</v>
      </c>
      <c r="V2150">
        <f t="shared" si="271"/>
        <v>2015</v>
      </c>
    </row>
    <row r="2151" spans="1:22"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64"/>
        <v>0</v>
      </c>
      <c r="P2151" s="5">
        <f t="shared" si="265"/>
        <v>0</v>
      </c>
      <c r="Q2151" t="str">
        <f t="shared" si="266"/>
        <v>games</v>
      </c>
      <c r="R2151" t="str">
        <f t="shared" si="267"/>
        <v>video games</v>
      </c>
      <c r="S2151" s="10">
        <f t="shared" si="268"/>
        <v>40354.816620370366</v>
      </c>
      <c r="T2151" s="10">
        <f t="shared" si="269"/>
        <v>40389.791666666664</v>
      </c>
      <c r="U2151">
        <f t="shared" si="270"/>
        <v>2010</v>
      </c>
      <c r="V2151">
        <f t="shared" si="271"/>
        <v>2010</v>
      </c>
    </row>
    <row r="2152" spans="1:22"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64"/>
        <v>0.80999999999999994</v>
      </c>
      <c r="P2152" s="5">
        <f t="shared" si="265"/>
        <v>101.25</v>
      </c>
      <c r="Q2152" t="str">
        <f t="shared" si="266"/>
        <v>games</v>
      </c>
      <c r="R2152" t="str">
        <f t="shared" si="267"/>
        <v>video games</v>
      </c>
      <c r="S2152" s="10">
        <f t="shared" si="268"/>
        <v>42534.076377314814</v>
      </c>
      <c r="T2152" s="10">
        <f t="shared" si="269"/>
        <v>42564.076377314814</v>
      </c>
      <c r="U2152">
        <f t="shared" si="270"/>
        <v>2016</v>
      </c>
      <c r="V2152">
        <f t="shared" si="271"/>
        <v>2016</v>
      </c>
    </row>
    <row r="2153" spans="1:22"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64"/>
        <v>0.26222222222222225</v>
      </c>
      <c r="P2153" s="5">
        <f t="shared" si="265"/>
        <v>19.666666666666668</v>
      </c>
      <c r="Q2153" t="str">
        <f t="shared" si="266"/>
        <v>games</v>
      </c>
      <c r="R2153" t="str">
        <f t="shared" si="267"/>
        <v>video games</v>
      </c>
      <c r="S2153" s="10">
        <f t="shared" si="268"/>
        <v>42520.639050925922</v>
      </c>
      <c r="T2153" s="10">
        <f t="shared" si="269"/>
        <v>42550.639050925922</v>
      </c>
      <c r="U2153">
        <f t="shared" si="270"/>
        <v>2016</v>
      </c>
      <c r="V2153">
        <f t="shared" si="271"/>
        <v>2016</v>
      </c>
    </row>
    <row r="2154" spans="1:22"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64"/>
        <v>0.16666666666666669</v>
      </c>
      <c r="P2154" s="5">
        <f t="shared" si="265"/>
        <v>12.5</v>
      </c>
      <c r="Q2154" t="str">
        <f t="shared" si="266"/>
        <v>games</v>
      </c>
      <c r="R2154" t="str">
        <f t="shared" si="267"/>
        <v>video games</v>
      </c>
      <c r="S2154" s="10">
        <f t="shared" si="268"/>
        <v>41683.62394675926</v>
      </c>
      <c r="T2154" s="10">
        <f t="shared" si="269"/>
        <v>41713.582280092589</v>
      </c>
      <c r="U2154">
        <f t="shared" si="270"/>
        <v>2014</v>
      </c>
      <c r="V2154">
        <f t="shared" si="271"/>
        <v>2014</v>
      </c>
    </row>
    <row r="2155" spans="1:22"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64"/>
        <v>9.124454880912446E-3</v>
      </c>
      <c r="P2155" s="5">
        <f t="shared" si="265"/>
        <v>8.5</v>
      </c>
      <c r="Q2155" t="str">
        <f t="shared" si="266"/>
        <v>games</v>
      </c>
      <c r="R2155" t="str">
        <f t="shared" si="267"/>
        <v>video games</v>
      </c>
      <c r="S2155" s="10">
        <f t="shared" si="268"/>
        <v>41974.702754629623</v>
      </c>
      <c r="T2155" s="10">
        <f t="shared" si="269"/>
        <v>42014.124305555553</v>
      </c>
      <c r="U2155">
        <f t="shared" si="270"/>
        <v>2014</v>
      </c>
      <c r="V2155">
        <f t="shared" si="271"/>
        <v>2015</v>
      </c>
    </row>
    <row r="2156" spans="1:22"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64"/>
        <v>0.8</v>
      </c>
      <c r="P2156" s="5">
        <f t="shared" si="265"/>
        <v>1</v>
      </c>
      <c r="Q2156" t="str">
        <f t="shared" si="266"/>
        <v>games</v>
      </c>
      <c r="R2156" t="str">
        <f t="shared" si="267"/>
        <v>video games</v>
      </c>
      <c r="S2156" s="10">
        <f t="shared" si="268"/>
        <v>41647.42392361111</v>
      </c>
      <c r="T2156" s="10">
        <f t="shared" si="269"/>
        <v>41667.42392361111</v>
      </c>
      <c r="U2156">
        <f t="shared" si="270"/>
        <v>2014</v>
      </c>
      <c r="V2156">
        <f t="shared" si="271"/>
        <v>2014</v>
      </c>
    </row>
    <row r="2157" spans="1:22"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64"/>
        <v>2.2999999999999998</v>
      </c>
      <c r="P2157" s="5">
        <f t="shared" si="265"/>
        <v>23</v>
      </c>
      <c r="Q2157" t="str">
        <f t="shared" si="266"/>
        <v>games</v>
      </c>
      <c r="R2157" t="str">
        <f t="shared" si="267"/>
        <v>video games</v>
      </c>
      <c r="S2157" s="10">
        <f t="shared" si="268"/>
        <v>42430.539178240739</v>
      </c>
      <c r="T2157" s="10">
        <f t="shared" si="269"/>
        <v>42460.497511574074</v>
      </c>
      <c r="U2157">
        <f t="shared" si="270"/>
        <v>2016</v>
      </c>
      <c r="V2157">
        <f t="shared" si="271"/>
        <v>2016</v>
      </c>
    </row>
    <row r="2158" spans="1:22"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64"/>
        <v>2.6660714285714282</v>
      </c>
      <c r="P2158" s="5">
        <f t="shared" si="265"/>
        <v>17.987951807228917</v>
      </c>
      <c r="Q2158" t="str">
        <f t="shared" si="266"/>
        <v>games</v>
      </c>
      <c r="R2158" t="str">
        <f t="shared" si="267"/>
        <v>video games</v>
      </c>
      <c r="S2158" s="10">
        <f t="shared" si="268"/>
        <v>41488.645902777775</v>
      </c>
      <c r="T2158" s="10">
        <f t="shared" si="269"/>
        <v>41533.645902777775</v>
      </c>
      <c r="U2158">
        <f t="shared" si="270"/>
        <v>2013</v>
      </c>
      <c r="V2158">
        <f t="shared" si="271"/>
        <v>2013</v>
      </c>
    </row>
    <row r="2159" spans="1:22"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64"/>
        <v>28.192</v>
      </c>
      <c r="P2159" s="5">
        <f t="shared" si="265"/>
        <v>370.94736842105266</v>
      </c>
      <c r="Q2159" t="str">
        <f t="shared" si="266"/>
        <v>games</v>
      </c>
      <c r="R2159" t="str">
        <f t="shared" si="267"/>
        <v>video games</v>
      </c>
      <c r="S2159" s="10">
        <f t="shared" si="268"/>
        <v>42694.772951388884</v>
      </c>
      <c r="T2159" s="10">
        <f t="shared" si="269"/>
        <v>42727.124305555553</v>
      </c>
      <c r="U2159">
        <f t="shared" si="270"/>
        <v>2016</v>
      </c>
      <c r="V2159">
        <f t="shared" si="271"/>
        <v>2016</v>
      </c>
    </row>
    <row r="2160" spans="1:22"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64"/>
        <v>6.5900366666666672</v>
      </c>
      <c r="P2160" s="5">
        <f t="shared" si="265"/>
        <v>63.569485530546629</v>
      </c>
      <c r="Q2160" t="str">
        <f t="shared" si="266"/>
        <v>games</v>
      </c>
      <c r="R2160" t="str">
        <f t="shared" si="267"/>
        <v>video games</v>
      </c>
      <c r="S2160" s="10">
        <f t="shared" si="268"/>
        <v>41264.645532407405</v>
      </c>
      <c r="T2160" s="10">
        <f t="shared" si="269"/>
        <v>41309.645532407405</v>
      </c>
      <c r="U2160">
        <f t="shared" si="270"/>
        <v>2012</v>
      </c>
      <c r="V2160">
        <f t="shared" si="271"/>
        <v>2013</v>
      </c>
    </row>
    <row r="2161" spans="1:22"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64"/>
        <v>0.72222222222222221</v>
      </c>
      <c r="P2161" s="5">
        <f t="shared" si="265"/>
        <v>13</v>
      </c>
      <c r="Q2161" t="str">
        <f t="shared" si="266"/>
        <v>games</v>
      </c>
      <c r="R2161" t="str">
        <f t="shared" si="267"/>
        <v>video games</v>
      </c>
      <c r="S2161" s="10">
        <f t="shared" si="268"/>
        <v>40710.522847222222</v>
      </c>
      <c r="T2161" s="10">
        <f t="shared" si="269"/>
        <v>40740.522847222222</v>
      </c>
      <c r="U2161">
        <f t="shared" si="270"/>
        <v>2011</v>
      </c>
      <c r="V2161">
        <f t="shared" si="271"/>
        <v>2011</v>
      </c>
    </row>
    <row r="2162" spans="1:22"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64"/>
        <v>0.85000000000000009</v>
      </c>
      <c r="P2162" s="5">
        <f t="shared" si="265"/>
        <v>5.3125</v>
      </c>
      <c r="Q2162" t="str">
        <f t="shared" si="266"/>
        <v>games</v>
      </c>
      <c r="R2162" t="str">
        <f t="shared" si="267"/>
        <v>video games</v>
      </c>
      <c r="S2162" s="10">
        <f t="shared" si="268"/>
        <v>41018.503530092588</v>
      </c>
      <c r="T2162" s="10">
        <f t="shared" si="269"/>
        <v>41048.503530092588</v>
      </c>
      <c r="U2162">
        <f t="shared" si="270"/>
        <v>2012</v>
      </c>
      <c r="V2162">
        <f t="shared" si="271"/>
        <v>2012</v>
      </c>
    </row>
    <row r="2163" spans="1:22"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64"/>
        <v>115.75</v>
      </c>
      <c r="P2163" s="5">
        <f t="shared" si="265"/>
        <v>35.615384615384613</v>
      </c>
      <c r="Q2163" t="str">
        <f t="shared" si="266"/>
        <v>music</v>
      </c>
      <c r="R2163" t="str">
        <f t="shared" si="267"/>
        <v>rock</v>
      </c>
      <c r="S2163" s="10">
        <f t="shared" si="268"/>
        <v>42240.644201388888</v>
      </c>
      <c r="T2163" s="10">
        <f t="shared" si="269"/>
        <v>42270.644201388888</v>
      </c>
      <c r="U2163">
        <f t="shared" si="270"/>
        <v>2015</v>
      </c>
      <c r="V2163">
        <f t="shared" si="271"/>
        <v>2015</v>
      </c>
    </row>
    <row r="2164" spans="1:22"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64"/>
        <v>112.26666666666667</v>
      </c>
      <c r="P2164" s="5">
        <f t="shared" si="265"/>
        <v>87.103448275862064</v>
      </c>
      <c r="Q2164" t="str">
        <f t="shared" si="266"/>
        <v>music</v>
      </c>
      <c r="R2164" t="str">
        <f t="shared" si="267"/>
        <v>rock</v>
      </c>
      <c r="S2164" s="10">
        <f t="shared" si="268"/>
        <v>41813.557766203703</v>
      </c>
      <c r="T2164" s="10">
        <f t="shared" si="269"/>
        <v>41844.557766203703</v>
      </c>
      <c r="U2164">
        <f t="shared" si="270"/>
        <v>2014</v>
      </c>
      <c r="V2164">
        <f t="shared" si="271"/>
        <v>2014</v>
      </c>
    </row>
    <row r="2165" spans="1:22"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64"/>
        <v>132.20000000000002</v>
      </c>
      <c r="P2165" s="5">
        <f t="shared" si="265"/>
        <v>75.11363636363636</v>
      </c>
      <c r="Q2165" t="str">
        <f t="shared" si="266"/>
        <v>music</v>
      </c>
      <c r="R2165" t="str">
        <f t="shared" si="267"/>
        <v>rock</v>
      </c>
      <c r="S2165" s="10">
        <f t="shared" si="268"/>
        <v>42111.691203703704</v>
      </c>
      <c r="T2165" s="10">
        <f t="shared" si="269"/>
        <v>42162.951388888883</v>
      </c>
      <c r="U2165">
        <f t="shared" si="270"/>
        <v>2015</v>
      </c>
      <c r="V2165">
        <f t="shared" si="271"/>
        <v>2015</v>
      </c>
    </row>
    <row r="2166" spans="1:22"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64"/>
        <v>102.63636363636364</v>
      </c>
      <c r="P2166" s="5">
        <f t="shared" si="265"/>
        <v>68.01204819277109</v>
      </c>
      <c r="Q2166" t="str">
        <f t="shared" si="266"/>
        <v>music</v>
      </c>
      <c r="R2166" t="str">
        <f t="shared" si="267"/>
        <v>rock</v>
      </c>
      <c r="S2166" s="10">
        <f t="shared" si="268"/>
        <v>42515.509421296294</v>
      </c>
      <c r="T2166" s="10">
        <f t="shared" si="269"/>
        <v>42545.957638888889</v>
      </c>
      <c r="U2166">
        <f t="shared" si="270"/>
        <v>2016</v>
      </c>
      <c r="V2166">
        <f t="shared" si="271"/>
        <v>2016</v>
      </c>
    </row>
    <row r="2167" spans="1:22"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64"/>
        <v>138.64000000000001</v>
      </c>
      <c r="P2167" s="5">
        <f t="shared" si="265"/>
        <v>29.623931623931625</v>
      </c>
      <c r="Q2167" t="str">
        <f t="shared" si="266"/>
        <v>music</v>
      </c>
      <c r="R2167" t="str">
        <f t="shared" si="267"/>
        <v>rock</v>
      </c>
      <c r="S2167" s="10">
        <f t="shared" si="268"/>
        <v>42438.458738425928</v>
      </c>
      <c r="T2167" s="10">
        <f t="shared" si="269"/>
        <v>42468.417071759257</v>
      </c>
      <c r="U2167">
        <f t="shared" si="270"/>
        <v>2016</v>
      </c>
      <c r="V2167">
        <f t="shared" si="271"/>
        <v>2016</v>
      </c>
    </row>
    <row r="2168" spans="1:22"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64"/>
        <v>146.6</v>
      </c>
      <c r="P2168" s="5">
        <f t="shared" si="265"/>
        <v>91.625</v>
      </c>
      <c r="Q2168" t="str">
        <f t="shared" si="266"/>
        <v>music</v>
      </c>
      <c r="R2168" t="str">
        <f t="shared" si="267"/>
        <v>rock</v>
      </c>
      <c r="S2168" s="10">
        <f t="shared" si="268"/>
        <v>41933.629837962959</v>
      </c>
      <c r="T2168" s="10">
        <f t="shared" si="269"/>
        <v>41978.671504629623</v>
      </c>
      <c r="U2168">
        <f t="shared" si="270"/>
        <v>2014</v>
      </c>
      <c r="V2168">
        <f t="shared" si="271"/>
        <v>2014</v>
      </c>
    </row>
    <row r="2169" spans="1:22"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64"/>
        <v>120</v>
      </c>
      <c r="P2169" s="5">
        <f t="shared" si="265"/>
        <v>22.5</v>
      </c>
      <c r="Q2169" t="str">
        <f t="shared" si="266"/>
        <v>music</v>
      </c>
      <c r="R2169" t="str">
        <f t="shared" si="267"/>
        <v>rock</v>
      </c>
      <c r="S2169" s="10">
        <f t="shared" si="268"/>
        <v>41152.858067129629</v>
      </c>
      <c r="T2169" s="10">
        <f t="shared" si="269"/>
        <v>41166.858067129629</v>
      </c>
      <c r="U2169">
        <f t="shared" si="270"/>
        <v>2012</v>
      </c>
      <c r="V2169">
        <f t="shared" si="271"/>
        <v>2012</v>
      </c>
    </row>
    <row r="2170" spans="1:22"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64"/>
        <v>121.5816111111111</v>
      </c>
      <c r="P2170" s="5">
        <f t="shared" si="265"/>
        <v>64.366735294117646</v>
      </c>
      <c r="Q2170" t="str">
        <f t="shared" si="266"/>
        <v>music</v>
      </c>
      <c r="R2170" t="str">
        <f t="shared" si="267"/>
        <v>rock</v>
      </c>
      <c r="S2170" s="10">
        <f t="shared" si="268"/>
        <v>42745.391909722217</v>
      </c>
      <c r="T2170" s="10">
        <f t="shared" si="269"/>
        <v>42775.999999999993</v>
      </c>
      <c r="U2170">
        <f t="shared" si="270"/>
        <v>2017</v>
      </c>
      <c r="V2170">
        <f t="shared" si="271"/>
        <v>2017</v>
      </c>
    </row>
    <row r="2171" spans="1:22"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64"/>
        <v>100</v>
      </c>
      <c r="P2171" s="5">
        <f t="shared" si="265"/>
        <v>21.857142857142858</v>
      </c>
      <c r="Q2171" t="str">
        <f t="shared" si="266"/>
        <v>music</v>
      </c>
      <c r="R2171" t="str">
        <f t="shared" si="267"/>
        <v>rock</v>
      </c>
      <c r="S2171" s="10">
        <f t="shared" si="268"/>
        <v>42793.492488425924</v>
      </c>
      <c r="T2171" s="10">
        <f t="shared" si="269"/>
        <v>42796.492488425924</v>
      </c>
      <c r="U2171">
        <f t="shared" si="270"/>
        <v>2017</v>
      </c>
      <c r="V2171">
        <f t="shared" si="271"/>
        <v>2017</v>
      </c>
    </row>
    <row r="2172" spans="1:22"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64"/>
        <v>180.85714285714286</v>
      </c>
      <c r="P2172" s="5">
        <f t="shared" si="265"/>
        <v>33.315789473684212</v>
      </c>
      <c r="Q2172" t="str">
        <f t="shared" si="266"/>
        <v>music</v>
      </c>
      <c r="R2172" t="str">
        <f t="shared" si="267"/>
        <v>rock</v>
      </c>
      <c r="S2172" s="10">
        <f t="shared" si="268"/>
        <v>42198.541921296295</v>
      </c>
      <c r="T2172" s="10">
        <f t="shared" si="269"/>
        <v>42238.541921296295</v>
      </c>
      <c r="U2172">
        <f t="shared" si="270"/>
        <v>2015</v>
      </c>
      <c r="V2172">
        <f t="shared" si="271"/>
        <v>2015</v>
      </c>
    </row>
    <row r="2173" spans="1:22"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64"/>
        <v>106.075</v>
      </c>
      <c r="P2173" s="5">
        <f t="shared" si="265"/>
        <v>90.276595744680847</v>
      </c>
      <c r="Q2173" t="str">
        <f t="shared" si="266"/>
        <v>music</v>
      </c>
      <c r="R2173" t="str">
        <f t="shared" si="267"/>
        <v>rock</v>
      </c>
      <c r="S2173" s="10">
        <f t="shared" si="268"/>
        <v>42141.748784722215</v>
      </c>
      <c r="T2173" s="10">
        <f t="shared" si="269"/>
        <v>42176.999999999993</v>
      </c>
      <c r="U2173">
        <f t="shared" si="270"/>
        <v>2015</v>
      </c>
      <c r="V2173">
        <f t="shared" si="271"/>
        <v>2015</v>
      </c>
    </row>
    <row r="2174" spans="1:22"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64"/>
        <v>100</v>
      </c>
      <c r="P2174" s="5">
        <f t="shared" si="265"/>
        <v>76.92307692307692</v>
      </c>
      <c r="Q2174" t="str">
        <f t="shared" si="266"/>
        <v>music</v>
      </c>
      <c r="R2174" t="str">
        <f t="shared" si="267"/>
        <v>rock</v>
      </c>
      <c r="S2174" s="10">
        <f t="shared" si="268"/>
        <v>42082.371759259258</v>
      </c>
      <c r="T2174" s="10">
        <f t="shared" si="269"/>
        <v>42112.371759259258</v>
      </c>
      <c r="U2174">
        <f t="shared" si="270"/>
        <v>2015</v>
      </c>
      <c r="V2174">
        <f t="shared" si="271"/>
        <v>2015</v>
      </c>
    </row>
    <row r="2175" spans="1:22"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64"/>
        <v>126.92857142857143</v>
      </c>
      <c r="P2175" s="5">
        <f t="shared" si="265"/>
        <v>59.233333333333334</v>
      </c>
      <c r="Q2175" t="str">
        <f t="shared" si="266"/>
        <v>music</v>
      </c>
      <c r="R2175" t="str">
        <f t="shared" si="267"/>
        <v>rock</v>
      </c>
      <c r="S2175" s="10">
        <f t="shared" si="268"/>
        <v>41495.484293981477</v>
      </c>
      <c r="T2175" s="10">
        <f t="shared" si="269"/>
        <v>41526.957638888889</v>
      </c>
      <c r="U2175">
        <f t="shared" si="270"/>
        <v>2013</v>
      </c>
      <c r="V2175">
        <f t="shared" si="271"/>
        <v>2013</v>
      </c>
    </row>
    <row r="2176" spans="1:22"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64"/>
        <v>102.97499999999999</v>
      </c>
      <c r="P2176" s="5">
        <f t="shared" si="265"/>
        <v>65.38095238095238</v>
      </c>
      <c r="Q2176" t="str">
        <f t="shared" si="266"/>
        <v>music</v>
      </c>
      <c r="R2176" t="str">
        <f t="shared" si="267"/>
        <v>rock</v>
      </c>
      <c r="S2176" s="10">
        <f t="shared" si="268"/>
        <v>42465.334571759253</v>
      </c>
      <c r="T2176" s="10">
        <f t="shared" si="269"/>
        <v>42495.334571759253</v>
      </c>
      <c r="U2176">
        <f t="shared" si="270"/>
        <v>2016</v>
      </c>
      <c r="V2176">
        <f t="shared" si="271"/>
        <v>2016</v>
      </c>
    </row>
    <row r="2177" spans="1:22"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64"/>
        <v>250</v>
      </c>
      <c r="P2177" s="5">
        <f t="shared" si="265"/>
        <v>67.307692307692307</v>
      </c>
      <c r="Q2177" t="str">
        <f t="shared" si="266"/>
        <v>music</v>
      </c>
      <c r="R2177" t="str">
        <f t="shared" si="267"/>
        <v>rock</v>
      </c>
      <c r="S2177" s="10">
        <f t="shared" si="268"/>
        <v>42564.800763888888</v>
      </c>
      <c r="T2177" s="10">
        <f t="shared" si="269"/>
        <v>42571.800763888888</v>
      </c>
      <c r="U2177">
        <f t="shared" si="270"/>
        <v>2016</v>
      </c>
      <c r="V2177">
        <f t="shared" si="271"/>
        <v>2016</v>
      </c>
    </row>
    <row r="2178" spans="1:22"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64"/>
        <v>126.02</v>
      </c>
      <c r="P2178" s="5">
        <f t="shared" si="265"/>
        <v>88.74647887323944</v>
      </c>
      <c r="Q2178" t="str">
        <f t="shared" si="266"/>
        <v>music</v>
      </c>
      <c r="R2178" t="str">
        <f t="shared" si="267"/>
        <v>rock</v>
      </c>
      <c r="S2178" s="10">
        <f t="shared" si="268"/>
        <v>42096.424872685187</v>
      </c>
      <c r="T2178" s="10">
        <f t="shared" si="269"/>
        <v>42126.424872685187</v>
      </c>
      <c r="U2178">
        <f t="shared" si="270"/>
        <v>2015</v>
      </c>
      <c r="V2178">
        <f t="shared" si="271"/>
        <v>2015</v>
      </c>
    </row>
    <row r="2179" spans="1:22"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72">(E2179/D2179)*100</f>
        <v>100.12</v>
      </c>
      <c r="P2179" s="5">
        <f t="shared" ref="P2179:P2242" si="273">IFERROR(E2179/L2179, 0)</f>
        <v>65.868421052631575</v>
      </c>
      <c r="Q2179" t="str">
        <f t="shared" ref="Q2179:Q2242" si="274">LEFT(N2179,FIND("/",N2179)-1)</f>
        <v>music</v>
      </c>
      <c r="R2179" t="str">
        <f t="shared" ref="R2179:R2242" si="275">RIGHT(N2179,LEN(N2179)-FIND("/",N2179))</f>
        <v>rock</v>
      </c>
      <c r="S2179" s="10">
        <f t="shared" ref="S2179:S2242" si="276">(J2179/86400)+25569+(-5/24)</f>
        <v>42502.042442129627</v>
      </c>
      <c r="T2179" s="10">
        <f t="shared" ref="T2179:T2242" si="277">(I2179/86400)+25569+(-5/24)</f>
        <v>42527.042442129627</v>
      </c>
      <c r="U2179">
        <f t="shared" ref="U2179:U2242" si="278">YEAR(S2179)</f>
        <v>2016</v>
      </c>
      <c r="V2179">
        <f t="shared" ref="V2179:V2242" si="279">YEAR(T2179)</f>
        <v>2016</v>
      </c>
    </row>
    <row r="2180" spans="1:22"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72"/>
        <v>138.64000000000001</v>
      </c>
      <c r="P2180" s="5">
        <f t="shared" si="273"/>
        <v>40.349243306169967</v>
      </c>
      <c r="Q2180" t="str">
        <f t="shared" si="274"/>
        <v>music</v>
      </c>
      <c r="R2180" t="str">
        <f t="shared" si="275"/>
        <v>rock</v>
      </c>
      <c r="S2180" s="10">
        <f t="shared" si="276"/>
        <v>42723.428206018514</v>
      </c>
      <c r="T2180" s="10">
        <f t="shared" si="277"/>
        <v>42753.428206018514</v>
      </c>
      <c r="U2180">
        <f t="shared" si="278"/>
        <v>2016</v>
      </c>
      <c r="V2180">
        <f t="shared" si="279"/>
        <v>2017</v>
      </c>
    </row>
    <row r="2181" spans="1:22"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72"/>
        <v>161.4</v>
      </c>
      <c r="P2181" s="5">
        <f t="shared" si="273"/>
        <v>76.857142857142861</v>
      </c>
      <c r="Q2181" t="str">
        <f t="shared" si="274"/>
        <v>music</v>
      </c>
      <c r="R2181" t="str">
        <f t="shared" si="275"/>
        <v>rock</v>
      </c>
      <c r="S2181" s="10">
        <f t="shared" si="276"/>
        <v>42074.962870370371</v>
      </c>
      <c r="T2181" s="10">
        <f t="shared" si="277"/>
        <v>42104.962870370371</v>
      </c>
      <c r="U2181">
        <f t="shared" si="278"/>
        <v>2015</v>
      </c>
      <c r="V2181">
        <f t="shared" si="279"/>
        <v>2015</v>
      </c>
    </row>
    <row r="2182" spans="1:22"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72"/>
        <v>107.18419999999999</v>
      </c>
      <c r="P2182" s="5">
        <f t="shared" si="273"/>
        <v>68.707820512820518</v>
      </c>
      <c r="Q2182" t="str">
        <f t="shared" si="274"/>
        <v>music</v>
      </c>
      <c r="R2182" t="str">
        <f t="shared" si="275"/>
        <v>rock</v>
      </c>
      <c r="S2182" s="10">
        <f t="shared" si="276"/>
        <v>42279.461435185185</v>
      </c>
      <c r="T2182" s="10">
        <f t="shared" si="277"/>
        <v>42321.503101851849</v>
      </c>
      <c r="U2182">
        <f t="shared" si="278"/>
        <v>2015</v>
      </c>
      <c r="V2182">
        <f t="shared" si="279"/>
        <v>2015</v>
      </c>
    </row>
    <row r="2183" spans="1:22"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72"/>
        <v>153.1</v>
      </c>
      <c r="P2183" s="5">
        <f t="shared" si="273"/>
        <v>57.773584905660378</v>
      </c>
      <c r="Q2183" t="str">
        <f t="shared" si="274"/>
        <v>games</v>
      </c>
      <c r="R2183" t="str">
        <f t="shared" si="275"/>
        <v>tabletop games</v>
      </c>
      <c r="S2183" s="10">
        <f t="shared" si="276"/>
        <v>42772.796909722216</v>
      </c>
      <c r="T2183" s="10">
        <f t="shared" si="277"/>
        <v>42786.796909722216</v>
      </c>
      <c r="U2183">
        <f t="shared" si="278"/>
        <v>2017</v>
      </c>
      <c r="V2183">
        <f t="shared" si="279"/>
        <v>2017</v>
      </c>
    </row>
    <row r="2184" spans="1:22"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72"/>
        <v>524.16666666666663</v>
      </c>
      <c r="P2184" s="5">
        <f t="shared" si="273"/>
        <v>44.171348314606739</v>
      </c>
      <c r="Q2184" t="str">
        <f t="shared" si="274"/>
        <v>games</v>
      </c>
      <c r="R2184" t="str">
        <f t="shared" si="275"/>
        <v>tabletop games</v>
      </c>
      <c r="S2184" s="10">
        <f t="shared" si="276"/>
        <v>41879.692418981482</v>
      </c>
      <c r="T2184" s="10">
        <f t="shared" si="277"/>
        <v>41914.692418981482</v>
      </c>
      <c r="U2184">
        <f t="shared" si="278"/>
        <v>2014</v>
      </c>
      <c r="V2184">
        <f t="shared" si="279"/>
        <v>2014</v>
      </c>
    </row>
    <row r="2185" spans="1:22"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72"/>
        <v>489.27777777777777</v>
      </c>
      <c r="P2185" s="5">
        <f t="shared" si="273"/>
        <v>31.566308243727597</v>
      </c>
      <c r="Q2185" t="str">
        <f t="shared" si="274"/>
        <v>games</v>
      </c>
      <c r="R2185" t="str">
        <f t="shared" si="275"/>
        <v>tabletop games</v>
      </c>
      <c r="S2185" s="10">
        <f t="shared" si="276"/>
        <v>42745.157141203701</v>
      </c>
      <c r="T2185" s="10">
        <f t="shared" si="277"/>
        <v>42774.999999999993</v>
      </c>
      <c r="U2185">
        <f t="shared" si="278"/>
        <v>2017</v>
      </c>
      <c r="V2185">
        <f t="shared" si="279"/>
        <v>2017</v>
      </c>
    </row>
    <row r="2186" spans="1:22"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72"/>
        <v>284.74</v>
      </c>
      <c r="P2186" s="5">
        <f t="shared" si="273"/>
        <v>107.04511278195488</v>
      </c>
      <c r="Q2186" t="str">
        <f t="shared" si="274"/>
        <v>games</v>
      </c>
      <c r="R2186" t="str">
        <f t="shared" si="275"/>
        <v>tabletop games</v>
      </c>
      <c r="S2186" s="10">
        <f t="shared" si="276"/>
        <v>42380.481956018521</v>
      </c>
      <c r="T2186" s="10">
        <f t="shared" si="277"/>
        <v>42394.458333333336</v>
      </c>
      <c r="U2186">
        <f t="shared" si="278"/>
        <v>2016</v>
      </c>
      <c r="V2186">
        <f t="shared" si="279"/>
        <v>2016</v>
      </c>
    </row>
    <row r="2187" spans="1:22"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72"/>
        <v>1856.97</v>
      </c>
      <c r="P2187" s="5">
        <f t="shared" si="273"/>
        <v>149.03451043338683</v>
      </c>
      <c r="Q2187" t="str">
        <f t="shared" si="274"/>
        <v>games</v>
      </c>
      <c r="R2187" t="str">
        <f t="shared" si="275"/>
        <v>tabletop games</v>
      </c>
      <c r="S2187" s="10">
        <f t="shared" si="276"/>
        <v>41319.141655092586</v>
      </c>
      <c r="T2187" s="10">
        <f t="shared" si="277"/>
        <v>41359.141655092586</v>
      </c>
      <c r="U2187">
        <f t="shared" si="278"/>
        <v>2013</v>
      </c>
      <c r="V2187">
        <f t="shared" si="279"/>
        <v>2013</v>
      </c>
    </row>
    <row r="2188" spans="1:22"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72"/>
        <v>109.67499999999998</v>
      </c>
      <c r="P2188" s="5">
        <f t="shared" si="273"/>
        <v>55.956632653061227</v>
      </c>
      <c r="Q2188" t="str">
        <f t="shared" si="274"/>
        <v>games</v>
      </c>
      <c r="R2188" t="str">
        <f t="shared" si="275"/>
        <v>tabletop games</v>
      </c>
      <c r="S2188" s="10">
        <f t="shared" si="276"/>
        <v>42583.406747685185</v>
      </c>
      <c r="T2188" s="10">
        <f t="shared" si="277"/>
        <v>42619.874999999993</v>
      </c>
      <c r="U2188">
        <f t="shared" si="278"/>
        <v>2016</v>
      </c>
      <c r="V2188">
        <f t="shared" si="279"/>
        <v>2016</v>
      </c>
    </row>
    <row r="2189" spans="1:22"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72"/>
        <v>1014.6425</v>
      </c>
      <c r="P2189" s="5">
        <f t="shared" si="273"/>
        <v>56.970381807973048</v>
      </c>
      <c r="Q2189" t="str">
        <f t="shared" si="274"/>
        <v>games</v>
      </c>
      <c r="R2189" t="str">
        <f t="shared" si="275"/>
        <v>tabletop games</v>
      </c>
      <c r="S2189" s="10">
        <f t="shared" si="276"/>
        <v>42068.000763888886</v>
      </c>
      <c r="T2189" s="10">
        <f t="shared" si="277"/>
        <v>42096.957638888889</v>
      </c>
      <c r="U2189">
        <f t="shared" si="278"/>
        <v>2015</v>
      </c>
      <c r="V2189">
        <f t="shared" si="279"/>
        <v>2015</v>
      </c>
    </row>
    <row r="2190" spans="1:22"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72"/>
        <v>412.17692027666544</v>
      </c>
      <c r="P2190" s="5">
        <f t="shared" si="273"/>
        <v>44.056420233463037</v>
      </c>
      <c r="Q2190" t="str">
        <f t="shared" si="274"/>
        <v>games</v>
      </c>
      <c r="R2190" t="str">
        <f t="shared" si="275"/>
        <v>tabletop games</v>
      </c>
      <c r="S2190" s="10">
        <f t="shared" si="276"/>
        <v>42633.377789351849</v>
      </c>
      <c r="T2190" s="10">
        <f t="shared" si="277"/>
        <v>42668.499999999993</v>
      </c>
      <c r="U2190">
        <f t="shared" si="278"/>
        <v>2016</v>
      </c>
      <c r="V2190">
        <f t="shared" si="279"/>
        <v>2016</v>
      </c>
    </row>
    <row r="2191" spans="1:22"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72"/>
        <v>503.25</v>
      </c>
      <c r="P2191" s="5">
        <f t="shared" si="273"/>
        <v>68.625</v>
      </c>
      <c r="Q2191" t="str">
        <f t="shared" si="274"/>
        <v>games</v>
      </c>
      <c r="R2191" t="str">
        <f t="shared" si="275"/>
        <v>tabletop games</v>
      </c>
      <c r="S2191" s="10">
        <f t="shared" si="276"/>
        <v>42467.579861111109</v>
      </c>
      <c r="T2191" s="10">
        <f t="shared" si="277"/>
        <v>42481.708333333336</v>
      </c>
      <c r="U2191">
        <f t="shared" si="278"/>
        <v>2016</v>
      </c>
      <c r="V2191">
        <f t="shared" si="279"/>
        <v>2016</v>
      </c>
    </row>
    <row r="2192" spans="1:22"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72"/>
        <v>184.61052631578946</v>
      </c>
      <c r="P2192" s="5">
        <f t="shared" si="273"/>
        <v>65.318435754189949</v>
      </c>
      <c r="Q2192" t="str">
        <f t="shared" si="274"/>
        <v>games</v>
      </c>
      <c r="R2192" t="str">
        <f t="shared" si="275"/>
        <v>tabletop games</v>
      </c>
      <c r="S2192" s="10">
        <f t="shared" si="276"/>
        <v>42417.416712962957</v>
      </c>
      <c r="T2192" s="10">
        <f t="shared" si="277"/>
        <v>42452.082638888889</v>
      </c>
      <c r="U2192">
        <f t="shared" si="278"/>
        <v>2016</v>
      </c>
      <c r="V2192">
        <f t="shared" si="279"/>
        <v>2016</v>
      </c>
    </row>
    <row r="2193" spans="1:22"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72"/>
        <v>119.73333333333333</v>
      </c>
      <c r="P2193" s="5">
        <f t="shared" si="273"/>
        <v>35.92</v>
      </c>
      <c r="Q2193" t="str">
        <f t="shared" si="274"/>
        <v>games</v>
      </c>
      <c r="R2193" t="str">
        <f t="shared" si="275"/>
        <v>tabletop games</v>
      </c>
      <c r="S2193" s="10">
        <f t="shared" si="276"/>
        <v>42768.6253125</v>
      </c>
      <c r="T2193" s="10">
        <f t="shared" si="277"/>
        <v>42780.6253125</v>
      </c>
      <c r="U2193">
        <f t="shared" si="278"/>
        <v>2017</v>
      </c>
      <c r="V2193">
        <f t="shared" si="279"/>
        <v>2017</v>
      </c>
    </row>
    <row r="2194" spans="1:22"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72"/>
        <v>1081.2401666666667</v>
      </c>
      <c r="P2194" s="5">
        <f t="shared" si="273"/>
        <v>40.070667078443485</v>
      </c>
      <c r="Q2194" t="str">
        <f t="shared" si="274"/>
        <v>games</v>
      </c>
      <c r="R2194" t="str">
        <f t="shared" si="275"/>
        <v>tabletop games</v>
      </c>
      <c r="S2194" s="10">
        <f t="shared" si="276"/>
        <v>42691.642870370364</v>
      </c>
      <c r="T2194" s="10">
        <f t="shared" si="277"/>
        <v>42719.749999999993</v>
      </c>
      <c r="U2194">
        <f t="shared" si="278"/>
        <v>2016</v>
      </c>
      <c r="V2194">
        <f t="shared" si="279"/>
        <v>2016</v>
      </c>
    </row>
    <row r="2195" spans="1:22"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72"/>
        <v>452.37333333333333</v>
      </c>
      <c r="P2195" s="5">
        <f t="shared" si="273"/>
        <v>75.647714604236342</v>
      </c>
      <c r="Q2195" t="str">
        <f t="shared" si="274"/>
        <v>games</v>
      </c>
      <c r="R2195" t="str">
        <f t="shared" si="275"/>
        <v>tabletop games</v>
      </c>
      <c r="S2195" s="10">
        <f t="shared" si="276"/>
        <v>42664.197592592587</v>
      </c>
      <c r="T2195" s="10">
        <f t="shared" si="277"/>
        <v>42694.999305555553</v>
      </c>
      <c r="U2195">
        <f t="shared" si="278"/>
        <v>2016</v>
      </c>
      <c r="V2195">
        <f t="shared" si="279"/>
        <v>2016</v>
      </c>
    </row>
    <row r="2196" spans="1:22"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72"/>
        <v>537.37</v>
      </c>
      <c r="P2196" s="5">
        <f t="shared" si="273"/>
        <v>61.203872437357631</v>
      </c>
      <c r="Q2196" t="str">
        <f t="shared" si="274"/>
        <v>games</v>
      </c>
      <c r="R2196" t="str">
        <f t="shared" si="275"/>
        <v>tabletop games</v>
      </c>
      <c r="S2196" s="10">
        <f t="shared" si="276"/>
        <v>42425.54965277778</v>
      </c>
      <c r="T2196" s="10">
        <f t="shared" si="277"/>
        <v>42455.507986111108</v>
      </c>
      <c r="U2196">
        <f t="shared" si="278"/>
        <v>2016</v>
      </c>
      <c r="V2196">
        <f t="shared" si="279"/>
        <v>2016</v>
      </c>
    </row>
    <row r="2197" spans="1:22"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72"/>
        <v>120.32608695652173</v>
      </c>
      <c r="P2197" s="5">
        <f t="shared" si="273"/>
        <v>48.130434782608695</v>
      </c>
      <c r="Q2197" t="str">
        <f t="shared" si="274"/>
        <v>games</v>
      </c>
      <c r="R2197" t="str">
        <f t="shared" si="275"/>
        <v>tabletop games</v>
      </c>
      <c r="S2197" s="10">
        <f t="shared" si="276"/>
        <v>42197.563657407409</v>
      </c>
      <c r="T2197" s="10">
        <f t="shared" si="277"/>
        <v>42227.563657407409</v>
      </c>
      <c r="U2197">
        <f t="shared" si="278"/>
        <v>2015</v>
      </c>
      <c r="V2197">
        <f t="shared" si="279"/>
        <v>2015</v>
      </c>
    </row>
    <row r="2198" spans="1:22"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72"/>
        <v>113.83571428571429</v>
      </c>
      <c r="P2198" s="5">
        <f t="shared" si="273"/>
        <v>68.106837606837601</v>
      </c>
      <c r="Q2198" t="str">
        <f t="shared" si="274"/>
        <v>games</v>
      </c>
      <c r="R2198" t="str">
        <f t="shared" si="275"/>
        <v>tabletop games</v>
      </c>
      <c r="S2198" s="10">
        <f t="shared" si="276"/>
        <v>42675.278958333329</v>
      </c>
      <c r="T2198" s="10">
        <f t="shared" si="277"/>
        <v>42706.083333333336</v>
      </c>
      <c r="U2198">
        <f t="shared" si="278"/>
        <v>2016</v>
      </c>
      <c r="V2198">
        <f t="shared" si="279"/>
        <v>2016</v>
      </c>
    </row>
    <row r="2199" spans="1:22"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72"/>
        <v>951.03109999999992</v>
      </c>
      <c r="P2199" s="5">
        <f t="shared" si="273"/>
        <v>65.891300230946882</v>
      </c>
      <c r="Q2199" t="str">
        <f t="shared" si="274"/>
        <v>games</v>
      </c>
      <c r="R2199" t="str">
        <f t="shared" si="275"/>
        <v>tabletop games</v>
      </c>
      <c r="S2199" s="10">
        <f t="shared" si="276"/>
        <v>42033.37568287037</v>
      </c>
      <c r="T2199" s="10">
        <f t="shared" si="277"/>
        <v>42063.37568287037</v>
      </c>
      <c r="U2199">
        <f t="shared" si="278"/>
        <v>2015</v>
      </c>
      <c r="V2199">
        <f t="shared" si="279"/>
        <v>2015</v>
      </c>
    </row>
    <row r="2200" spans="1:22"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72"/>
        <v>132.89249999999998</v>
      </c>
      <c r="P2200" s="5">
        <f t="shared" si="273"/>
        <v>81.654377880184327</v>
      </c>
      <c r="Q2200" t="str">
        <f t="shared" si="274"/>
        <v>games</v>
      </c>
      <c r="R2200" t="str">
        <f t="shared" si="275"/>
        <v>tabletop games</v>
      </c>
      <c r="S2200" s="10">
        <f t="shared" si="276"/>
        <v>42292.305555555555</v>
      </c>
      <c r="T2200" s="10">
        <f t="shared" si="277"/>
        <v>42322.347222222219</v>
      </c>
      <c r="U2200">
        <f t="shared" si="278"/>
        <v>2015</v>
      </c>
      <c r="V2200">
        <f t="shared" si="279"/>
        <v>2015</v>
      </c>
    </row>
    <row r="2201" spans="1:22"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72"/>
        <v>146.97777777777779</v>
      </c>
      <c r="P2201" s="5">
        <f t="shared" si="273"/>
        <v>52.701195219123505</v>
      </c>
      <c r="Q2201" t="str">
        <f t="shared" si="274"/>
        <v>games</v>
      </c>
      <c r="R2201" t="str">
        <f t="shared" si="275"/>
        <v>tabletop games</v>
      </c>
      <c r="S2201" s="10">
        <f t="shared" si="276"/>
        <v>42262.208310185182</v>
      </c>
      <c r="T2201" s="10">
        <f t="shared" si="277"/>
        <v>42292.208310185182</v>
      </c>
      <c r="U2201">
        <f t="shared" si="278"/>
        <v>2015</v>
      </c>
      <c r="V2201">
        <f t="shared" si="279"/>
        <v>2015</v>
      </c>
    </row>
    <row r="2202" spans="1:22"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72"/>
        <v>542.15</v>
      </c>
      <c r="P2202" s="5">
        <f t="shared" si="273"/>
        <v>41.228136882129277</v>
      </c>
      <c r="Q2202" t="str">
        <f t="shared" si="274"/>
        <v>games</v>
      </c>
      <c r="R2202" t="str">
        <f t="shared" si="275"/>
        <v>tabletop games</v>
      </c>
      <c r="S2202" s="10">
        <f t="shared" si="276"/>
        <v>42163.417453703696</v>
      </c>
      <c r="T2202" s="10">
        <f t="shared" si="277"/>
        <v>42190.916666666664</v>
      </c>
      <c r="U2202">
        <f t="shared" si="278"/>
        <v>2015</v>
      </c>
      <c r="V2202">
        <f t="shared" si="279"/>
        <v>2015</v>
      </c>
    </row>
    <row r="2203" spans="1:22"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72"/>
        <v>382.71818181818185</v>
      </c>
      <c r="P2203" s="5">
        <f t="shared" si="273"/>
        <v>15.035357142857142</v>
      </c>
      <c r="Q2203" t="str">
        <f t="shared" si="274"/>
        <v>music</v>
      </c>
      <c r="R2203" t="str">
        <f t="shared" si="275"/>
        <v>electronic music</v>
      </c>
      <c r="S2203" s="10">
        <f t="shared" si="276"/>
        <v>41276.638483796291</v>
      </c>
      <c r="T2203" s="10">
        <f t="shared" si="277"/>
        <v>41290.638483796291</v>
      </c>
      <c r="U2203">
        <f t="shared" si="278"/>
        <v>2013</v>
      </c>
      <c r="V2203">
        <f t="shared" si="279"/>
        <v>2013</v>
      </c>
    </row>
    <row r="2204" spans="1:22"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72"/>
        <v>704.18124999999998</v>
      </c>
      <c r="P2204" s="5">
        <f t="shared" si="273"/>
        <v>39.066920943134534</v>
      </c>
      <c r="Q2204" t="str">
        <f t="shared" si="274"/>
        <v>music</v>
      </c>
      <c r="R2204" t="str">
        <f t="shared" si="275"/>
        <v>electronic music</v>
      </c>
      <c r="S2204" s="10">
        <f t="shared" si="276"/>
        <v>41184.640833333331</v>
      </c>
      <c r="T2204" s="10">
        <f t="shared" si="277"/>
        <v>41214.640833333331</v>
      </c>
      <c r="U2204">
        <f t="shared" si="278"/>
        <v>2012</v>
      </c>
      <c r="V2204">
        <f t="shared" si="279"/>
        <v>2012</v>
      </c>
    </row>
    <row r="2205" spans="1:22"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72"/>
        <v>109.55</v>
      </c>
      <c r="P2205" s="5">
        <f t="shared" si="273"/>
        <v>43.82</v>
      </c>
      <c r="Q2205" t="str">
        <f t="shared" si="274"/>
        <v>music</v>
      </c>
      <c r="R2205" t="str">
        <f t="shared" si="275"/>
        <v>electronic music</v>
      </c>
      <c r="S2205" s="10">
        <f t="shared" si="276"/>
        <v>42241.651412037034</v>
      </c>
      <c r="T2205" s="10">
        <f t="shared" si="277"/>
        <v>42271.651412037034</v>
      </c>
      <c r="U2205">
        <f t="shared" si="278"/>
        <v>2015</v>
      </c>
      <c r="V2205">
        <f t="shared" si="279"/>
        <v>2015</v>
      </c>
    </row>
    <row r="2206" spans="1:22"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72"/>
        <v>132.86666666666667</v>
      </c>
      <c r="P2206" s="5">
        <f t="shared" si="273"/>
        <v>27.301369863013697</v>
      </c>
      <c r="Q2206" t="str">
        <f t="shared" si="274"/>
        <v>music</v>
      </c>
      <c r="R2206" t="str">
        <f t="shared" si="275"/>
        <v>electronic music</v>
      </c>
      <c r="S2206" s="10">
        <f t="shared" si="276"/>
        <v>41312.103229166663</v>
      </c>
      <c r="T2206" s="10">
        <f t="shared" si="277"/>
        <v>41342.103229166663</v>
      </c>
      <c r="U2206">
        <f t="shared" si="278"/>
        <v>2013</v>
      </c>
      <c r="V2206">
        <f t="shared" si="279"/>
        <v>2013</v>
      </c>
    </row>
    <row r="2207" spans="1:22"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72"/>
        <v>152</v>
      </c>
      <c r="P2207" s="5">
        <f t="shared" si="273"/>
        <v>42.222222222222221</v>
      </c>
      <c r="Q2207" t="str">
        <f t="shared" si="274"/>
        <v>music</v>
      </c>
      <c r="R2207" t="str">
        <f t="shared" si="275"/>
        <v>electronic music</v>
      </c>
      <c r="S2207" s="10">
        <f t="shared" si="276"/>
        <v>41031.613298611112</v>
      </c>
      <c r="T2207" s="10">
        <f t="shared" si="277"/>
        <v>41061.613298611112</v>
      </c>
      <c r="U2207">
        <f t="shared" si="278"/>
        <v>2012</v>
      </c>
      <c r="V2207">
        <f t="shared" si="279"/>
        <v>2012</v>
      </c>
    </row>
    <row r="2208" spans="1:22"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72"/>
        <v>102.72727272727273</v>
      </c>
      <c r="P2208" s="5">
        <f t="shared" si="273"/>
        <v>33.235294117647058</v>
      </c>
      <c r="Q2208" t="str">
        <f t="shared" si="274"/>
        <v>music</v>
      </c>
      <c r="R2208" t="str">
        <f t="shared" si="275"/>
        <v>electronic music</v>
      </c>
      <c r="S2208" s="10">
        <f t="shared" si="276"/>
        <v>40997.048888888887</v>
      </c>
      <c r="T2208" s="10">
        <f t="shared" si="277"/>
        <v>41015.048888888887</v>
      </c>
      <c r="U2208">
        <f t="shared" si="278"/>
        <v>2012</v>
      </c>
      <c r="V2208">
        <f t="shared" si="279"/>
        <v>2012</v>
      </c>
    </row>
    <row r="2209" spans="1:22"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72"/>
        <v>100</v>
      </c>
      <c r="P2209" s="5">
        <f t="shared" si="273"/>
        <v>285.71428571428572</v>
      </c>
      <c r="Q2209" t="str">
        <f t="shared" si="274"/>
        <v>music</v>
      </c>
      <c r="R2209" t="str">
        <f t="shared" si="275"/>
        <v>electronic music</v>
      </c>
      <c r="S2209" s="10">
        <f t="shared" si="276"/>
        <v>41563.985798611109</v>
      </c>
      <c r="T2209" s="10">
        <f t="shared" si="277"/>
        <v>41594.027465277773</v>
      </c>
      <c r="U2209">
        <f t="shared" si="278"/>
        <v>2013</v>
      </c>
      <c r="V2209">
        <f t="shared" si="279"/>
        <v>2013</v>
      </c>
    </row>
    <row r="2210" spans="1:22"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72"/>
        <v>101.6</v>
      </c>
      <c r="P2210" s="5">
        <f t="shared" si="273"/>
        <v>42.333333333333336</v>
      </c>
      <c r="Q2210" t="str">
        <f t="shared" si="274"/>
        <v>music</v>
      </c>
      <c r="R2210" t="str">
        <f t="shared" si="275"/>
        <v>electronic music</v>
      </c>
      <c r="S2210" s="10">
        <f t="shared" si="276"/>
        <v>40946.673912037033</v>
      </c>
      <c r="T2210" s="10">
        <f t="shared" si="277"/>
        <v>41005.958333333328</v>
      </c>
      <c r="U2210">
        <f t="shared" si="278"/>
        <v>2012</v>
      </c>
      <c r="V2210">
        <f t="shared" si="279"/>
        <v>2012</v>
      </c>
    </row>
    <row r="2211" spans="1:22"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72"/>
        <v>150.80000000000001</v>
      </c>
      <c r="P2211" s="5">
        <f t="shared" si="273"/>
        <v>50.266666666666666</v>
      </c>
      <c r="Q2211" t="str">
        <f t="shared" si="274"/>
        <v>music</v>
      </c>
      <c r="R2211" t="str">
        <f t="shared" si="275"/>
        <v>electronic music</v>
      </c>
      <c r="S2211" s="10">
        <f t="shared" si="276"/>
        <v>41732.27134259259</v>
      </c>
      <c r="T2211" s="10">
        <f t="shared" si="277"/>
        <v>41743.75</v>
      </c>
      <c r="U2211">
        <f t="shared" si="278"/>
        <v>2014</v>
      </c>
      <c r="V2211">
        <f t="shared" si="279"/>
        <v>2014</v>
      </c>
    </row>
    <row r="2212" spans="1:22"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72"/>
        <v>111.425</v>
      </c>
      <c r="P2212" s="5">
        <f t="shared" si="273"/>
        <v>61.902777777777779</v>
      </c>
      <c r="Q2212" t="str">
        <f t="shared" si="274"/>
        <v>music</v>
      </c>
      <c r="R2212" t="str">
        <f t="shared" si="275"/>
        <v>electronic music</v>
      </c>
      <c r="S2212" s="10">
        <f t="shared" si="276"/>
        <v>40955.857754629629</v>
      </c>
      <c r="T2212" s="10">
        <f t="shared" si="277"/>
        <v>41013.525000000001</v>
      </c>
      <c r="U2212">
        <f t="shared" si="278"/>
        <v>2012</v>
      </c>
      <c r="V2212">
        <f t="shared" si="279"/>
        <v>2012</v>
      </c>
    </row>
    <row r="2213" spans="1:22"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72"/>
        <v>195.6</v>
      </c>
      <c r="P2213" s="5">
        <f t="shared" si="273"/>
        <v>40.75</v>
      </c>
      <c r="Q2213" t="str">
        <f t="shared" si="274"/>
        <v>music</v>
      </c>
      <c r="R2213" t="str">
        <f t="shared" si="275"/>
        <v>electronic music</v>
      </c>
      <c r="S2213" s="10">
        <f t="shared" si="276"/>
        <v>41716.576678240737</v>
      </c>
      <c r="T2213" s="10">
        <f t="shared" si="277"/>
        <v>41739.082638888889</v>
      </c>
      <c r="U2213">
        <f t="shared" si="278"/>
        <v>2014</v>
      </c>
      <c r="V2213">
        <f t="shared" si="279"/>
        <v>2014</v>
      </c>
    </row>
    <row r="2214" spans="1:22"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72"/>
        <v>114.38333333333333</v>
      </c>
      <c r="P2214" s="5">
        <f t="shared" si="273"/>
        <v>55.796747967479675</v>
      </c>
      <c r="Q2214" t="str">
        <f t="shared" si="274"/>
        <v>music</v>
      </c>
      <c r="R2214" t="str">
        <f t="shared" si="275"/>
        <v>electronic music</v>
      </c>
      <c r="S2214" s="10">
        <f t="shared" si="276"/>
        <v>41548.539085648146</v>
      </c>
      <c r="T2214" s="10">
        <f t="shared" si="277"/>
        <v>41581.833333333328</v>
      </c>
      <c r="U2214">
        <f t="shared" si="278"/>
        <v>2013</v>
      </c>
      <c r="V2214">
        <f t="shared" si="279"/>
        <v>2013</v>
      </c>
    </row>
    <row r="2215" spans="1:22"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72"/>
        <v>200</v>
      </c>
      <c r="P2215" s="5">
        <f t="shared" si="273"/>
        <v>10</v>
      </c>
      <c r="Q2215" t="str">
        <f t="shared" si="274"/>
        <v>music</v>
      </c>
      <c r="R2215" t="str">
        <f t="shared" si="275"/>
        <v>electronic music</v>
      </c>
      <c r="S2215" s="10">
        <f t="shared" si="276"/>
        <v>42109.617812499993</v>
      </c>
      <c r="T2215" s="10">
        <f t="shared" si="277"/>
        <v>42139.617812499993</v>
      </c>
      <c r="U2215">
        <f t="shared" si="278"/>
        <v>2015</v>
      </c>
      <c r="V2215">
        <f t="shared" si="279"/>
        <v>2015</v>
      </c>
    </row>
    <row r="2216" spans="1:22"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72"/>
        <v>292.50166666666667</v>
      </c>
      <c r="P2216" s="5">
        <f t="shared" si="273"/>
        <v>73.125416666666666</v>
      </c>
      <c r="Q2216" t="str">
        <f t="shared" si="274"/>
        <v>music</v>
      </c>
      <c r="R2216" t="str">
        <f t="shared" si="275"/>
        <v>electronic music</v>
      </c>
      <c r="S2216" s="10">
        <f t="shared" si="276"/>
        <v>41646.58388888889</v>
      </c>
      <c r="T2216" s="10">
        <f t="shared" si="277"/>
        <v>41676.58388888889</v>
      </c>
      <c r="U2216">
        <f t="shared" si="278"/>
        <v>2014</v>
      </c>
      <c r="V2216">
        <f t="shared" si="279"/>
        <v>2014</v>
      </c>
    </row>
    <row r="2217" spans="1:22"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72"/>
        <v>156.36363636363637</v>
      </c>
      <c r="P2217" s="5">
        <f t="shared" si="273"/>
        <v>26.060606060606062</v>
      </c>
      <c r="Q2217" t="str">
        <f t="shared" si="274"/>
        <v>music</v>
      </c>
      <c r="R2217" t="str">
        <f t="shared" si="275"/>
        <v>electronic music</v>
      </c>
      <c r="S2217" s="10">
        <f t="shared" si="276"/>
        <v>40958.508935185186</v>
      </c>
      <c r="T2217" s="10">
        <f t="shared" si="277"/>
        <v>40981.082638888889</v>
      </c>
      <c r="U2217">
        <f t="shared" si="278"/>
        <v>2012</v>
      </c>
      <c r="V2217">
        <f t="shared" si="279"/>
        <v>2012</v>
      </c>
    </row>
    <row r="2218" spans="1:22"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72"/>
        <v>105.66666666666666</v>
      </c>
      <c r="P2218" s="5">
        <f t="shared" si="273"/>
        <v>22.642857142857142</v>
      </c>
      <c r="Q2218" t="str">
        <f t="shared" si="274"/>
        <v>music</v>
      </c>
      <c r="R2218" t="str">
        <f t="shared" si="275"/>
        <v>electronic music</v>
      </c>
      <c r="S2218" s="10">
        <f t="shared" si="276"/>
        <v>42194.543344907404</v>
      </c>
      <c r="T2218" s="10">
        <f t="shared" si="277"/>
        <v>42208.543344907404</v>
      </c>
      <c r="U2218">
        <f t="shared" si="278"/>
        <v>2015</v>
      </c>
      <c r="V2218">
        <f t="shared" si="279"/>
        <v>2015</v>
      </c>
    </row>
    <row r="2219" spans="1:22"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72"/>
        <v>101.19047619047619</v>
      </c>
      <c r="P2219" s="5">
        <f t="shared" si="273"/>
        <v>47.222222222222221</v>
      </c>
      <c r="Q2219" t="str">
        <f t="shared" si="274"/>
        <v>music</v>
      </c>
      <c r="R2219" t="str">
        <f t="shared" si="275"/>
        <v>electronic music</v>
      </c>
      <c r="S2219" s="10">
        <f t="shared" si="276"/>
        <v>42299.568437499998</v>
      </c>
      <c r="T2219" s="10">
        <f t="shared" si="277"/>
        <v>42310.124999999993</v>
      </c>
      <c r="U2219">
        <f t="shared" si="278"/>
        <v>2015</v>
      </c>
      <c r="V2219">
        <f t="shared" si="279"/>
        <v>2015</v>
      </c>
    </row>
    <row r="2220" spans="1:22"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72"/>
        <v>122.833</v>
      </c>
      <c r="P2220" s="5">
        <f t="shared" si="273"/>
        <v>32.324473684210524</v>
      </c>
      <c r="Q2220" t="str">
        <f t="shared" si="274"/>
        <v>music</v>
      </c>
      <c r="R2220" t="str">
        <f t="shared" si="275"/>
        <v>electronic music</v>
      </c>
      <c r="S2220" s="10">
        <f t="shared" si="276"/>
        <v>41127.603969907403</v>
      </c>
      <c r="T2220" s="10">
        <f t="shared" si="277"/>
        <v>41149.791666666664</v>
      </c>
      <c r="U2220">
        <f t="shared" si="278"/>
        <v>2012</v>
      </c>
      <c r="V2220">
        <f t="shared" si="279"/>
        <v>2012</v>
      </c>
    </row>
    <row r="2221" spans="1:22"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72"/>
        <v>101.49999999999999</v>
      </c>
      <c r="P2221" s="5">
        <f t="shared" si="273"/>
        <v>53.421052631578945</v>
      </c>
      <c r="Q2221" t="str">
        <f t="shared" si="274"/>
        <v>music</v>
      </c>
      <c r="R2221" t="str">
        <f t="shared" si="275"/>
        <v>electronic music</v>
      </c>
      <c r="S2221" s="10">
        <f t="shared" si="276"/>
        <v>42205.510555555556</v>
      </c>
      <c r="T2221" s="10">
        <f t="shared" si="277"/>
        <v>42235.510555555556</v>
      </c>
      <c r="U2221">
        <f t="shared" si="278"/>
        <v>2015</v>
      </c>
      <c r="V2221">
        <f t="shared" si="279"/>
        <v>2015</v>
      </c>
    </row>
    <row r="2222" spans="1:22"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72"/>
        <v>101.14285714285714</v>
      </c>
      <c r="P2222" s="5">
        <f t="shared" si="273"/>
        <v>51.304347826086953</v>
      </c>
      <c r="Q2222" t="str">
        <f t="shared" si="274"/>
        <v>music</v>
      </c>
      <c r="R2222" t="str">
        <f t="shared" si="275"/>
        <v>electronic music</v>
      </c>
      <c r="S2222" s="10">
        <f t="shared" si="276"/>
        <v>41451.852268518516</v>
      </c>
      <c r="T2222" s="10">
        <f t="shared" si="277"/>
        <v>41481.852268518516</v>
      </c>
      <c r="U2222">
        <f t="shared" si="278"/>
        <v>2013</v>
      </c>
      <c r="V2222">
        <f t="shared" si="279"/>
        <v>2013</v>
      </c>
    </row>
    <row r="2223" spans="1:22"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72"/>
        <v>108.11999999999999</v>
      </c>
      <c r="P2223" s="5">
        <f t="shared" si="273"/>
        <v>37.197247706422019</v>
      </c>
      <c r="Q2223" t="str">
        <f t="shared" si="274"/>
        <v>games</v>
      </c>
      <c r="R2223" t="str">
        <f t="shared" si="275"/>
        <v>tabletop games</v>
      </c>
      <c r="S2223" s="10">
        <f t="shared" si="276"/>
        <v>42452.458437499998</v>
      </c>
      <c r="T2223" s="10">
        <f t="shared" si="277"/>
        <v>42482.791666666664</v>
      </c>
      <c r="U2223">
        <f t="shared" si="278"/>
        <v>2016</v>
      </c>
      <c r="V2223">
        <f t="shared" si="279"/>
        <v>2016</v>
      </c>
    </row>
    <row r="2224" spans="1:22"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72"/>
        <v>162.6</v>
      </c>
      <c r="P2224" s="5">
        <f t="shared" si="273"/>
        <v>27.1</v>
      </c>
      <c r="Q2224" t="str">
        <f t="shared" si="274"/>
        <v>games</v>
      </c>
      <c r="R2224" t="str">
        <f t="shared" si="275"/>
        <v>tabletop games</v>
      </c>
      <c r="S2224" s="10">
        <f t="shared" si="276"/>
        <v>40906.579247685186</v>
      </c>
      <c r="T2224" s="10">
        <f t="shared" si="277"/>
        <v>40936.579247685186</v>
      </c>
      <c r="U2224">
        <f t="shared" si="278"/>
        <v>2011</v>
      </c>
      <c r="V2224">
        <f t="shared" si="279"/>
        <v>2012</v>
      </c>
    </row>
    <row r="2225" spans="1:22"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72"/>
        <v>105.80000000000001</v>
      </c>
      <c r="P2225" s="5">
        <f t="shared" si="273"/>
        <v>206.31</v>
      </c>
      <c r="Q2225" t="str">
        <f t="shared" si="274"/>
        <v>games</v>
      </c>
      <c r="R2225" t="str">
        <f t="shared" si="275"/>
        <v>tabletop games</v>
      </c>
      <c r="S2225" s="10">
        <f t="shared" si="276"/>
        <v>42152.432500000003</v>
      </c>
      <c r="T2225" s="10">
        <f t="shared" si="277"/>
        <v>42182.432500000003</v>
      </c>
      <c r="U2225">
        <f t="shared" si="278"/>
        <v>2015</v>
      </c>
      <c r="V2225">
        <f t="shared" si="279"/>
        <v>2015</v>
      </c>
    </row>
    <row r="2226" spans="1:22"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72"/>
        <v>243.15000000000003</v>
      </c>
      <c r="P2226" s="5">
        <f t="shared" si="273"/>
        <v>82.145270270270274</v>
      </c>
      <c r="Q2226" t="str">
        <f t="shared" si="274"/>
        <v>games</v>
      </c>
      <c r="R2226" t="str">
        <f t="shared" si="275"/>
        <v>tabletop games</v>
      </c>
      <c r="S2226" s="10">
        <f t="shared" si="276"/>
        <v>42644.459201388883</v>
      </c>
      <c r="T2226" s="10">
        <f t="shared" si="277"/>
        <v>42672.583333333336</v>
      </c>
      <c r="U2226">
        <f t="shared" si="278"/>
        <v>2016</v>
      </c>
      <c r="V2226">
        <f t="shared" si="279"/>
        <v>2016</v>
      </c>
    </row>
    <row r="2227" spans="1:22"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72"/>
        <v>944.83338095238094</v>
      </c>
      <c r="P2227" s="5">
        <f t="shared" si="273"/>
        <v>164.79651993355483</v>
      </c>
      <c r="Q2227" t="str">
        <f t="shared" si="274"/>
        <v>games</v>
      </c>
      <c r="R2227" t="str">
        <f t="shared" si="275"/>
        <v>tabletop games</v>
      </c>
      <c r="S2227" s="10">
        <f t="shared" si="276"/>
        <v>41873.583506944444</v>
      </c>
      <c r="T2227" s="10">
        <f t="shared" si="277"/>
        <v>41903.583506944444</v>
      </c>
      <c r="U2227">
        <f t="shared" si="278"/>
        <v>2014</v>
      </c>
      <c r="V2227">
        <f t="shared" si="279"/>
        <v>2014</v>
      </c>
    </row>
    <row r="2228" spans="1:22"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72"/>
        <v>108.46283333333334</v>
      </c>
      <c r="P2228" s="5">
        <f t="shared" si="273"/>
        <v>60.820280373831778</v>
      </c>
      <c r="Q2228" t="str">
        <f t="shared" si="274"/>
        <v>games</v>
      </c>
      <c r="R2228" t="str">
        <f t="shared" si="275"/>
        <v>tabletop games</v>
      </c>
      <c r="S2228" s="10">
        <f t="shared" si="276"/>
        <v>42381.590532407405</v>
      </c>
      <c r="T2228" s="10">
        <f t="shared" si="277"/>
        <v>42411.999305555553</v>
      </c>
      <c r="U2228">
        <f t="shared" si="278"/>
        <v>2016</v>
      </c>
      <c r="V2228">
        <f t="shared" si="279"/>
        <v>2016</v>
      </c>
    </row>
    <row r="2229" spans="1:22"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72"/>
        <v>157.37692307692308</v>
      </c>
      <c r="P2229" s="5">
        <f t="shared" si="273"/>
        <v>67.970099667774093</v>
      </c>
      <c r="Q2229" t="str">
        <f t="shared" si="274"/>
        <v>games</v>
      </c>
      <c r="R2229" t="str">
        <f t="shared" si="275"/>
        <v>tabletop games</v>
      </c>
      <c r="S2229" s="10">
        <f t="shared" si="276"/>
        <v>41561.599016203698</v>
      </c>
      <c r="T2229" s="10">
        <f t="shared" si="277"/>
        <v>41591.640682870369</v>
      </c>
      <c r="U2229">
        <f t="shared" si="278"/>
        <v>2013</v>
      </c>
      <c r="V2229">
        <f t="shared" si="279"/>
        <v>2013</v>
      </c>
    </row>
    <row r="2230" spans="1:22"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72"/>
        <v>1174.49</v>
      </c>
      <c r="P2230" s="5">
        <f t="shared" si="273"/>
        <v>81.561805555555551</v>
      </c>
      <c r="Q2230" t="str">
        <f t="shared" si="274"/>
        <v>games</v>
      </c>
      <c r="R2230" t="str">
        <f t="shared" si="275"/>
        <v>tabletop games</v>
      </c>
      <c r="S2230" s="10">
        <f t="shared" si="276"/>
        <v>42202.069861111107</v>
      </c>
      <c r="T2230" s="10">
        <f t="shared" si="277"/>
        <v>42232.069861111107</v>
      </c>
      <c r="U2230">
        <f t="shared" si="278"/>
        <v>2015</v>
      </c>
      <c r="V2230">
        <f t="shared" si="279"/>
        <v>2015</v>
      </c>
    </row>
    <row r="2231" spans="1:22"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72"/>
        <v>171.04755366949576</v>
      </c>
      <c r="P2231" s="5">
        <f t="shared" si="273"/>
        <v>25.42547309833024</v>
      </c>
      <c r="Q2231" t="str">
        <f t="shared" si="274"/>
        <v>games</v>
      </c>
      <c r="R2231" t="str">
        <f t="shared" si="275"/>
        <v>tabletop games</v>
      </c>
      <c r="S2231" s="10">
        <f t="shared" si="276"/>
        <v>41484.455914351849</v>
      </c>
      <c r="T2231" s="10">
        <f t="shared" si="277"/>
        <v>41519.958333333328</v>
      </c>
      <c r="U2231">
        <f t="shared" si="278"/>
        <v>2013</v>
      </c>
      <c r="V2231">
        <f t="shared" si="279"/>
        <v>2013</v>
      </c>
    </row>
    <row r="2232" spans="1:22"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72"/>
        <v>125.95294117647057</v>
      </c>
      <c r="P2232" s="5">
        <f t="shared" si="273"/>
        <v>21.497991967871485</v>
      </c>
      <c r="Q2232" t="str">
        <f t="shared" si="274"/>
        <v>games</v>
      </c>
      <c r="R2232" t="str">
        <f t="shared" si="275"/>
        <v>tabletop games</v>
      </c>
      <c r="S2232" s="10">
        <f t="shared" si="276"/>
        <v>41724.672766203701</v>
      </c>
      <c r="T2232" s="10">
        <f t="shared" si="277"/>
        <v>41754.672766203701</v>
      </c>
      <c r="U2232">
        <f t="shared" si="278"/>
        <v>2014</v>
      </c>
      <c r="V2232">
        <f t="shared" si="279"/>
        <v>2014</v>
      </c>
    </row>
    <row r="2233" spans="1:22"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72"/>
        <v>1212.1296000000002</v>
      </c>
      <c r="P2233" s="5">
        <f t="shared" si="273"/>
        <v>27.226630727762803</v>
      </c>
      <c r="Q2233" t="str">
        <f t="shared" si="274"/>
        <v>games</v>
      </c>
      <c r="R2233" t="str">
        <f t="shared" si="275"/>
        <v>tabletop games</v>
      </c>
      <c r="S2233" s="10">
        <f t="shared" si="276"/>
        <v>41423.702557870369</v>
      </c>
      <c r="T2233" s="10">
        <f t="shared" si="277"/>
        <v>41450</v>
      </c>
      <c r="U2233">
        <f t="shared" si="278"/>
        <v>2013</v>
      </c>
      <c r="V2233">
        <f t="shared" si="279"/>
        <v>2013</v>
      </c>
    </row>
    <row r="2234" spans="1:22"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72"/>
        <v>495.8</v>
      </c>
      <c r="P2234" s="5">
        <f t="shared" si="273"/>
        <v>25.091093117408906</v>
      </c>
      <c r="Q2234" t="str">
        <f t="shared" si="274"/>
        <v>games</v>
      </c>
      <c r="R2234" t="str">
        <f t="shared" si="275"/>
        <v>tabletop games</v>
      </c>
      <c r="S2234" s="10">
        <f t="shared" si="276"/>
        <v>41806.585740740738</v>
      </c>
      <c r="T2234" s="10">
        <f t="shared" si="277"/>
        <v>41838.916666666664</v>
      </c>
      <c r="U2234">
        <f t="shared" si="278"/>
        <v>2014</v>
      </c>
      <c r="V2234">
        <f t="shared" si="279"/>
        <v>2014</v>
      </c>
    </row>
    <row r="2235" spans="1:22"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72"/>
        <v>332.03999999999996</v>
      </c>
      <c r="P2235" s="5">
        <f t="shared" si="273"/>
        <v>21.230179028132991</v>
      </c>
      <c r="Q2235" t="str">
        <f t="shared" si="274"/>
        <v>games</v>
      </c>
      <c r="R2235" t="str">
        <f t="shared" si="275"/>
        <v>tabletop games</v>
      </c>
      <c r="S2235" s="10">
        <f t="shared" si="276"/>
        <v>42331.170590277776</v>
      </c>
      <c r="T2235" s="10">
        <f t="shared" si="277"/>
        <v>42351.791666666664</v>
      </c>
      <c r="U2235">
        <f t="shared" si="278"/>
        <v>2015</v>
      </c>
      <c r="V2235">
        <f t="shared" si="279"/>
        <v>2015</v>
      </c>
    </row>
    <row r="2236" spans="1:22"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72"/>
        <v>1165</v>
      </c>
      <c r="P2236" s="5">
        <f t="shared" si="273"/>
        <v>41.607142857142854</v>
      </c>
      <c r="Q2236" t="str">
        <f t="shared" si="274"/>
        <v>games</v>
      </c>
      <c r="R2236" t="str">
        <f t="shared" si="275"/>
        <v>tabletop games</v>
      </c>
      <c r="S2236" s="10">
        <f t="shared" si="276"/>
        <v>42710.616284722222</v>
      </c>
      <c r="T2236" s="10">
        <f t="shared" si="277"/>
        <v>42740.616284722222</v>
      </c>
      <c r="U2236">
        <f t="shared" si="278"/>
        <v>2016</v>
      </c>
      <c r="V2236">
        <f t="shared" si="279"/>
        <v>2017</v>
      </c>
    </row>
    <row r="2237" spans="1:22"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72"/>
        <v>153.3153846153846</v>
      </c>
      <c r="P2237" s="5">
        <f t="shared" si="273"/>
        <v>135.58503401360545</v>
      </c>
      <c r="Q2237" t="str">
        <f t="shared" si="274"/>
        <v>games</v>
      </c>
      <c r="R2237" t="str">
        <f t="shared" si="275"/>
        <v>tabletop games</v>
      </c>
      <c r="S2237" s="10">
        <f t="shared" si="276"/>
        <v>42061.813784722217</v>
      </c>
      <c r="T2237" s="10">
        <f t="shared" si="277"/>
        <v>42091.772118055553</v>
      </c>
      <c r="U2237">
        <f t="shared" si="278"/>
        <v>2015</v>
      </c>
      <c r="V2237">
        <f t="shared" si="279"/>
        <v>2015</v>
      </c>
    </row>
    <row r="2238" spans="1:22"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72"/>
        <v>537.10714285714289</v>
      </c>
      <c r="P2238" s="5">
        <f t="shared" si="273"/>
        <v>22.116176470588236</v>
      </c>
      <c r="Q2238" t="str">
        <f t="shared" si="274"/>
        <v>games</v>
      </c>
      <c r="R2238" t="str">
        <f t="shared" si="275"/>
        <v>tabletop games</v>
      </c>
      <c r="S2238" s="10">
        <f t="shared" si="276"/>
        <v>42371.408831018511</v>
      </c>
      <c r="T2238" s="10">
        <f t="shared" si="277"/>
        <v>42401.408831018511</v>
      </c>
      <c r="U2238">
        <f t="shared" si="278"/>
        <v>2016</v>
      </c>
      <c r="V2238">
        <f t="shared" si="279"/>
        <v>2016</v>
      </c>
    </row>
    <row r="2239" spans="1:22"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72"/>
        <v>352.92777777777775</v>
      </c>
      <c r="P2239" s="5">
        <f t="shared" si="273"/>
        <v>64.625635808748726</v>
      </c>
      <c r="Q2239" t="str">
        <f t="shared" si="274"/>
        <v>games</v>
      </c>
      <c r="R2239" t="str">
        <f t="shared" si="275"/>
        <v>tabletop games</v>
      </c>
      <c r="S2239" s="10">
        <f t="shared" si="276"/>
        <v>41914.794942129629</v>
      </c>
      <c r="T2239" s="10">
        <f t="shared" si="277"/>
        <v>41955.124305555553</v>
      </c>
      <c r="U2239">
        <f t="shared" si="278"/>
        <v>2014</v>
      </c>
      <c r="V2239">
        <f t="shared" si="279"/>
        <v>2014</v>
      </c>
    </row>
    <row r="2240" spans="1:22"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72"/>
        <v>137.4</v>
      </c>
      <c r="P2240" s="5">
        <f t="shared" si="273"/>
        <v>69.569620253164558</v>
      </c>
      <c r="Q2240" t="str">
        <f t="shared" si="274"/>
        <v>games</v>
      </c>
      <c r="R2240" t="str">
        <f t="shared" si="275"/>
        <v>tabletop games</v>
      </c>
      <c r="S2240" s="10">
        <f t="shared" si="276"/>
        <v>42774.41337962963</v>
      </c>
      <c r="T2240" s="10">
        <f t="shared" si="277"/>
        <v>42804.41337962963</v>
      </c>
      <c r="U2240">
        <f t="shared" si="278"/>
        <v>2017</v>
      </c>
      <c r="V2240">
        <f t="shared" si="279"/>
        <v>2017</v>
      </c>
    </row>
    <row r="2241" spans="1:22"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72"/>
        <v>128.02668</v>
      </c>
      <c r="P2241" s="5">
        <f t="shared" si="273"/>
        <v>75.133028169014082</v>
      </c>
      <c r="Q2241" t="str">
        <f t="shared" si="274"/>
        <v>games</v>
      </c>
      <c r="R2241" t="str">
        <f t="shared" si="275"/>
        <v>tabletop games</v>
      </c>
      <c r="S2241" s="10">
        <f t="shared" si="276"/>
        <v>41572.750162037039</v>
      </c>
      <c r="T2241" s="10">
        <f t="shared" si="277"/>
        <v>41608.959722222222</v>
      </c>
      <c r="U2241">
        <f t="shared" si="278"/>
        <v>2013</v>
      </c>
      <c r="V2241">
        <f t="shared" si="279"/>
        <v>2013</v>
      </c>
    </row>
    <row r="2242" spans="1:22"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72"/>
        <v>270.68</v>
      </c>
      <c r="P2242" s="5">
        <f t="shared" si="273"/>
        <v>140.97916666666666</v>
      </c>
      <c r="Q2242" t="str">
        <f t="shared" si="274"/>
        <v>games</v>
      </c>
      <c r="R2242" t="str">
        <f t="shared" si="275"/>
        <v>tabletop games</v>
      </c>
      <c r="S2242" s="10">
        <f t="shared" si="276"/>
        <v>42452.617407407401</v>
      </c>
      <c r="T2242" s="10">
        <f t="shared" si="277"/>
        <v>42482.617407407401</v>
      </c>
      <c r="U2242">
        <f t="shared" si="278"/>
        <v>2016</v>
      </c>
      <c r="V2242">
        <f t="shared" si="279"/>
        <v>2016</v>
      </c>
    </row>
    <row r="2243" spans="1:22"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80">(E2243/D2243)*100</f>
        <v>806.4</v>
      </c>
      <c r="P2243" s="5">
        <f t="shared" ref="P2243:P2306" si="281">IFERROR(E2243/L2243, 0)</f>
        <v>49.472392638036808</v>
      </c>
      <c r="Q2243" t="str">
        <f t="shared" ref="Q2243:Q2306" si="282">LEFT(N2243,FIND("/",N2243)-1)</f>
        <v>games</v>
      </c>
      <c r="R2243" t="str">
        <f t="shared" ref="R2243:R2306" si="283">RIGHT(N2243,LEN(N2243)-FIND("/",N2243))</f>
        <v>tabletop games</v>
      </c>
      <c r="S2243" s="10">
        <f t="shared" ref="S2243:S2306" si="284">(J2243/86400)+25569+(-5/24)</f>
        <v>42766.619212962956</v>
      </c>
      <c r="T2243" s="10">
        <f t="shared" ref="T2243:T2306" si="285">(I2243/86400)+25569+(-5/24)</f>
        <v>42796.619212962956</v>
      </c>
      <c r="U2243">
        <f t="shared" ref="U2243:U2306" si="286">YEAR(S2243)</f>
        <v>2017</v>
      </c>
      <c r="V2243">
        <f t="shared" ref="V2243:V2306" si="287">YEAR(T2243)</f>
        <v>2017</v>
      </c>
    </row>
    <row r="2244" spans="1:22"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80"/>
        <v>1360.0976000000001</v>
      </c>
      <c r="P2244" s="5">
        <f t="shared" si="281"/>
        <v>53.865251485148519</v>
      </c>
      <c r="Q2244" t="str">
        <f t="shared" si="282"/>
        <v>games</v>
      </c>
      <c r="R2244" t="str">
        <f t="shared" si="283"/>
        <v>tabletop games</v>
      </c>
      <c r="S2244" s="10">
        <f t="shared" si="284"/>
        <v>41569.367280092592</v>
      </c>
      <c r="T2244" s="10">
        <f t="shared" si="285"/>
        <v>41604.918055555558</v>
      </c>
      <c r="U2244">
        <f t="shared" si="286"/>
        <v>2013</v>
      </c>
      <c r="V2244">
        <f t="shared" si="287"/>
        <v>2013</v>
      </c>
    </row>
    <row r="2245" spans="1:22"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80"/>
        <v>930250</v>
      </c>
      <c r="P2245" s="5">
        <f t="shared" si="281"/>
        <v>4.5712530712530715</v>
      </c>
      <c r="Q2245" t="str">
        <f t="shared" si="282"/>
        <v>games</v>
      </c>
      <c r="R2245" t="str">
        <f t="shared" si="283"/>
        <v>tabletop games</v>
      </c>
      <c r="S2245" s="10">
        <f t="shared" si="284"/>
        <v>42800.542708333327</v>
      </c>
      <c r="T2245" s="10">
        <f t="shared" si="285"/>
        <v>42806.916666666664</v>
      </c>
      <c r="U2245">
        <f t="shared" si="286"/>
        <v>2017</v>
      </c>
      <c r="V2245">
        <f t="shared" si="287"/>
        <v>2017</v>
      </c>
    </row>
    <row r="2246" spans="1:22"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80"/>
        <v>377.02</v>
      </c>
      <c r="P2246" s="5">
        <f t="shared" si="281"/>
        <v>65.00344827586207</v>
      </c>
      <c r="Q2246" t="str">
        <f t="shared" si="282"/>
        <v>games</v>
      </c>
      <c r="R2246" t="str">
        <f t="shared" si="283"/>
        <v>tabletop games</v>
      </c>
      <c r="S2246" s="10">
        <f t="shared" si="284"/>
        <v>42647.610486111109</v>
      </c>
      <c r="T2246" s="10">
        <f t="shared" si="285"/>
        <v>42659.645833333336</v>
      </c>
      <c r="U2246">
        <f t="shared" si="286"/>
        <v>2016</v>
      </c>
      <c r="V2246">
        <f t="shared" si="287"/>
        <v>2016</v>
      </c>
    </row>
    <row r="2247" spans="1:22"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80"/>
        <v>2647.0250000000001</v>
      </c>
      <c r="P2247" s="5">
        <f t="shared" si="281"/>
        <v>53.475252525252522</v>
      </c>
      <c r="Q2247" t="str">
        <f t="shared" si="282"/>
        <v>games</v>
      </c>
      <c r="R2247" t="str">
        <f t="shared" si="283"/>
        <v>tabletop games</v>
      </c>
      <c r="S2247" s="10">
        <f t="shared" si="284"/>
        <v>41660.500196759254</v>
      </c>
      <c r="T2247" s="10">
        <f t="shared" si="285"/>
        <v>41691.541666666664</v>
      </c>
      <c r="U2247">
        <f t="shared" si="286"/>
        <v>2014</v>
      </c>
      <c r="V2247">
        <f t="shared" si="287"/>
        <v>2014</v>
      </c>
    </row>
    <row r="2248" spans="1:22"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80"/>
        <v>100.12</v>
      </c>
      <c r="P2248" s="5">
        <f t="shared" si="281"/>
        <v>43.912280701754383</v>
      </c>
      <c r="Q2248" t="str">
        <f t="shared" si="282"/>
        <v>games</v>
      </c>
      <c r="R2248" t="str">
        <f t="shared" si="283"/>
        <v>tabletop games</v>
      </c>
      <c r="S2248" s="10">
        <f t="shared" si="284"/>
        <v>42221.583449074074</v>
      </c>
      <c r="T2248" s="10">
        <f t="shared" si="285"/>
        <v>42251.583449074074</v>
      </c>
      <c r="U2248">
        <f t="shared" si="286"/>
        <v>2015</v>
      </c>
      <c r="V2248">
        <f t="shared" si="287"/>
        <v>2015</v>
      </c>
    </row>
    <row r="2249" spans="1:22"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80"/>
        <v>104.45405405405405</v>
      </c>
      <c r="P2249" s="5">
        <f t="shared" si="281"/>
        <v>50.852631578947367</v>
      </c>
      <c r="Q2249" t="str">
        <f t="shared" si="282"/>
        <v>games</v>
      </c>
      <c r="R2249" t="str">
        <f t="shared" si="283"/>
        <v>tabletop games</v>
      </c>
      <c r="S2249" s="10">
        <f t="shared" si="284"/>
        <v>42200.457928240743</v>
      </c>
      <c r="T2249" s="10">
        <f t="shared" si="285"/>
        <v>42214.457928240743</v>
      </c>
      <c r="U2249">
        <f t="shared" si="286"/>
        <v>2015</v>
      </c>
      <c r="V2249">
        <f t="shared" si="287"/>
        <v>2015</v>
      </c>
    </row>
    <row r="2250" spans="1:22"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80"/>
        <v>107.21428571428571</v>
      </c>
      <c r="P2250" s="5">
        <f t="shared" si="281"/>
        <v>58.6328125</v>
      </c>
      <c r="Q2250" t="str">
        <f t="shared" si="282"/>
        <v>games</v>
      </c>
      <c r="R2250" t="str">
        <f t="shared" si="283"/>
        <v>tabletop games</v>
      </c>
      <c r="S2250" s="10">
        <f t="shared" si="284"/>
        <v>42688.667569444442</v>
      </c>
      <c r="T2250" s="10">
        <f t="shared" si="285"/>
        <v>42718.667569444442</v>
      </c>
      <c r="U2250">
        <f t="shared" si="286"/>
        <v>2016</v>
      </c>
      <c r="V2250">
        <f t="shared" si="287"/>
        <v>2016</v>
      </c>
    </row>
    <row r="2251" spans="1:22"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80"/>
        <v>168.77142857142857</v>
      </c>
      <c r="P2251" s="5">
        <f t="shared" si="281"/>
        <v>32.81666666666667</v>
      </c>
      <c r="Q2251" t="str">
        <f t="shared" si="282"/>
        <v>games</v>
      </c>
      <c r="R2251" t="str">
        <f t="shared" si="283"/>
        <v>tabletop games</v>
      </c>
      <c r="S2251" s="10">
        <f t="shared" si="284"/>
        <v>41336.49496527778</v>
      </c>
      <c r="T2251" s="10">
        <f t="shared" si="285"/>
        <v>41366.453298611108</v>
      </c>
      <c r="U2251">
        <f t="shared" si="286"/>
        <v>2013</v>
      </c>
      <c r="V2251">
        <f t="shared" si="287"/>
        <v>2013</v>
      </c>
    </row>
    <row r="2252" spans="1:22"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80"/>
        <v>975.11200000000008</v>
      </c>
      <c r="P2252" s="5">
        <f t="shared" si="281"/>
        <v>426.93169877408059</v>
      </c>
      <c r="Q2252" t="str">
        <f t="shared" si="282"/>
        <v>games</v>
      </c>
      <c r="R2252" t="str">
        <f t="shared" si="283"/>
        <v>tabletop games</v>
      </c>
      <c r="S2252" s="10">
        <f t="shared" si="284"/>
        <v>42676.7971412037</v>
      </c>
      <c r="T2252" s="10">
        <f t="shared" si="285"/>
        <v>42706.838807870365</v>
      </c>
      <c r="U2252">
        <f t="shared" si="286"/>
        <v>2016</v>
      </c>
      <c r="V2252">
        <f t="shared" si="287"/>
        <v>2016</v>
      </c>
    </row>
    <row r="2253" spans="1:22"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80"/>
        <v>134.44929411764704</v>
      </c>
      <c r="P2253" s="5">
        <f t="shared" si="281"/>
        <v>23.808729166666669</v>
      </c>
      <c r="Q2253" t="str">
        <f t="shared" si="282"/>
        <v>games</v>
      </c>
      <c r="R2253" t="str">
        <f t="shared" si="283"/>
        <v>tabletop games</v>
      </c>
      <c r="S2253" s="10">
        <f t="shared" si="284"/>
        <v>41846.137465277774</v>
      </c>
      <c r="T2253" s="10">
        <f t="shared" si="285"/>
        <v>41867.137465277774</v>
      </c>
      <c r="U2253">
        <f t="shared" si="286"/>
        <v>2014</v>
      </c>
      <c r="V2253">
        <f t="shared" si="287"/>
        <v>2014</v>
      </c>
    </row>
    <row r="2254" spans="1:22"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80"/>
        <v>272.27777777777777</v>
      </c>
      <c r="P2254" s="5">
        <f t="shared" si="281"/>
        <v>98.413654618473899</v>
      </c>
      <c r="Q2254" t="str">
        <f t="shared" si="282"/>
        <v>games</v>
      </c>
      <c r="R2254" t="str">
        <f t="shared" si="283"/>
        <v>tabletop games</v>
      </c>
      <c r="S2254" s="10">
        <f t="shared" si="284"/>
        <v>42573.119652777772</v>
      </c>
      <c r="T2254" s="10">
        <f t="shared" si="285"/>
        <v>42588.119652777772</v>
      </c>
      <c r="U2254">
        <f t="shared" si="286"/>
        <v>2016</v>
      </c>
      <c r="V2254">
        <f t="shared" si="287"/>
        <v>2016</v>
      </c>
    </row>
    <row r="2255" spans="1:22"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80"/>
        <v>112.6875</v>
      </c>
      <c r="P2255" s="5">
        <f t="shared" si="281"/>
        <v>107.32142857142857</v>
      </c>
      <c r="Q2255" t="str">
        <f t="shared" si="282"/>
        <v>games</v>
      </c>
      <c r="R2255" t="str">
        <f t="shared" si="283"/>
        <v>tabletop games</v>
      </c>
      <c r="S2255" s="10">
        <f t="shared" si="284"/>
        <v>42296.422997685186</v>
      </c>
      <c r="T2255" s="10">
        <f t="shared" si="285"/>
        <v>42326.46466435185</v>
      </c>
      <c r="U2255">
        <f t="shared" si="286"/>
        <v>2015</v>
      </c>
      <c r="V2255">
        <f t="shared" si="287"/>
        <v>2015</v>
      </c>
    </row>
    <row r="2256" spans="1:22"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80"/>
        <v>459.8</v>
      </c>
      <c r="P2256" s="5">
        <f t="shared" si="281"/>
        <v>11.67005076142132</v>
      </c>
      <c r="Q2256" t="str">
        <f t="shared" si="282"/>
        <v>games</v>
      </c>
      <c r="R2256" t="str">
        <f t="shared" si="283"/>
        <v>tabletop games</v>
      </c>
      <c r="S2256" s="10">
        <f t="shared" si="284"/>
        <v>42752.439444444441</v>
      </c>
      <c r="T2256" s="10">
        <f t="shared" si="285"/>
        <v>42759.439444444441</v>
      </c>
      <c r="U2256">
        <f t="shared" si="286"/>
        <v>2017</v>
      </c>
      <c r="V2256">
        <f t="shared" si="287"/>
        <v>2017</v>
      </c>
    </row>
    <row r="2257" spans="1:22"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80"/>
        <v>286.65822784810126</v>
      </c>
      <c r="P2257" s="5">
        <f t="shared" si="281"/>
        <v>41.782287822878232</v>
      </c>
      <c r="Q2257" t="str">
        <f t="shared" si="282"/>
        <v>games</v>
      </c>
      <c r="R2257" t="str">
        <f t="shared" si="283"/>
        <v>tabletop games</v>
      </c>
      <c r="S2257" s="10">
        <f t="shared" si="284"/>
        <v>42467.743645833332</v>
      </c>
      <c r="T2257" s="10">
        <f t="shared" si="285"/>
        <v>42497.743645833332</v>
      </c>
      <c r="U2257">
        <f t="shared" si="286"/>
        <v>2016</v>
      </c>
      <c r="V2257">
        <f t="shared" si="287"/>
        <v>2016</v>
      </c>
    </row>
    <row r="2258" spans="1:22"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80"/>
        <v>222.70833333333334</v>
      </c>
      <c r="P2258" s="5">
        <f t="shared" si="281"/>
        <v>21.38</v>
      </c>
      <c r="Q2258" t="str">
        <f t="shared" si="282"/>
        <v>games</v>
      </c>
      <c r="R2258" t="str">
        <f t="shared" si="283"/>
        <v>tabletop games</v>
      </c>
      <c r="S2258" s="10">
        <f t="shared" si="284"/>
        <v>42682.243587962956</v>
      </c>
      <c r="T2258" s="10">
        <f t="shared" si="285"/>
        <v>42696.243587962956</v>
      </c>
      <c r="U2258">
        <f t="shared" si="286"/>
        <v>2016</v>
      </c>
      <c r="V2258">
        <f t="shared" si="287"/>
        <v>2016</v>
      </c>
    </row>
    <row r="2259" spans="1:22"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80"/>
        <v>636.14</v>
      </c>
      <c r="P2259" s="5">
        <f t="shared" si="281"/>
        <v>94.103550295857985</v>
      </c>
      <c r="Q2259" t="str">
        <f t="shared" si="282"/>
        <v>games</v>
      </c>
      <c r="R2259" t="str">
        <f t="shared" si="283"/>
        <v>tabletop games</v>
      </c>
      <c r="S2259" s="10">
        <f t="shared" si="284"/>
        <v>42505.728344907409</v>
      </c>
      <c r="T2259" s="10">
        <f t="shared" si="285"/>
        <v>42540.749999999993</v>
      </c>
      <c r="U2259">
        <f t="shared" si="286"/>
        <v>2016</v>
      </c>
      <c r="V2259">
        <f t="shared" si="287"/>
        <v>2016</v>
      </c>
    </row>
    <row r="2260" spans="1:22"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80"/>
        <v>146.5</v>
      </c>
      <c r="P2260" s="5">
        <f t="shared" si="281"/>
        <v>15.721951219512196</v>
      </c>
      <c r="Q2260" t="str">
        <f t="shared" si="282"/>
        <v>games</v>
      </c>
      <c r="R2260" t="str">
        <f t="shared" si="283"/>
        <v>tabletop games</v>
      </c>
      <c r="S2260" s="10">
        <f t="shared" si="284"/>
        <v>42136.542673611104</v>
      </c>
      <c r="T2260" s="10">
        <f t="shared" si="285"/>
        <v>42166.542673611104</v>
      </c>
      <c r="U2260">
        <f t="shared" si="286"/>
        <v>2015</v>
      </c>
      <c r="V2260">
        <f t="shared" si="287"/>
        <v>2015</v>
      </c>
    </row>
    <row r="2261" spans="1:22"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80"/>
        <v>1867.1</v>
      </c>
      <c r="P2261" s="5">
        <f t="shared" si="281"/>
        <v>90.635922330097088</v>
      </c>
      <c r="Q2261" t="str">
        <f t="shared" si="282"/>
        <v>games</v>
      </c>
      <c r="R2261" t="str">
        <f t="shared" si="283"/>
        <v>tabletop games</v>
      </c>
      <c r="S2261" s="10">
        <f t="shared" si="284"/>
        <v>42702.59648148148</v>
      </c>
      <c r="T2261" s="10">
        <f t="shared" si="285"/>
        <v>42712.59648148148</v>
      </c>
      <c r="U2261">
        <f t="shared" si="286"/>
        <v>2016</v>
      </c>
      <c r="V2261">
        <f t="shared" si="287"/>
        <v>2016</v>
      </c>
    </row>
    <row r="2262" spans="1:22"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80"/>
        <v>326.92</v>
      </c>
      <c r="P2262" s="5">
        <f t="shared" si="281"/>
        <v>97.297619047619051</v>
      </c>
      <c r="Q2262" t="str">
        <f t="shared" si="282"/>
        <v>games</v>
      </c>
      <c r="R2262" t="str">
        <f t="shared" si="283"/>
        <v>tabletop games</v>
      </c>
      <c r="S2262" s="10">
        <f t="shared" si="284"/>
        <v>41694.808449074073</v>
      </c>
      <c r="T2262" s="10">
        <f t="shared" si="285"/>
        <v>41724.766782407409</v>
      </c>
      <c r="U2262">
        <f t="shared" si="286"/>
        <v>2014</v>
      </c>
      <c r="V2262">
        <f t="shared" si="287"/>
        <v>2014</v>
      </c>
    </row>
    <row r="2263" spans="1:22"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80"/>
        <v>779.5</v>
      </c>
      <c r="P2263" s="5">
        <f t="shared" si="281"/>
        <v>37.11904761904762</v>
      </c>
      <c r="Q2263" t="str">
        <f t="shared" si="282"/>
        <v>games</v>
      </c>
      <c r="R2263" t="str">
        <f t="shared" si="283"/>
        <v>tabletop games</v>
      </c>
      <c r="S2263" s="10">
        <f t="shared" si="284"/>
        <v>42759.516435185178</v>
      </c>
      <c r="T2263" s="10">
        <f t="shared" si="285"/>
        <v>42780.516435185178</v>
      </c>
      <c r="U2263">
        <f t="shared" si="286"/>
        <v>2017</v>
      </c>
      <c r="V2263">
        <f t="shared" si="287"/>
        <v>2017</v>
      </c>
    </row>
    <row r="2264" spans="1:22"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80"/>
        <v>154.15151515151516</v>
      </c>
      <c r="P2264" s="5">
        <f t="shared" si="281"/>
        <v>28.104972375690608</v>
      </c>
      <c r="Q2264" t="str">
        <f t="shared" si="282"/>
        <v>games</v>
      </c>
      <c r="R2264" t="str">
        <f t="shared" si="283"/>
        <v>tabletop games</v>
      </c>
      <c r="S2264" s="10">
        <f t="shared" si="284"/>
        <v>41926.376828703702</v>
      </c>
      <c r="T2264" s="10">
        <f t="shared" si="285"/>
        <v>41960.791666666664</v>
      </c>
      <c r="U2264">
        <f t="shared" si="286"/>
        <v>2014</v>
      </c>
      <c r="V2264">
        <f t="shared" si="287"/>
        <v>2014</v>
      </c>
    </row>
    <row r="2265" spans="1:22"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80"/>
        <v>115.54666666666667</v>
      </c>
      <c r="P2265" s="5">
        <f t="shared" si="281"/>
        <v>144.43333333333334</v>
      </c>
      <c r="Q2265" t="str">
        <f t="shared" si="282"/>
        <v>games</v>
      </c>
      <c r="R2265" t="str">
        <f t="shared" si="283"/>
        <v>tabletop games</v>
      </c>
      <c r="S2265" s="10">
        <f t="shared" si="284"/>
        <v>42014.623993055553</v>
      </c>
      <c r="T2265" s="10">
        <f t="shared" si="285"/>
        <v>42035.623993055553</v>
      </c>
      <c r="U2265">
        <f t="shared" si="286"/>
        <v>2015</v>
      </c>
      <c r="V2265">
        <f t="shared" si="287"/>
        <v>2015</v>
      </c>
    </row>
    <row r="2266" spans="1:22"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80"/>
        <v>180.03333333333333</v>
      </c>
      <c r="P2266" s="5">
        <f t="shared" si="281"/>
        <v>24.274157303370785</v>
      </c>
      <c r="Q2266" t="str">
        <f t="shared" si="282"/>
        <v>games</v>
      </c>
      <c r="R2266" t="str">
        <f t="shared" si="283"/>
        <v>tabletop games</v>
      </c>
      <c r="S2266" s="10">
        <f t="shared" si="284"/>
        <v>42496.374004629623</v>
      </c>
      <c r="T2266" s="10">
        <f t="shared" si="285"/>
        <v>42512.916666666664</v>
      </c>
      <c r="U2266">
        <f t="shared" si="286"/>
        <v>2016</v>
      </c>
      <c r="V2266">
        <f t="shared" si="287"/>
        <v>2016</v>
      </c>
    </row>
    <row r="2267" spans="1:22"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80"/>
        <v>298.5</v>
      </c>
      <c r="P2267" s="5">
        <f t="shared" si="281"/>
        <v>35.117647058823529</v>
      </c>
      <c r="Q2267" t="str">
        <f t="shared" si="282"/>
        <v>games</v>
      </c>
      <c r="R2267" t="str">
        <f t="shared" si="283"/>
        <v>tabletop games</v>
      </c>
      <c r="S2267" s="10">
        <f t="shared" si="284"/>
        <v>42689.644756944443</v>
      </c>
      <c r="T2267" s="10">
        <f t="shared" si="285"/>
        <v>42696.644756944443</v>
      </c>
      <c r="U2267">
        <f t="shared" si="286"/>
        <v>2016</v>
      </c>
      <c r="V2267">
        <f t="shared" si="287"/>
        <v>2016</v>
      </c>
    </row>
    <row r="2268" spans="1:22"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80"/>
        <v>320.26666666666665</v>
      </c>
      <c r="P2268" s="5">
        <f t="shared" si="281"/>
        <v>24.762886597938145</v>
      </c>
      <c r="Q2268" t="str">
        <f t="shared" si="282"/>
        <v>games</v>
      </c>
      <c r="R2268" t="str">
        <f t="shared" si="283"/>
        <v>tabletop games</v>
      </c>
      <c r="S2268" s="10">
        <f t="shared" si="284"/>
        <v>42469.666574074072</v>
      </c>
      <c r="T2268" s="10">
        <f t="shared" si="285"/>
        <v>42486.874999999993</v>
      </c>
      <c r="U2268">
        <f t="shared" si="286"/>
        <v>2016</v>
      </c>
      <c r="V2268">
        <f t="shared" si="287"/>
        <v>2016</v>
      </c>
    </row>
    <row r="2269" spans="1:22"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80"/>
        <v>380.52499999999998</v>
      </c>
      <c r="P2269" s="5">
        <f t="shared" si="281"/>
        <v>188.37871287128712</v>
      </c>
      <c r="Q2269" t="str">
        <f t="shared" si="282"/>
        <v>games</v>
      </c>
      <c r="R2269" t="str">
        <f t="shared" si="283"/>
        <v>tabletop games</v>
      </c>
      <c r="S2269" s="10">
        <f t="shared" si="284"/>
        <v>41968.621493055551</v>
      </c>
      <c r="T2269" s="10">
        <f t="shared" si="285"/>
        <v>41993.833333333336</v>
      </c>
      <c r="U2269">
        <f t="shared" si="286"/>
        <v>2014</v>
      </c>
      <c r="V2269">
        <f t="shared" si="287"/>
        <v>2014</v>
      </c>
    </row>
    <row r="2270" spans="1:22"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80"/>
        <v>102.60000000000001</v>
      </c>
      <c r="P2270" s="5">
        <f t="shared" si="281"/>
        <v>148.08247422680412</v>
      </c>
      <c r="Q2270" t="str">
        <f t="shared" si="282"/>
        <v>games</v>
      </c>
      <c r="R2270" t="str">
        <f t="shared" si="283"/>
        <v>tabletop games</v>
      </c>
      <c r="S2270" s="10">
        <f t="shared" si="284"/>
        <v>42775.874016203707</v>
      </c>
      <c r="T2270" s="10">
        <f t="shared" si="285"/>
        <v>42805.874016203707</v>
      </c>
      <c r="U2270">
        <f t="shared" si="286"/>
        <v>2017</v>
      </c>
      <c r="V2270">
        <f t="shared" si="287"/>
        <v>2017</v>
      </c>
    </row>
    <row r="2271" spans="1:22"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80"/>
        <v>1801.64</v>
      </c>
      <c r="P2271" s="5">
        <f t="shared" si="281"/>
        <v>49.934589800443462</v>
      </c>
      <c r="Q2271" t="str">
        <f t="shared" si="282"/>
        <v>games</v>
      </c>
      <c r="R2271" t="str">
        <f t="shared" si="283"/>
        <v>tabletop games</v>
      </c>
      <c r="S2271" s="10">
        <f t="shared" si="284"/>
        <v>42776.496099537035</v>
      </c>
      <c r="T2271" s="10">
        <f t="shared" si="285"/>
        <v>42800.999999999993</v>
      </c>
      <c r="U2271">
        <f t="shared" si="286"/>
        <v>2017</v>
      </c>
      <c r="V2271">
        <f t="shared" si="287"/>
        <v>2017</v>
      </c>
    </row>
    <row r="2272" spans="1:22"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80"/>
        <v>720.24800000000005</v>
      </c>
      <c r="P2272" s="5">
        <f t="shared" si="281"/>
        <v>107.82155688622754</v>
      </c>
      <c r="Q2272" t="str">
        <f t="shared" si="282"/>
        <v>games</v>
      </c>
      <c r="R2272" t="str">
        <f t="shared" si="283"/>
        <v>tabletop games</v>
      </c>
      <c r="S2272" s="10">
        <f t="shared" si="284"/>
        <v>42725.661030092589</v>
      </c>
      <c r="T2272" s="10">
        <f t="shared" si="285"/>
        <v>42745.707638888889</v>
      </c>
      <c r="U2272">
        <f t="shared" si="286"/>
        <v>2016</v>
      </c>
      <c r="V2272">
        <f t="shared" si="287"/>
        <v>2017</v>
      </c>
    </row>
    <row r="2273" spans="1:22"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80"/>
        <v>283.09000000000003</v>
      </c>
      <c r="P2273" s="5">
        <f t="shared" si="281"/>
        <v>42.63403614457831</v>
      </c>
      <c r="Q2273" t="str">
        <f t="shared" si="282"/>
        <v>games</v>
      </c>
      <c r="R2273" t="str">
        <f t="shared" si="283"/>
        <v>tabletop games</v>
      </c>
      <c r="S2273" s="10">
        <f t="shared" si="284"/>
        <v>42683.791712962957</v>
      </c>
      <c r="T2273" s="10">
        <f t="shared" si="285"/>
        <v>42713.791712962957</v>
      </c>
      <c r="U2273">
        <f t="shared" si="286"/>
        <v>2016</v>
      </c>
      <c r="V2273">
        <f t="shared" si="287"/>
        <v>2016</v>
      </c>
    </row>
    <row r="2274" spans="1:22"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80"/>
        <v>1356.6000000000001</v>
      </c>
      <c r="P2274" s="5">
        <f t="shared" si="281"/>
        <v>14.370762711864407</v>
      </c>
      <c r="Q2274" t="str">
        <f t="shared" si="282"/>
        <v>games</v>
      </c>
      <c r="R2274" t="str">
        <f t="shared" si="283"/>
        <v>tabletop games</v>
      </c>
      <c r="S2274" s="10">
        <f t="shared" si="284"/>
        <v>42315.491157407407</v>
      </c>
      <c r="T2274" s="10">
        <f t="shared" si="285"/>
        <v>42345.491157407407</v>
      </c>
      <c r="U2274">
        <f t="shared" si="286"/>
        <v>2015</v>
      </c>
      <c r="V2274">
        <f t="shared" si="287"/>
        <v>2015</v>
      </c>
    </row>
    <row r="2275" spans="1:22"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80"/>
        <v>220.35999999999999</v>
      </c>
      <c r="P2275" s="5">
        <f t="shared" si="281"/>
        <v>37.476190476190474</v>
      </c>
      <c r="Q2275" t="str">
        <f t="shared" si="282"/>
        <v>games</v>
      </c>
      <c r="R2275" t="str">
        <f t="shared" si="283"/>
        <v>tabletop games</v>
      </c>
      <c r="S2275" s="10">
        <f t="shared" si="284"/>
        <v>42781.340763888882</v>
      </c>
      <c r="T2275" s="10">
        <f t="shared" si="285"/>
        <v>42806.299097222225</v>
      </c>
      <c r="U2275">
        <f t="shared" si="286"/>
        <v>2017</v>
      </c>
      <c r="V2275">
        <f t="shared" si="287"/>
        <v>2017</v>
      </c>
    </row>
    <row r="2276" spans="1:22"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80"/>
        <v>119.6</v>
      </c>
      <c r="P2276" s="5">
        <f t="shared" si="281"/>
        <v>30.202020202020201</v>
      </c>
      <c r="Q2276" t="str">
        <f t="shared" si="282"/>
        <v>games</v>
      </c>
      <c r="R2276" t="str">
        <f t="shared" si="283"/>
        <v>tabletop games</v>
      </c>
      <c r="S2276" s="10">
        <f t="shared" si="284"/>
        <v>41663.292326388888</v>
      </c>
      <c r="T2276" s="10">
        <f t="shared" si="285"/>
        <v>41693.292326388888</v>
      </c>
      <c r="U2276">
        <f t="shared" si="286"/>
        <v>2014</v>
      </c>
      <c r="V2276">
        <f t="shared" si="287"/>
        <v>2014</v>
      </c>
    </row>
    <row r="2277" spans="1:22"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80"/>
        <v>407.76923076923077</v>
      </c>
      <c r="P2277" s="5">
        <f t="shared" si="281"/>
        <v>33.550632911392405</v>
      </c>
      <c r="Q2277" t="str">
        <f t="shared" si="282"/>
        <v>games</v>
      </c>
      <c r="R2277" t="str">
        <f t="shared" si="283"/>
        <v>tabletop games</v>
      </c>
      <c r="S2277" s="10">
        <f t="shared" si="284"/>
        <v>41965.408321759256</v>
      </c>
      <c r="T2277" s="10">
        <f t="shared" si="285"/>
        <v>41995.408321759256</v>
      </c>
      <c r="U2277">
        <f t="shared" si="286"/>
        <v>2014</v>
      </c>
      <c r="V2277">
        <f t="shared" si="287"/>
        <v>2014</v>
      </c>
    </row>
    <row r="2278" spans="1:22"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80"/>
        <v>105.81826105905425</v>
      </c>
      <c r="P2278" s="5">
        <f t="shared" si="281"/>
        <v>64.74666666666667</v>
      </c>
      <c r="Q2278" t="str">
        <f t="shared" si="282"/>
        <v>games</v>
      </c>
      <c r="R2278" t="str">
        <f t="shared" si="283"/>
        <v>tabletop games</v>
      </c>
      <c r="S2278" s="10">
        <f t="shared" si="284"/>
        <v>41614.443159722221</v>
      </c>
      <c r="T2278" s="10">
        <f t="shared" si="285"/>
        <v>41644.443159722221</v>
      </c>
      <c r="U2278">
        <f t="shared" si="286"/>
        <v>2013</v>
      </c>
      <c r="V2278">
        <f t="shared" si="287"/>
        <v>2014</v>
      </c>
    </row>
    <row r="2279" spans="1:22"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80"/>
        <v>141.08235294117648</v>
      </c>
      <c r="P2279" s="5">
        <f t="shared" si="281"/>
        <v>57.932367149758456</v>
      </c>
      <c r="Q2279" t="str">
        <f t="shared" si="282"/>
        <v>games</v>
      </c>
      <c r="R2279" t="str">
        <f t="shared" si="283"/>
        <v>tabletop games</v>
      </c>
      <c r="S2279" s="10">
        <f t="shared" si="284"/>
        <v>40936.470173611109</v>
      </c>
      <c r="T2279" s="10">
        <f t="shared" si="285"/>
        <v>40966.470173611109</v>
      </c>
      <c r="U2279">
        <f t="shared" si="286"/>
        <v>2012</v>
      </c>
      <c r="V2279">
        <f t="shared" si="287"/>
        <v>2012</v>
      </c>
    </row>
    <row r="2280" spans="1:22"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80"/>
        <v>270.7</v>
      </c>
      <c r="P2280" s="5">
        <f t="shared" si="281"/>
        <v>53.078431372549019</v>
      </c>
      <c r="Q2280" t="str">
        <f t="shared" si="282"/>
        <v>games</v>
      </c>
      <c r="R2280" t="str">
        <f t="shared" si="283"/>
        <v>tabletop games</v>
      </c>
      <c r="S2280" s="10">
        <f t="shared" si="284"/>
        <v>42338.500775462962</v>
      </c>
      <c r="T2280" s="10">
        <f t="shared" si="285"/>
        <v>42372.749305555553</v>
      </c>
      <c r="U2280">
        <f t="shared" si="286"/>
        <v>2015</v>
      </c>
      <c r="V2280">
        <f t="shared" si="287"/>
        <v>2016</v>
      </c>
    </row>
    <row r="2281" spans="1:22"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80"/>
        <v>153.80000000000001</v>
      </c>
      <c r="P2281" s="5">
        <f t="shared" si="281"/>
        <v>48.0625</v>
      </c>
      <c r="Q2281" t="str">
        <f t="shared" si="282"/>
        <v>games</v>
      </c>
      <c r="R2281" t="str">
        <f t="shared" si="283"/>
        <v>tabletop games</v>
      </c>
      <c r="S2281" s="10">
        <f t="shared" si="284"/>
        <v>42020.598368055558</v>
      </c>
      <c r="T2281" s="10">
        <f t="shared" si="285"/>
        <v>42038.958333333336</v>
      </c>
      <c r="U2281">
        <f t="shared" si="286"/>
        <v>2015</v>
      </c>
      <c r="V2281">
        <f t="shared" si="287"/>
        <v>2015</v>
      </c>
    </row>
    <row r="2282" spans="1:22"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80"/>
        <v>403.57653061224488</v>
      </c>
      <c r="P2282" s="5">
        <f t="shared" si="281"/>
        <v>82.396874999999994</v>
      </c>
      <c r="Q2282" t="str">
        <f t="shared" si="282"/>
        <v>games</v>
      </c>
      <c r="R2282" t="str">
        <f t="shared" si="283"/>
        <v>tabletop games</v>
      </c>
      <c r="S2282" s="10">
        <f t="shared" si="284"/>
        <v>42234.416562499995</v>
      </c>
      <c r="T2282" s="10">
        <f t="shared" si="285"/>
        <v>42264.416562499995</v>
      </c>
      <c r="U2282">
        <f t="shared" si="286"/>
        <v>2015</v>
      </c>
      <c r="V2282">
        <f t="shared" si="287"/>
        <v>2015</v>
      </c>
    </row>
    <row r="2283" spans="1:22"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80"/>
        <v>185</v>
      </c>
      <c r="P2283" s="5">
        <f t="shared" si="281"/>
        <v>50.454545454545453</v>
      </c>
      <c r="Q2283" t="str">
        <f t="shared" si="282"/>
        <v>music</v>
      </c>
      <c r="R2283" t="str">
        <f t="shared" si="283"/>
        <v>rock</v>
      </c>
      <c r="S2283" s="10">
        <f t="shared" si="284"/>
        <v>40687.077511574069</v>
      </c>
      <c r="T2283" s="10">
        <f t="shared" si="285"/>
        <v>40749.076388888883</v>
      </c>
      <c r="U2283">
        <f t="shared" si="286"/>
        <v>2011</v>
      </c>
      <c r="V2283">
        <f t="shared" si="287"/>
        <v>2011</v>
      </c>
    </row>
    <row r="2284" spans="1:22"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80"/>
        <v>185.33333333333331</v>
      </c>
      <c r="P2284" s="5">
        <f t="shared" si="281"/>
        <v>115.83333333333333</v>
      </c>
      <c r="Q2284" t="str">
        <f t="shared" si="282"/>
        <v>music</v>
      </c>
      <c r="R2284" t="str">
        <f t="shared" si="283"/>
        <v>rock</v>
      </c>
      <c r="S2284" s="10">
        <f t="shared" si="284"/>
        <v>42322.966273148144</v>
      </c>
      <c r="T2284" s="10">
        <f t="shared" si="285"/>
        <v>42382.966273148144</v>
      </c>
      <c r="U2284">
        <f t="shared" si="286"/>
        <v>2015</v>
      </c>
      <c r="V2284">
        <f t="shared" si="287"/>
        <v>2016</v>
      </c>
    </row>
    <row r="2285" spans="1:22"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80"/>
        <v>100.85533333333332</v>
      </c>
      <c r="P2285" s="5">
        <f t="shared" si="281"/>
        <v>63.03458333333333</v>
      </c>
      <c r="Q2285" t="str">
        <f t="shared" si="282"/>
        <v>music</v>
      </c>
      <c r="R2285" t="str">
        <f t="shared" si="283"/>
        <v>rock</v>
      </c>
      <c r="S2285" s="10">
        <f t="shared" si="284"/>
        <v>40977.916712962957</v>
      </c>
      <c r="T2285" s="10">
        <f t="shared" si="285"/>
        <v>41037.875046296293</v>
      </c>
      <c r="U2285">
        <f t="shared" si="286"/>
        <v>2012</v>
      </c>
      <c r="V2285">
        <f t="shared" si="287"/>
        <v>2012</v>
      </c>
    </row>
    <row r="2286" spans="1:22"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80"/>
        <v>106.22116666666668</v>
      </c>
      <c r="P2286" s="5">
        <f t="shared" si="281"/>
        <v>108.02152542372882</v>
      </c>
      <c r="Q2286" t="str">
        <f t="shared" si="282"/>
        <v>music</v>
      </c>
      <c r="R2286" t="str">
        <f t="shared" si="283"/>
        <v>rock</v>
      </c>
      <c r="S2286" s="10">
        <f t="shared" si="284"/>
        <v>40585.588483796295</v>
      </c>
      <c r="T2286" s="10">
        <f t="shared" si="285"/>
        <v>40613.958333333328</v>
      </c>
      <c r="U2286">
        <f t="shared" si="286"/>
        <v>2011</v>
      </c>
      <c r="V2286">
        <f t="shared" si="287"/>
        <v>2011</v>
      </c>
    </row>
    <row r="2287" spans="1:22"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80"/>
        <v>121.36666666666667</v>
      </c>
      <c r="P2287" s="5">
        <f t="shared" si="281"/>
        <v>46.088607594936711</v>
      </c>
      <c r="Q2287" t="str">
        <f t="shared" si="282"/>
        <v>music</v>
      </c>
      <c r="R2287" t="str">
        <f t="shared" si="283"/>
        <v>rock</v>
      </c>
      <c r="S2287" s="10">
        <f t="shared" si="284"/>
        <v>41058.977349537039</v>
      </c>
      <c r="T2287" s="10">
        <f t="shared" si="285"/>
        <v>41088.977349537039</v>
      </c>
      <c r="U2287">
        <f t="shared" si="286"/>
        <v>2012</v>
      </c>
      <c r="V2287">
        <f t="shared" si="287"/>
        <v>2012</v>
      </c>
    </row>
    <row r="2288" spans="1:22"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80"/>
        <v>100.06666666666666</v>
      </c>
      <c r="P2288" s="5">
        <f t="shared" si="281"/>
        <v>107.21428571428571</v>
      </c>
      <c r="Q2288" t="str">
        <f t="shared" si="282"/>
        <v>music</v>
      </c>
      <c r="R2288" t="str">
        <f t="shared" si="283"/>
        <v>rock</v>
      </c>
      <c r="S2288" s="10">
        <f t="shared" si="284"/>
        <v>41494.755254629628</v>
      </c>
      <c r="T2288" s="10">
        <f t="shared" si="285"/>
        <v>41522.957638888889</v>
      </c>
      <c r="U2288">
        <f t="shared" si="286"/>
        <v>2013</v>
      </c>
      <c r="V2288">
        <f t="shared" si="287"/>
        <v>2013</v>
      </c>
    </row>
    <row r="2289" spans="1:22"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80"/>
        <v>119.97755555555555</v>
      </c>
      <c r="P2289" s="5">
        <f t="shared" si="281"/>
        <v>50.9338679245283</v>
      </c>
      <c r="Q2289" t="str">
        <f t="shared" si="282"/>
        <v>music</v>
      </c>
      <c r="R2289" t="str">
        <f t="shared" si="283"/>
        <v>rock</v>
      </c>
      <c r="S2289" s="10">
        <f t="shared" si="284"/>
        <v>41792.459027777775</v>
      </c>
      <c r="T2289" s="10">
        <f t="shared" si="285"/>
        <v>41813.459027777775</v>
      </c>
      <c r="U2289">
        <f t="shared" si="286"/>
        <v>2014</v>
      </c>
      <c r="V2289">
        <f t="shared" si="287"/>
        <v>2014</v>
      </c>
    </row>
    <row r="2290" spans="1:22"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80"/>
        <v>100.1</v>
      </c>
      <c r="P2290" s="5">
        <f t="shared" si="281"/>
        <v>40.04</v>
      </c>
      <c r="Q2290" t="str">
        <f t="shared" si="282"/>
        <v>music</v>
      </c>
      <c r="R2290" t="str">
        <f t="shared" si="283"/>
        <v>rock</v>
      </c>
      <c r="S2290" s="10">
        <f t="shared" si="284"/>
        <v>41067.619085648148</v>
      </c>
      <c r="T2290" s="10">
        <f t="shared" si="285"/>
        <v>41086.541666666664</v>
      </c>
      <c r="U2290">
        <f t="shared" si="286"/>
        <v>2012</v>
      </c>
      <c r="V2290">
        <f t="shared" si="287"/>
        <v>2012</v>
      </c>
    </row>
    <row r="2291" spans="1:22"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80"/>
        <v>107.4</v>
      </c>
      <c r="P2291" s="5">
        <f t="shared" si="281"/>
        <v>64.44</v>
      </c>
      <c r="Q2291" t="str">
        <f t="shared" si="282"/>
        <v>music</v>
      </c>
      <c r="R2291" t="str">
        <f t="shared" si="283"/>
        <v>rock</v>
      </c>
      <c r="S2291" s="10">
        <f t="shared" si="284"/>
        <v>41571.790046296293</v>
      </c>
      <c r="T2291" s="10">
        <f t="shared" si="285"/>
        <v>41614.765277777777</v>
      </c>
      <c r="U2291">
        <f t="shared" si="286"/>
        <v>2013</v>
      </c>
      <c r="V2291">
        <f t="shared" si="287"/>
        <v>2013</v>
      </c>
    </row>
    <row r="2292" spans="1:22"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80"/>
        <v>104.06666666666666</v>
      </c>
      <c r="P2292" s="5">
        <f t="shared" si="281"/>
        <v>53.827586206896555</v>
      </c>
      <c r="Q2292" t="str">
        <f t="shared" si="282"/>
        <v>music</v>
      </c>
      <c r="R2292" t="str">
        <f t="shared" si="283"/>
        <v>rock</v>
      </c>
      <c r="S2292" s="10">
        <f t="shared" si="284"/>
        <v>40070.045486111107</v>
      </c>
      <c r="T2292" s="10">
        <f t="shared" si="285"/>
        <v>40148.5</v>
      </c>
      <c r="U2292">
        <f t="shared" si="286"/>
        <v>2009</v>
      </c>
      <c r="V2292">
        <f t="shared" si="287"/>
        <v>2009</v>
      </c>
    </row>
    <row r="2293" spans="1:22"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80"/>
        <v>172.8</v>
      </c>
      <c r="P2293" s="5">
        <f t="shared" si="281"/>
        <v>100.46511627906976</v>
      </c>
      <c r="Q2293" t="str">
        <f t="shared" si="282"/>
        <v>music</v>
      </c>
      <c r="R2293" t="str">
        <f t="shared" si="283"/>
        <v>rock</v>
      </c>
      <c r="S2293" s="10">
        <f t="shared" si="284"/>
        <v>40987.768726851849</v>
      </c>
      <c r="T2293" s="10">
        <f t="shared" si="285"/>
        <v>41021.958333333328</v>
      </c>
      <c r="U2293">
        <f t="shared" si="286"/>
        <v>2012</v>
      </c>
      <c r="V2293">
        <f t="shared" si="287"/>
        <v>2012</v>
      </c>
    </row>
    <row r="2294" spans="1:22"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80"/>
        <v>107.2505</v>
      </c>
      <c r="P2294" s="5">
        <f t="shared" si="281"/>
        <v>46.630652173913049</v>
      </c>
      <c r="Q2294" t="str">
        <f t="shared" si="282"/>
        <v>music</v>
      </c>
      <c r="R2294" t="str">
        <f t="shared" si="283"/>
        <v>rock</v>
      </c>
      <c r="S2294" s="10">
        <f t="shared" si="284"/>
        <v>40987.489305555551</v>
      </c>
      <c r="T2294" s="10">
        <f t="shared" si="285"/>
        <v>41017.489305555551</v>
      </c>
      <c r="U2294">
        <f t="shared" si="286"/>
        <v>2012</v>
      </c>
      <c r="V2294">
        <f t="shared" si="287"/>
        <v>2012</v>
      </c>
    </row>
    <row r="2295" spans="1:22"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80"/>
        <v>108.23529411764706</v>
      </c>
      <c r="P2295" s="5">
        <f t="shared" si="281"/>
        <v>34.074074074074076</v>
      </c>
      <c r="Q2295" t="str">
        <f t="shared" si="282"/>
        <v>music</v>
      </c>
      <c r="R2295" t="str">
        <f t="shared" si="283"/>
        <v>rock</v>
      </c>
      <c r="S2295" s="10">
        <f t="shared" si="284"/>
        <v>41151.499988425923</v>
      </c>
      <c r="T2295" s="10">
        <f t="shared" si="285"/>
        <v>41176.957638888889</v>
      </c>
      <c r="U2295">
        <f t="shared" si="286"/>
        <v>2012</v>
      </c>
      <c r="V2295">
        <f t="shared" si="287"/>
        <v>2012</v>
      </c>
    </row>
    <row r="2296" spans="1:22"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80"/>
        <v>146.08079999999998</v>
      </c>
      <c r="P2296" s="5">
        <f t="shared" si="281"/>
        <v>65.214642857142863</v>
      </c>
      <c r="Q2296" t="str">
        <f t="shared" si="282"/>
        <v>music</v>
      </c>
      <c r="R2296" t="str">
        <f t="shared" si="283"/>
        <v>rock</v>
      </c>
      <c r="S2296" s="10">
        <f t="shared" si="284"/>
        <v>41264.514814814815</v>
      </c>
      <c r="T2296" s="10">
        <f t="shared" si="285"/>
        <v>41294.514814814815</v>
      </c>
      <c r="U2296">
        <f t="shared" si="286"/>
        <v>2012</v>
      </c>
      <c r="V2296">
        <f t="shared" si="287"/>
        <v>2013</v>
      </c>
    </row>
    <row r="2297" spans="1:22"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80"/>
        <v>125.25</v>
      </c>
      <c r="P2297" s="5">
        <f t="shared" si="281"/>
        <v>44.205882352941174</v>
      </c>
      <c r="Q2297" t="str">
        <f t="shared" si="282"/>
        <v>music</v>
      </c>
      <c r="R2297" t="str">
        <f t="shared" si="283"/>
        <v>rock</v>
      </c>
      <c r="S2297" s="10">
        <f t="shared" si="284"/>
        <v>41270.746018518512</v>
      </c>
      <c r="T2297" s="10">
        <f t="shared" si="285"/>
        <v>41300.746018518512</v>
      </c>
      <c r="U2297">
        <f t="shared" si="286"/>
        <v>2012</v>
      </c>
      <c r="V2297">
        <f t="shared" si="287"/>
        <v>2013</v>
      </c>
    </row>
    <row r="2298" spans="1:22"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80"/>
        <v>149.07142857142856</v>
      </c>
      <c r="P2298" s="5">
        <f t="shared" si="281"/>
        <v>71.965517241379317</v>
      </c>
      <c r="Q2298" t="str">
        <f t="shared" si="282"/>
        <v>music</v>
      </c>
      <c r="R2298" t="str">
        <f t="shared" si="283"/>
        <v>rock</v>
      </c>
      <c r="S2298" s="10">
        <f t="shared" si="284"/>
        <v>40927.52344907407</v>
      </c>
      <c r="T2298" s="10">
        <f t="shared" si="285"/>
        <v>40962.52344907407</v>
      </c>
      <c r="U2298">
        <f t="shared" si="286"/>
        <v>2012</v>
      </c>
      <c r="V2298">
        <f t="shared" si="287"/>
        <v>2012</v>
      </c>
    </row>
    <row r="2299" spans="1:22"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80"/>
        <v>100.6</v>
      </c>
      <c r="P2299" s="5">
        <f t="shared" si="281"/>
        <v>52.94736842105263</v>
      </c>
      <c r="Q2299" t="str">
        <f t="shared" si="282"/>
        <v>music</v>
      </c>
      <c r="R2299" t="str">
        <f t="shared" si="283"/>
        <v>rock</v>
      </c>
      <c r="S2299" s="10">
        <f t="shared" si="284"/>
        <v>40947.83390046296</v>
      </c>
      <c r="T2299" s="10">
        <f t="shared" si="285"/>
        <v>40981.957638888889</v>
      </c>
      <c r="U2299">
        <f t="shared" si="286"/>
        <v>2012</v>
      </c>
      <c r="V2299">
        <f t="shared" si="287"/>
        <v>2012</v>
      </c>
    </row>
    <row r="2300" spans="1:22"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80"/>
        <v>105.07333333333332</v>
      </c>
      <c r="P2300" s="5">
        <f t="shared" si="281"/>
        <v>109.45138888888889</v>
      </c>
      <c r="Q2300" t="str">
        <f t="shared" si="282"/>
        <v>music</v>
      </c>
      <c r="R2300" t="str">
        <f t="shared" si="283"/>
        <v>rock</v>
      </c>
      <c r="S2300" s="10">
        <f t="shared" si="284"/>
        <v>41694.632326388884</v>
      </c>
      <c r="T2300" s="10">
        <f t="shared" si="285"/>
        <v>41724.59065972222</v>
      </c>
      <c r="U2300">
        <f t="shared" si="286"/>
        <v>2014</v>
      </c>
      <c r="V2300">
        <f t="shared" si="287"/>
        <v>2014</v>
      </c>
    </row>
    <row r="2301" spans="1:22"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80"/>
        <v>350.16666666666663</v>
      </c>
      <c r="P2301" s="5">
        <f t="shared" si="281"/>
        <v>75.035714285714292</v>
      </c>
      <c r="Q2301" t="str">
        <f t="shared" si="282"/>
        <v>music</v>
      </c>
      <c r="R2301" t="str">
        <f t="shared" si="283"/>
        <v>rock</v>
      </c>
      <c r="S2301" s="10">
        <f t="shared" si="284"/>
        <v>40564.824178240735</v>
      </c>
      <c r="T2301" s="10">
        <f t="shared" si="285"/>
        <v>40579.824178240735</v>
      </c>
      <c r="U2301">
        <f t="shared" si="286"/>
        <v>2011</v>
      </c>
      <c r="V2301">
        <f t="shared" si="287"/>
        <v>2011</v>
      </c>
    </row>
    <row r="2302" spans="1:22"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80"/>
        <v>101.25</v>
      </c>
      <c r="P2302" s="5">
        <f t="shared" si="281"/>
        <v>115.71428571428571</v>
      </c>
      <c r="Q2302" t="str">
        <f t="shared" si="282"/>
        <v>music</v>
      </c>
      <c r="R2302" t="str">
        <f t="shared" si="283"/>
        <v>rock</v>
      </c>
      <c r="S2302" s="10">
        <f t="shared" si="284"/>
        <v>41074.518703703703</v>
      </c>
      <c r="T2302" s="10">
        <f t="shared" si="285"/>
        <v>41088.518703703703</v>
      </c>
      <c r="U2302">
        <f t="shared" si="286"/>
        <v>2012</v>
      </c>
      <c r="V2302">
        <f t="shared" si="287"/>
        <v>2012</v>
      </c>
    </row>
    <row r="2303" spans="1:22"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80"/>
        <v>133.6044</v>
      </c>
      <c r="P2303" s="5">
        <f t="shared" si="281"/>
        <v>31.659810426540286</v>
      </c>
      <c r="Q2303" t="str">
        <f t="shared" si="282"/>
        <v>music</v>
      </c>
      <c r="R2303" t="str">
        <f t="shared" si="283"/>
        <v>indie rock</v>
      </c>
      <c r="S2303" s="10">
        <f t="shared" si="284"/>
        <v>41415.938611111109</v>
      </c>
      <c r="T2303" s="10">
        <f t="shared" si="285"/>
        <v>41445.938611111109</v>
      </c>
      <c r="U2303">
        <f t="shared" si="286"/>
        <v>2013</v>
      </c>
      <c r="V2303">
        <f t="shared" si="287"/>
        <v>2013</v>
      </c>
    </row>
    <row r="2304" spans="1:22"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80"/>
        <v>170.65217391304347</v>
      </c>
      <c r="P2304" s="5">
        <f t="shared" si="281"/>
        <v>46.176470588235297</v>
      </c>
      <c r="Q2304" t="str">
        <f t="shared" si="282"/>
        <v>music</v>
      </c>
      <c r="R2304" t="str">
        <f t="shared" si="283"/>
        <v>indie rock</v>
      </c>
      <c r="S2304" s="10">
        <f t="shared" si="284"/>
        <v>41605.660115740735</v>
      </c>
      <c r="T2304" s="10">
        <f t="shared" si="285"/>
        <v>41639.083333333328</v>
      </c>
      <c r="U2304">
        <f t="shared" si="286"/>
        <v>2013</v>
      </c>
      <c r="V2304">
        <f t="shared" si="287"/>
        <v>2013</v>
      </c>
    </row>
    <row r="2305" spans="1:22"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80"/>
        <v>109.35829457364341</v>
      </c>
      <c r="P2305" s="5">
        <f t="shared" si="281"/>
        <v>68.481650485436887</v>
      </c>
      <c r="Q2305" t="str">
        <f t="shared" si="282"/>
        <v>music</v>
      </c>
      <c r="R2305" t="str">
        <f t="shared" si="283"/>
        <v>indie rock</v>
      </c>
      <c r="S2305" s="10">
        <f t="shared" si="284"/>
        <v>40849.902731481481</v>
      </c>
      <c r="T2305" s="10">
        <f t="shared" si="285"/>
        <v>40889.944398148145</v>
      </c>
      <c r="U2305">
        <f t="shared" si="286"/>
        <v>2011</v>
      </c>
      <c r="V2305">
        <f t="shared" si="287"/>
        <v>2011</v>
      </c>
    </row>
    <row r="2306" spans="1:22"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80"/>
        <v>100.70033333333335</v>
      </c>
      <c r="P2306" s="5">
        <f t="shared" si="281"/>
        <v>53.469203539823013</v>
      </c>
      <c r="Q2306" t="str">
        <f t="shared" si="282"/>
        <v>music</v>
      </c>
      <c r="R2306" t="str">
        <f t="shared" si="283"/>
        <v>indie rock</v>
      </c>
      <c r="S2306" s="10">
        <f t="shared" si="284"/>
        <v>40502.607534722221</v>
      </c>
      <c r="T2306" s="10">
        <f t="shared" si="285"/>
        <v>40543.999305555553</v>
      </c>
      <c r="U2306">
        <f t="shared" si="286"/>
        <v>2010</v>
      </c>
      <c r="V2306">
        <f t="shared" si="287"/>
        <v>2010</v>
      </c>
    </row>
    <row r="2307" spans="1:22"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88">(E2307/D2307)*100</f>
        <v>101.22777777777779</v>
      </c>
      <c r="P2307" s="5">
        <f t="shared" ref="P2307:P2370" si="289">IFERROR(E2307/L2307, 0)</f>
        <v>109.10778443113773</v>
      </c>
      <c r="Q2307" t="str">
        <f t="shared" ref="Q2307:Q2370" si="290">LEFT(N2307,FIND("/",N2307)-1)</f>
        <v>music</v>
      </c>
      <c r="R2307" t="str">
        <f t="shared" ref="R2307:R2370" si="291">RIGHT(N2307,LEN(N2307)-FIND("/",N2307))</f>
        <v>indie rock</v>
      </c>
      <c r="S2307" s="10">
        <f t="shared" ref="S2307:S2370" si="292">(J2307/86400)+25569+(-5/24)</f>
        <v>41834.486944444441</v>
      </c>
      <c r="T2307" s="10">
        <f t="shared" ref="T2307:T2370" si="293">(I2307/86400)+25569+(-5/24)</f>
        <v>41859.541666666664</v>
      </c>
      <c r="U2307">
        <f t="shared" ref="U2307:U2370" si="294">YEAR(S2307)</f>
        <v>2014</v>
      </c>
      <c r="V2307">
        <f t="shared" ref="V2307:V2370" si="295">YEAR(T2307)</f>
        <v>2014</v>
      </c>
    </row>
    <row r="2308" spans="1:22"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88"/>
        <v>106.75857142857143</v>
      </c>
      <c r="P2308" s="5">
        <f t="shared" si="289"/>
        <v>51.185616438356163</v>
      </c>
      <c r="Q2308" t="str">
        <f t="shared" si="290"/>
        <v>music</v>
      </c>
      <c r="R2308" t="str">
        <f t="shared" si="291"/>
        <v>indie rock</v>
      </c>
      <c r="S2308" s="10">
        <f t="shared" si="292"/>
        <v>40947.959826388884</v>
      </c>
      <c r="T2308" s="10">
        <f t="shared" si="293"/>
        <v>40977.959826388884</v>
      </c>
      <c r="U2308">
        <f t="shared" si="294"/>
        <v>2012</v>
      </c>
      <c r="V2308">
        <f t="shared" si="295"/>
        <v>2012</v>
      </c>
    </row>
    <row r="2309" spans="1:22"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88"/>
        <v>106.65777537961894</v>
      </c>
      <c r="P2309" s="5">
        <f t="shared" si="289"/>
        <v>27.936800000000002</v>
      </c>
      <c r="Q2309" t="str">
        <f t="shared" si="290"/>
        <v>music</v>
      </c>
      <c r="R2309" t="str">
        <f t="shared" si="291"/>
        <v>indie rock</v>
      </c>
      <c r="S2309" s="10">
        <f t="shared" si="292"/>
        <v>41004.594131944446</v>
      </c>
      <c r="T2309" s="10">
        <f t="shared" si="293"/>
        <v>41034.59407407407</v>
      </c>
      <c r="U2309">
        <f t="shared" si="294"/>
        <v>2012</v>
      </c>
      <c r="V2309">
        <f t="shared" si="295"/>
        <v>2012</v>
      </c>
    </row>
    <row r="2310" spans="1:22"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88"/>
        <v>101.30622</v>
      </c>
      <c r="P2310" s="5">
        <f t="shared" si="289"/>
        <v>82.496921824104234</v>
      </c>
      <c r="Q2310" t="str">
        <f t="shared" si="290"/>
        <v>music</v>
      </c>
      <c r="R2310" t="str">
        <f t="shared" si="291"/>
        <v>indie rock</v>
      </c>
      <c r="S2310" s="10">
        <f t="shared" si="292"/>
        <v>41851.754583333335</v>
      </c>
      <c r="T2310" s="10">
        <f t="shared" si="293"/>
        <v>41879.833333333328</v>
      </c>
      <c r="U2310">
        <f t="shared" si="294"/>
        <v>2014</v>
      </c>
      <c r="V2310">
        <f t="shared" si="295"/>
        <v>2014</v>
      </c>
    </row>
    <row r="2311" spans="1:22"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88"/>
        <v>106.67450000000001</v>
      </c>
      <c r="P2311" s="5">
        <f t="shared" si="289"/>
        <v>59.817476635514019</v>
      </c>
      <c r="Q2311" t="str">
        <f t="shared" si="290"/>
        <v>music</v>
      </c>
      <c r="R2311" t="str">
        <f t="shared" si="291"/>
        <v>indie rock</v>
      </c>
      <c r="S2311" s="10">
        <f t="shared" si="292"/>
        <v>41307.779363425921</v>
      </c>
      <c r="T2311" s="10">
        <f t="shared" si="293"/>
        <v>41342.779363425921</v>
      </c>
      <c r="U2311">
        <f t="shared" si="294"/>
        <v>2013</v>
      </c>
      <c r="V2311">
        <f t="shared" si="295"/>
        <v>2013</v>
      </c>
    </row>
    <row r="2312" spans="1:22"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88"/>
        <v>428.83978378378379</v>
      </c>
      <c r="P2312" s="5">
        <f t="shared" si="289"/>
        <v>64.816470588235291</v>
      </c>
      <c r="Q2312" t="str">
        <f t="shared" si="290"/>
        <v>music</v>
      </c>
      <c r="R2312" t="str">
        <f t="shared" si="291"/>
        <v>indie rock</v>
      </c>
      <c r="S2312" s="10">
        <f t="shared" si="292"/>
        <v>41324.585821759254</v>
      </c>
      <c r="T2312" s="10">
        <f t="shared" si="293"/>
        <v>41354.54415509259</v>
      </c>
      <c r="U2312">
        <f t="shared" si="294"/>
        <v>2013</v>
      </c>
      <c r="V2312">
        <f t="shared" si="295"/>
        <v>2013</v>
      </c>
    </row>
    <row r="2313" spans="1:22"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88"/>
        <v>104.11111111111111</v>
      </c>
      <c r="P2313" s="5">
        <f t="shared" si="289"/>
        <v>90.09615384615384</v>
      </c>
      <c r="Q2313" t="str">
        <f t="shared" si="290"/>
        <v>music</v>
      </c>
      <c r="R2313" t="str">
        <f t="shared" si="291"/>
        <v>indie rock</v>
      </c>
      <c r="S2313" s="10">
        <f t="shared" si="292"/>
        <v>41735.796168981477</v>
      </c>
      <c r="T2313" s="10">
        <f t="shared" si="293"/>
        <v>41765.796168981477</v>
      </c>
      <c r="U2313">
        <f t="shared" si="294"/>
        <v>2014</v>
      </c>
      <c r="V2313">
        <f t="shared" si="295"/>
        <v>2014</v>
      </c>
    </row>
    <row r="2314" spans="1:22"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88"/>
        <v>107.86666666666666</v>
      </c>
      <c r="P2314" s="5">
        <f t="shared" si="289"/>
        <v>40.962025316455694</v>
      </c>
      <c r="Q2314" t="str">
        <f t="shared" si="290"/>
        <v>music</v>
      </c>
      <c r="R2314" t="str">
        <f t="shared" si="291"/>
        <v>indie rock</v>
      </c>
      <c r="S2314" s="10">
        <f t="shared" si="292"/>
        <v>41716.424513888887</v>
      </c>
      <c r="T2314" s="10">
        <f t="shared" si="293"/>
        <v>41747.75</v>
      </c>
      <c r="U2314">
        <f t="shared" si="294"/>
        <v>2014</v>
      </c>
      <c r="V2314">
        <f t="shared" si="295"/>
        <v>2014</v>
      </c>
    </row>
    <row r="2315" spans="1:22"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88"/>
        <v>175.84040000000002</v>
      </c>
      <c r="P2315" s="5">
        <f t="shared" si="289"/>
        <v>56.000127388535034</v>
      </c>
      <c r="Q2315" t="str">
        <f t="shared" si="290"/>
        <v>music</v>
      </c>
      <c r="R2315" t="str">
        <f t="shared" si="291"/>
        <v>indie rock</v>
      </c>
      <c r="S2315" s="10">
        <f t="shared" si="292"/>
        <v>41002.750300925924</v>
      </c>
      <c r="T2315" s="10">
        <f t="shared" si="293"/>
        <v>41032.750300925924</v>
      </c>
      <c r="U2315">
        <f t="shared" si="294"/>
        <v>2012</v>
      </c>
      <c r="V2315">
        <f t="shared" si="295"/>
        <v>2012</v>
      </c>
    </row>
    <row r="2316" spans="1:22"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88"/>
        <v>156.97</v>
      </c>
      <c r="P2316" s="5">
        <f t="shared" si="289"/>
        <v>37.672800000000002</v>
      </c>
      <c r="Q2316" t="str">
        <f t="shared" si="290"/>
        <v>music</v>
      </c>
      <c r="R2316" t="str">
        <f t="shared" si="291"/>
        <v>indie rock</v>
      </c>
      <c r="S2316" s="10">
        <f t="shared" si="292"/>
        <v>41037.343252314815</v>
      </c>
      <c r="T2316" s="10">
        <f t="shared" si="293"/>
        <v>41067.343252314815</v>
      </c>
      <c r="U2316">
        <f t="shared" si="294"/>
        <v>2012</v>
      </c>
      <c r="V2316">
        <f t="shared" si="295"/>
        <v>2012</v>
      </c>
    </row>
    <row r="2317" spans="1:22"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88"/>
        <v>102.60000000000001</v>
      </c>
      <c r="P2317" s="5">
        <f t="shared" si="289"/>
        <v>40.078125</v>
      </c>
      <c r="Q2317" t="str">
        <f t="shared" si="290"/>
        <v>music</v>
      </c>
      <c r="R2317" t="str">
        <f t="shared" si="291"/>
        <v>indie rock</v>
      </c>
      <c r="S2317" s="10">
        <f t="shared" si="292"/>
        <v>41004.517858796295</v>
      </c>
      <c r="T2317" s="10">
        <f t="shared" si="293"/>
        <v>41034.517858796295</v>
      </c>
      <c r="U2317">
        <f t="shared" si="294"/>
        <v>2012</v>
      </c>
      <c r="V2317">
        <f t="shared" si="295"/>
        <v>2012</v>
      </c>
    </row>
    <row r="2318" spans="1:22"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88"/>
        <v>104.04266666666666</v>
      </c>
      <c r="P2318" s="5">
        <f t="shared" si="289"/>
        <v>78.031999999999996</v>
      </c>
      <c r="Q2318" t="str">
        <f t="shared" si="290"/>
        <v>music</v>
      </c>
      <c r="R2318" t="str">
        <f t="shared" si="291"/>
        <v>indie rock</v>
      </c>
      <c r="S2318" s="10">
        <f t="shared" si="292"/>
        <v>40079.516782407409</v>
      </c>
      <c r="T2318" s="10">
        <f t="shared" si="293"/>
        <v>40156.558333333327</v>
      </c>
      <c r="U2318">
        <f t="shared" si="294"/>
        <v>2009</v>
      </c>
      <c r="V2318">
        <f t="shared" si="295"/>
        <v>2009</v>
      </c>
    </row>
    <row r="2319" spans="1:22"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88"/>
        <v>104</v>
      </c>
      <c r="P2319" s="5">
        <f t="shared" si="289"/>
        <v>18.90909090909091</v>
      </c>
      <c r="Q2319" t="str">
        <f t="shared" si="290"/>
        <v>music</v>
      </c>
      <c r="R2319" t="str">
        <f t="shared" si="291"/>
        <v>indie rock</v>
      </c>
      <c r="S2319" s="10">
        <f t="shared" si="292"/>
        <v>40192.33390046296</v>
      </c>
      <c r="T2319" s="10">
        <f t="shared" si="293"/>
        <v>40224</v>
      </c>
      <c r="U2319">
        <f t="shared" si="294"/>
        <v>2010</v>
      </c>
      <c r="V2319">
        <f t="shared" si="295"/>
        <v>2010</v>
      </c>
    </row>
    <row r="2320" spans="1:22"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88"/>
        <v>121.05999999999999</v>
      </c>
      <c r="P2320" s="5">
        <f t="shared" si="289"/>
        <v>37.134969325153371</v>
      </c>
      <c r="Q2320" t="str">
        <f t="shared" si="290"/>
        <v>music</v>
      </c>
      <c r="R2320" t="str">
        <f t="shared" si="291"/>
        <v>indie rock</v>
      </c>
      <c r="S2320" s="10">
        <f t="shared" si="292"/>
        <v>40050.435347222221</v>
      </c>
      <c r="T2320" s="10">
        <f t="shared" si="293"/>
        <v>40081.957638888889</v>
      </c>
      <c r="U2320">
        <f t="shared" si="294"/>
        <v>2009</v>
      </c>
      <c r="V2320">
        <f t="shared" si="295"/>
        <v>2009</v>
      </c>
    </row>
    <row r="2321" spans="1:22"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88"/>
        <v>107.69999999999999</v>
      </c>
      <c r="P2321" s="5">
        <f t="shared" si="289"/>
        <v>41.961038961038959</v>
      </c>
      <c r="Q2321" t="str">
        <f t="shared" si="290"/>
        <v>music</v>
      </c>
      <c r="R2321" t="str">
        <f t="shared" si="291"/>
        <v>indie rock</v>
      </c>
      <c r="S2321" s="10">
        <f t="shared" si="292"/>
        <v>41592.873668981476</v>
      </c>
      <c r="T2321" s="10">
        <f t="shared" si="293"/>
        <v>41622.873668981476</v>
      </c>
      <c r="U2321">
        <f t="shared" si="294"/>
        <v>2013</v>
      </c>
      <c r="V2321">
        <f t="shared" si="295"/>
        <v>2013</v>
      </c>
    </row>
    <row r="2322" spans="1:22"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88"/>
        <v>108.66</v>
      </c>
      <c r="P2322" s="5">
        <f t="shared" si="289"/>
        <v>61.044943820224717</v>
      </c>
      <c r="Q2322" t="str">
        <f t="shared" si="290"/>
        <v>music</v>
      </c>
      <c r="R2322" t="str">
        <f t="shared" si="291"/>
        <v>indie rock</v>
      </c>
      <c r="S2322" s="10">
        <f t="shared" si="292"/>
        <v>41696.608796296292</v>
      </c>
      <c r="T2322" s="10">
        <f t="shared" si="293"/>
        <v>41731.567129629628</v>
      </c>
      <c r="U2322">
        <f t="shared" si="294"/>
        <v>2014</v>
      </c>
      <c r="V2322">
        <f t="shared" si="295"/>
        <v>2014</v>
      </c>
    </row>
    <row r="2323" spans="1:22"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88"/>
        <v>39.120962394619681</v>
      </c>
      <c r="P2323" s="5">
        <f t="shared" si="289"/>
        <v>64.53125</v>
      </c>
      <c r="Q2323" t="str">
        <f t="shared" si="290"/>
        <v>food</v>
      </c>
      <c r="R2323" t="str">
        <f t="shared" si="291"/>
        <v>small batch</v>
      </c>
      <c r="S2323" s="10">
        <f t="shared" si="292"/>
        <v>42799.052094907405</v>
      </c>
      <c r="T2323" s="10">
        <f t="shared" si="293"/>
        <v>42829.010428240734</v>
      </c>
      <c r="U2323">
        <f t="shared" si="294"/>
        <v>2017</v>
      </c>
      <c r="V2323">
        <f t="shared" si="295"/>
        <v>2017</v>
      </c>
    </row>
    <row r="2324" spans="1:22"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88"/>
        <v>3.1481481481481479</v>
      </c>
      <c r="P2324" s="5">
        <f t="shared" si="289"/>
        <v>21.25</v>
      </c>
      <c r="Q2324" t="str">
        <f t="shared" si="290"/>
        <v>food</v>
      </c>
      <c r="R2324" t="str">
        <f t="shared" si="291"/>
        <v>small batch</v>
      </c>
      <c r="S2324" s="10">
        <f t="shared" si="292"/>
        <v>42804.6871412037</v>
      </c>
      <c r="T2324" s="10">
        <f t="shared" si="293"/>
        <v>42834.645474537036</v>
      </c>
      <c r="U2324">
        <f t="shared" si="294"/>
        <v>2017</v>
      </c>
      <c r="V2324">
        <f t="shared" si="295"/>
        <v>2017</v>
      </c>
    </row>
    <row r="2325" spans="1:22"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88"/>
        <v>48</v>
      </c>
      <c r="P2325" s="5">
        <f t="shared" si="289"/>
        <v>30</v>
      </c>
      <c r="Q2325" t="str">
        <f t="shared" si="290"/>
        <v>food</v>
      </c>
      <c r="R2325" t="str">
        <f t="shared" si="291"/>
        <v>small batch</v>
      </c>
      <c r="S2325" s="10">
        <f t="shared" si="292"/>
        <v>42807.546840277777</v>
      </c>
      <c r="T2325" s="10">
        <f t="shared" si="293"/>
        <v>42814.546840277777</v>
      </c>
      <c r="U2325">
        <f t="shared" si="294"/>
        <v>2017</v>
      </c>
      <c r="V2325">
        <f t="shared" si="295"/>
        <v>2017</v>
      </c>
    </row>
    <row r="2326" spans="1:22"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88"/>
        <v>20.733333333333334</v>
      </c>
      <c r="P2326" s="5">
        <f t="shared" si="289"/>
        <v>25.491803278688526</v>
      </c>
      <c r="Q2326" t="str">
        <f t="shared" si="290"/>
        <v>food</v>
      </c>
      <c r="R2326" t="str">
        <f t="shared" si="291"/>
        <v>small batch</v>
      </c>
      <c r="S2326" s="10">
        <f t="shared" si="292"/>
        <v>42790.67690972222</v>
      </c>
      <c r="T2326" s="10">
        <f t="shared" si="293"/>
        <v>42820.635243055549</v>
      </c>
      <c r="U2326">
        <f t="shared" si="294"/>
        <v>2017</v>
      </c>
      <c r="V2326">
        <f t="shared" si="295"/>
        <v>2017</v>
      </c>
    </row>
    <row r="2327" spans="1:22"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88"/>
        <v>8</v>
      </c>
      <c r="P2327" s="5">
        <f t="shared" si="289"/>
        <v>11.428571428571429</v>
      </c>
      <c r="Q2327" t="str">
        <f t="shared" si="290"/>
        <v>food</v>
      </c>
      <c r="R2327" t="str">
        <f t="shared" si="291"/>
        <v>small batch</v>
      </c>
      <c r="S2327" s="10">
        <f t="shared" si="292"/>
        <v>42793.814016203702</v>
      </c>
      <c r="T2327" s="10">
        <f t="shared" si="293"/>
        <v>42823.772349537037</v>
      </c>
      <c r="U2327">
        <f t="shared" si="294"/>
        <v>2017</v>
      </c>
      <c r="V2327">
        <f t="shared" si="295"/>
        <v>2017</v>
      </c>
    </row>
    <row r="2328" spans="1:22"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88"/>
        <v>0.72</v>
      </c>
      <c r="P2328" s="5">
        <f t="shared" si="289"/>
        <v>108</v>
      </c>
      <c r="Q2328" t="str">
        <f t="shared" si="290"/>
        <v>food</v>
      </c>
      <c r="R2328" t="str">
        <f t="shared" si="291"/>
        <v>small batch</v>
      </c>
      <c r="S2328" s="10">
        <f t="shared" si="292"/>
        <v>42803.825787037036</v>
      </c>
      <c r="T2328" s="10">
        <f t="shared" si="293"/>
        <v>42855.499999999993</v>
      </c>
      <c r="U2328">
        <f t="shared" si="294"/>
        <v>2017</v>
      </c>
      <c r="V2328">
        <f t="shared" si="295"/>
        <v>2017</v>
      </c>
    </row>
    <row r="2329" spans="1:22"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88"/>
        <v>526.09431428571429</v>
      </c>
      <c r="P2329" s="5">
        <f t="shared" si="289"/>
        <v>54.883162444113267</v>
      </c>
      <c r="Q2329" t="str">
        <f t="shared" si="290"/>
        <v>food</v>
      </c>
      <c r="R2329" t="str">
        <f t="shared" si="291"/>
        <v>small batch</v>
      </c>
      <c r="S2329" s="10">
        <f t="shared" si="292"/>
        <v>41842.708796296291</v>
      </c>
      <c r="T2329" s="10">
        <f t="shared" si="293"/>
        <v>41877.708796296291</v>
      </c>
      <c r="U2329">
        <f t="shared" si="294"/>
        <v>2014</v>
      </c>
      <c r="V2329">
        <f t="shared" si="295"/>
        <v>2014</v>
      </c>
    </row>
    <row r="2330" spans="1:22"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88"/>
        <v>254.45000000000002</v>
      </c>
      <c r="P2330" s="5">
        <f t="shared" si="289"/>
        <v>47.383612662942269</v>
      </c>
      <c r="Q2330" t="str">
        <f t="shared" si="290"/>
        <v>food</v>
      </c>
      <c r="R2330" t="str">
        <f t="shared" si="291"/>
        <v>small batch</v>
      </c>
      <c r="S2330" s="10">
        <f t="shared" si="292"/>
        <v>42139.573344907403</v>
      </c>
      <c r="T2330" s="10">
        <f t="shared" si="293"/>
        <v>42169.573344907403</v>
      </c>
      <c r="U2330">
        <f t="shared" si="294"/>
        <v>2015</v>
      </c>
      <c r="V2330">
        <f t="shared" si="295"/>
        <v>2015</v>
      </c>
    </row>
    <row r="2331" spans="1:22"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88"/>
        <v>105.91999999999999</v>
      </c>
      <c r="P2331" s="5">
        <f t="shared" si="289"/>
        <v>211.84</v>
      </c>
      <c r="Q2331" t="str">
        <f t="shared" si="290"/>
        <v>food</v>
      </c>
      <c r="R2331" t="str">
        <f t="shared" si="291"/>
        <v>small batch</v>
      </c>
      <c r="S2331" s="10">
        <f t="shared" si="292"/>
        <v>41807.416041666664</v>
      </c>
      <c r="T2331" s="10">
        <f t="shared" si="293"/>
        <v>41837.416041666664</v>
      </c>
      <c r="U2331">
        <f t="shared" si="294"/>
        <v>2014</v>
      </c>
      <c r="V2331">
        <f t="shared" si="295"/>
        <v>2014</v>
      </c>
    </row>
    <row r="2332" spans="1:22"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88"/>
        <v>102.42285714285715</v>
      </c>
      <c r="P2332" s="5">
        <f t="shared" si="289"/>
        <v>219.92638036809817</v>
      </c>
      <c r="Q2332" t="str">
        <f t="shared" si="290"/>
        <v>food</v>
      </c>
      <c r="R2332" t="str">
        <f t="shared" si="291"/>
        <v>small batch</v>
      </c>
      <c r="S2332" s="10">
        <f t="shared" si="292"/>
        <v>42332.691469907404</v>
      </c>
      <c r="T2332" s="10">
        <f t="shared" si="293"/>
        <v>42362.791666666664</v>
      </c>
      <c r="U2332">
        <f t="shared" si="294"/>
        <v>2015</v>
      </c>
      <c r="V2332">
        <f t="shared" si="295"/>
        <v>2015</v>
      </c>
    </row>
    <row r="2333" spans="1:22"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88"/>
        <v>144.31375</v>
      </c>
      <c r="P2333" s="5">
        <f t="shared" si="289"/>
        <v>40.795406360424032</v>
      </c>
      <c r="Q2333" t="str">
        <f t="shared" si="290"/>
        <v>food</v>
      </c>
      <c r="R2333" t="str">
        <f t="shared" si="291"/>
        <v>small batch</v>
      </c>
      <c r="S2333" s="10">
        <f t="shared" si="292"/>
        <v>41838.797337962962</v>
      </c>
      <c r="T2333" s="10">
        <f t="shared" si="293"/>
        <v>41868.797337962962</v>
      </c>
      <c r="U2333">
        <f t="shared" si="294"/>
        <v>2014</v>
      </c>
      <c r="V2333">
        <f t="shared" si="295"/>
        <v>2014</v>
      </c>
    </row>
    <row r="2334" spans="1:22"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88"/>
        <v>106.30800000000001</v>
      </c>
      <c r="P2334" s="5">
        <f t="shared" si="289"/>
        <v>75.502840909090907</v>
      </c>
      <c r="Q2334" t="str">
        <f t="shared" si="290"/>
        <v>food</v>
      </c>
      <c r="R2334" t="str">
        <f t="shared" si="291"/>
        <v>small batch</v>
      </c>
      <c r="S2334" s="10">
        <f t="shared" si="292"/>
        <v>42011.419803240737</v>
      </c>
      <c r="T2334" s="10">
        <f t="shared" si="293"/>
        <v>42041.419803240737</v>
      </c>
      <c r="U2334">
        <f t="shared" si="294"/>
        <v>2015</v>
      </c>
      <c r="V2334">
        <f t="shared" si="295"/>
        <v>2015</v>
      </c>
    </row>
    <row r="2335" spans="1:22"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88"/>
        <v>212.16666666666666</v>
      </c>
      <c r="P2335" s="5">
        <f t="shared" si="289"/>
        <v>13.542553191489361</v>
      </c>
      <c r="Q2335" t="str">
        <f t="shared" si="290"/>
        <v>food</v>
      </c>
      <c r="R2335" t="str">
        <f t="shared" si="291"/>
        <v>small batch</v>
      </c>
      <c r="S2335" s="10">
        <f t="shared" si="292"/>
        <v>41767.442013888889</v>
      </c>
      <c r="T2335" s="10">
        <f t="shared" si="293"/>
        <v>41788.534722222219</v>
      </c>
      <c r="U2335">
        <f t="shared" si="294"/>
        <v>2014</v>
      </c>
      <c r="V2335">
        <f t="shared" si="295"/>
        <v>2014</v>
      </c>
    </row>
    <row r="2336" spans="1:22"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88"/>
        <v>101.95</v>
      </c>
      <c r="P2336" s="5">
        <f t="shared" si="289"/>
        <v>60.865671641791046</v>
      </c>
      <c r="Q2336" t="str">
        <f t="shared" si="290"/>
        <v>food</v>
      </c>
      <c r="R2336" t="str">
        <f t="shared" si="291"/>
        <v>small batch</v>
      </c>
      <c r="S2336" s="10">
        <f t="shared" si="292"/>
        <v>41918.461782407401</v>
      </c>
      <c r="T2336" s="10">
        <f t="shared" si="293"/>
        <v>41948.523611111108</v>
      </c>
      <c r="U2336">
        <f t="shared" si="294"/>
        <v>2014</v>
      </c>
      <c r="V2336">
        <f t="shared" si="295"/>
        <v>2014</v>
      </c>
    </row>
    <row r="2337" spans="1:22"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88"/>
        <v>102.27200000000001</v>
      </c>
      <c r="P2337" s="5">
        <f t="shared" si="289"/>
        <v>115.69230769230769</v>
      </c>
      <c r="Q2337" t="str">
        <f t="shared" si="290"/>
        <v>food</v>
      </c>
      <c r="R2337" t="str">
        <f t="shared" si="291"/>
        <v>small batch</v>
      </c>
      <c r="S2337" s="10">
        <f t="shared" si="292"/>
        <v>41771.363923611112</v>
      </c>
      <c r="T2337" s="10">
        <f t="shared" si="293"/>
        <v>41801.363923611112</v>
      </c>
      <c r="U2337">
        <f t="shared" si="294"/>
        <v>2014</v>
      </c>
      <c r="V2337">
        <f t="shared" si="295"/>
        <v>2014</v>
      </c>
    </row>
    <row r="2338" spans="1:22"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88"/>
        <v>520.73254999999995</v>
      </c>
      <c r="P2338" s="5">
        <f t="shared" si="289"/>
        <v>48.104623556581984</v>
      </c>
      <c r="Q2338" t="str">
        <f t="shared" si="290"/>
        <v>food</v>
      </c>
      <c r="R2338" t="str">
        <f t="shared" si="291"/>
        <v>small batch</v>
      </c>
      <c r="S2338" s="10">
        <f t="shared" si="292"/>
        <v>41666.716377314813</v>
      </c>
      <c r="T2338" s="10">
        <f t="shared" si="293"/>
        <v>41706.716377314813</v>
      </c>
      <c r="U2338">
        <f t="shared" si="294"/>
        <v>2014</v>
      </c>
      <c r="V2338">
        <f t="shared" si="295"/>
        <v>2014</v>
      </c>
    </row>
    <row r="2339" spans="1:22"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88"/>
        <v>110.65833333333333</v>
      </c>
      <c r="P2339" s="5">
        <f t="shared" si="289"/>
        <v>74.184357541899445</v>
      </c>
      <c r="Q2339" t="str">
        <f t="shared" si="290"/>
        <v>food</v>
      </c>
      <c r="R2339" t="str">
        <f t="shared" si="291"/>
        <v>small batch</v>
      </c>
      <c r="S2339" s="10">
        <f t="shared" si="292"/>
        <v>41786.432210648149</v>
      </c>
      <c r="T2339" s="10">
        <f t="shared" si="293"/>
        <v>41816.432210648149</v>
      </c>
      <c r="U2339">
        <f t="shared" si="294"/>
        <v>2014</v>
      </c>
      <c r="V2339">
        <f t="shared" si="295"/>
        <v>2014</v>
      </c>
    </row>
    <row r="2340" spans="1:22"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88"/>
        <v>101.14333333333335</v>
      </c>
      <c r="P2340" s="5">
        <f t="shared" si="289"/>
        <v>123.34552845528455</v>
      </c>
      <c r="Q2340" t="str">
        <f t="shared" si="290"/>
        <v>food</v>
      </c>
      <c r="R2340" t="str">
        <f t="shared" si="291"/>
        <v>small batch</v>
      </c>
      <c r="S2340" s="10">
        <f t="shared" si="292"/>
        <v>41789.688472222224</v>
      </c>
      <c r="T2340" s="10">
        <f t="shared" si="293"/>
        <v>41819.688472222224</v>
      </c>
      <c r="U2340">
        <f t="shared" si="294"/>
        <v>2014</v>
      </c>
      <c r="V2340">
        <f t="shared" si="295"/>
        <v>2014</v>
      </c>
    </row>
    <row r="2341" spans="1:22"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88"/>
        <v>294.20799999999997</v>
      </c>
      <c r="P2341" s="5">
        <f t="shared" si="289"/>
        <v>66.623188405797094</v>
      </c>
      <c r="Q2341" t="str">
        <f t="shared" si="290"/>
        <v>food</v>
      </c>
      <c r="R2341" t="str">
        <f t="shared" si="291"/>
        <v>small batch</v>
      </c>
      <c r="S2341" s="10">
        <f t="shared" si="292"/>
        <v>42692.591539351844</v>
      </c>
      <c r="T2341" s="10">
        <f t="shared" si="293"/>
        <v>42723.124305555553</v>
      </c>
      <c r="U2341">
        <f t="shared" si="294"/>
        <v>2016</v>
      </c>
      <c r="V2341">
        <f t="shared" si="295"/>
        <v>2016</v>
      </c>
    </row>
    <row r="2342" spans="1:22"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88"/>
        <v>105.77749999999999</v>
      </c>
      <c r="P2342" s="5">
        <f t="shared" si="289"/>
        <v>104.99007444168734</v>
      </c>
      <c r="Q2342" t="str">
        <f t="shared" si="290"/>
        <v>food</v>
      </c>
      <c r="R2342" t="str">
        <f t="shared" si="291"/>
        <v>small batch</v>
      </c>
      <c r="S2342" s="10">
        <f t="shared" si="292"/>
        <v>42643.434467592589</v>
      </c>
      <c r="T2342" s="10">
        <f t="shared" si="293"/>
        <v>42673.434467592589</v>
      </c>
      <c r="U2342">
        <f t="shared" si="294"/>
        <v>2016</v>
      </c>
      <c r="V2342">
        <f t="shared" si="295"/>
        <v>2016</v>
      </c>
    </row>
    <row r="2343" spans="1:22"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88"/>
        <v>0</v>
      </c>
      <c r="P2343" s="5">
        <f t="shared" si="289"/>
        <v>0</v>
      </c>
      <c r="Q2343" t="str">
        <f t="shared" si="290"/>
        <v>technology</v>
      </c>
      <c r="R2343" t="str">
        <f t="shared" si="291"/>
        <v>web</v>
      </c>
      <c r="S2343" s="10">
        <f t="shared" si="292"/>
        <v>42167.605370370373</v>
      </c>
      <c r="T2343" s="10">
        <f t="shared" si="293"/>
        <v>42197.605370370373</v>
      </c>
      <c r="U2343">
        <f t="shared" si="294"/>
        <v>2015</v>
      </c>
      <c r="V2343">
        <f t="shared" si="295"/>
        <v>2015</v>
      </c>
    </row>
    <row r="2344" spans="1:22"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88"/>
        <v>0</v>
      </c>
      <c r="P2344" s="5">
        <f t="shared" si="289"/>
        <v>0</v>
      </c>
      <c r="Q2344" t="str">
        <f t="shared" si="290"/>
        <v>technology</v>
      </c>
      <c r="R2344" t="str">
        <f t="shared" si="291"/>
        <v>web</v>
      </c>
      <c r="S2344" s="10">
        <f t="shared" si="292"/>
        <v>41897.49386574074</v>
      </c>
      <c r="T2344" s="10">
        <f t="shared" si="293"/>
        <v>41918</v>
      </c>
      <c r="U2344">
        <f t="shared" si="294"/>
        <v>2014</v>
      </c>
      <c r="V2344">
        <f t="shared" si="295"/>
        <v>2014</v>
      </c>
    </row>
    <row r="2345" spans="1:22"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88"/>
        <v>3</v>
      </c>
      <c r="P2345" s="5">
        <f t="shared" si="289"/>
        <v>300</v>
      </c>
      <c r="Q2345" t="str">
        <f t="shared" si="290"/>
        <v>technology</v>
      </c>
      <c r="R2345" t="str">
        <f t="shared" si="291"/>
        <v>web</v>
      </c>
      <c r="S2345" s="10">
        <f t="shared" si="292"/>
        <v>42327.616956018515</v>
      </c>
      <c r="T2345" s="10">
        <f t="shared" si="293"/>
        <v>42377.615972222215</v>
      </c>
      <c r="U2345">
        <f t="shared" si="294"/>
        <v>2015</v>
      </c>
      <c r="V2345">
        <f t="shared" si="295"/>
        <v>2016</v>
      </c>
    </row>
    <row r="2346" spans="1:22"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88"/>
        <v>0.1</v>
      </c>
      <c r="P2346" s="5">
        <f t="shared" si="289"/>
        <v>1</v>
      </c>
      <c r="Q2346" t="str">
        <f t="shared" si="290"/>
        <v>technology</v>
      </c>
      <c r="R2346" t="str">
        <f t="shared" si="291"/>
        <v>web</v>
      </c>
      <c r="S2346" s="10">
        <f t="shared" si="292"/>
        <v>42515.519317129627</v>
      </c>
      <c r="T2346" s="10">
        <f t="shared" si="293"/>
        <v>42545.519317129627</v>
      </c>
      <c r="U2346">
        <f t="shared" si="294"/>
        <v>2016</v>
      </c>
      <c r="V2346">
        <f t="shared" si="295"/>
        <v>2016</v>
      </c>
    </row>
    <row r="2347" spans="1:22"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88"/>
        <v>0</v>
      </c>
      <c r="P2347" s="5">
        <f t="shared" si="289"/>
        <v>0</v>
      </c>
      <c r="Q2347" t="str">
        <f t="shared" si="290"/>
        <v>technology</v>
      </c>
      <c r="R2347" t="str">
        <f t="shared" si="291"/>
        <v>web</v>
      </c>
      <c r="S2347" s="10">
        <f t="shared" si="292"/>
        <v>42059.79347222222</v>
      </c>
      <c r="T2347" s="10">
        <f t="shared" si="293"/>
        <v>42094.777083333327</v>
      </c>
      <c r="U2347">
        <f t="shared" si="294"/>
        <v>2015</v>
      </c>
      <c r="V2347">
        <f t="shared" si="295"/>
        <v>2015</v>
      </c>
    </row>
    <row r="2348" spans="1:22"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88"/>
        <v>6.5000000000000002E-2</v>
      </c>
      <c r="P2348" s="5">
        <f t="shared" si="289"/>
        <v>13</v>
      </c>
      <c r="Q2348" t="str">
        <f t="shared" si="290"/>
        <v>technology</v>
      </c>
      <c r="R2348" t="str">
        <f t="shared" si="291"/>
        <v>web</v>
      </c>
      <c r="S2348" s="10">
        <f t="shared" si="292"/>
        <v>42615.590636574074</v>
      </c>
      <c r="T2348" s="10">
        <f t="shared" si="293"/>
        <v>42660.590636574074</v>
      </c>
      <c r="U2348">
        <f t="shared" si="294"/>
        <v>2016</v>
      </c>
      <c r="V2348">
        <f t="shared" si="295"/>
        <v>2016</v>
      </c>
    </row>
    <row r="2349" spans="1:22"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88"/>
        <v>1.5</v>
      </c>
      <c r="P2349" s="5">
        <f t="shared" si="289"/>
        <v>15</v>
      </c>
      <c r="Q2349" t="str">
        <f t="shared" si="290"/>
        <v>technology</v>
      </c>
      <c r="R2349" t="str">
        <f t="shared" si="291"/>
        <v>web</v>
      </c>
      <c r="S2349" s="10">
        <f t="shared" si="292"/>
        <v>42577.39902777777</v>
      </c>
      <c r="T2349" s="10">
        <f t="shared" si="293"/>
        <v>42607.39902777777</v>
      </c>
      <c r="U2349">
        <f t="shared" si="294"/>
        <v>2016</v>
      </c>
      <c r="V2349">
        <f t="shared" si="295"/>
        <v>2016</v>
      </c>
    </row>
    <row r="2350" spans="1:22"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88"/>
        <v>0.38571428571428573</v>
      </c>
      <c r="P2350" s="5">
        <f t="shared" si="289"/>
        <v>54</v>
      </c>
      <c r="Q2350" t="str">
        <f t="shared" si="290"/>
        <v>technology</v>
      </c>
      <c r="R2350" t="str">
        <f t="shared" si="291"/>
        <v>web</v>
      </c>
      <c r="S2350" s="10">
        <f t="shared" si="292"/>
        <v>42360.723819444444</v>
      </c>
      <c r="T2350" s="10">
        <f t="shared" si="293"/>
        <v>42420.723819444444</v>
      </c>
      <c r="U2350">
        <f t="shared" si="294"/>
        <v>2015</v>
      </c>
      <c r="V2350">
        <f t="shared" si="295"/>
        <v>2016</v>
      </c>
    </row>
    <row r="2351" spans="1:22"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88"/>
        <v>0</v>
      </c>
      <c r="P2351" s="5">
        <f t="shared" si="289"/>
        <v>0</v>
      </c>
      <c r="Q2351" t="str">
        <f t="shared" si="290"/>
        <v>technology</v>
      </c>
      <c r="R2351" t="str">
        <f t="shared" si="291"/>
        <v>web</v>
      </c>
      <c r="S2351" s="10">
        <f t="shared" si="292"/>
        <v>42198.567453703705</v>
      </c>
      <c r="T2351" s="10">
        <f t="shared" si="293"/>
        <v>42227.567453703705</v>
      </c>
      <c r="U2351">
        <f t="shared" si="294"/>
        <v>2015</v>
      </c>
      <c r="V2351">
        <f t="shared" si="295"/>
        <v>2015</v>
      </c>
    </row>
    <row r="2352" spans="1:22"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88"/>
        <v>0</v>
      </c>
      <c r="P2352" s="5">
        <f t="shared" si="289"/>
        <v>0</v>
      </c>
      <c r="Q2352" t="str">
        <f t="shared" si="290"/>
        <v>technology</v>
      </c>
      <c r="R2352" t="str">
        <f t="shared" si="291"/>
        <v>web</v>
      </c>
      <c r="S2352" s="10">
        <f t="shared" si="292"/>
        <v>42708.633912037032</v>
      </c>
      <c r="T2352" s="10">
        <f t="shared" si="293"/>
        <v>42738.633912037032</v>
      </c>
      <c r="U2352">
        <f t="shared" si="294"/>
        <v>2016</v>
      </c>
      <c r="V2352">
        <f t="shared" si="295"/>
        <v>2017</v>
      </c>
    </row>
    <row r="2353" spans="1:22"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88"/>
        <v>0.5714285714285714</v>
      </c>
      <c r="P2353" s="5">
        <f t="shared" si="289"/>
        <v>15.428571428571429</v>
      </c>
      <c r="Q2353" t="str">
        <f t="shared" si="290"/>
        <v>technology</v>
      </c>
      <c r="R2353" t="str">
        <f t="shared" si="291"/>
        <v>web</v>
      </c>
      <c r="S2353" s="10">
        <f t="shared" si="292"/>
        <v>42093.892812500002</v>
      </c>
      <c r="T2353" s="10">
        <f t="shared" si="293"/>
        <v>42123.892812500002</v>
      </c>
      <c r="U2353">
        <f t="shared" si="294"/>
        <v>2015</v>
      </c>
      <c r="V2353">
        <f t="shared" si="295"/>
        <v>2015</v>
      </c>
    </row>
    <row r="2354" spans="1:22"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88"/>
        <v>0</v>
      </c>
      <c r="P2354" s="5">
        <f t="shared" si="289"/>
        <v>0</v>
      </c>
      <c r="Q2354" t="str">
        <f t="shared" si="290"/>
        <v>technology</v>
      </c>
      <c r="R2354" t="str">
        <f t="shared" si="291"/>
        <v>web</v>
      </c>
      <c r="S2354" s="10">
        <f t="shared" si="292"/>
        <v>42101.425370370365</v>
      </c>
      <c r="T2354" s="10">
        <f t="shared" si="293"/>
        <v>42161.425370370365</v>
      </c>
      <c r="U2354">
        <f t="shared" si="294"/>
        <v>2015</v>
      </c>
      <c r="V2354">
        <f t="shared" si="295"/>
        <v>2015</v>
      </c>
    </row>
    <row r="2355" spans="1:22"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88"/>
        <v>0</v>
      </c>
      <c r="P2355" s="5">
        <f t="shared" si="289"/>
        <v>0</v>
      </c>
      <c r="Q2355" t="str">
        <f t="shared" si="290"/>
        <v>technology</v>
      </c>
      <c r="R2355" t="str">
        <f t="shared" si="291"/>
        <v>web</v>
      </c>
      <c r="S2355" s="10">
        <f t="shared" si="292"/>
        <v>42103.467847222222</v>
      </c>
      <c r="T2355" s="10">
        <f t="shared" si="293"/>
        <v>42115.467847222222</v>
      </c>
      <c r="U2355">
        <f t="shared" si="294"/>
        <v>2015</v>
      </c>
      <c r="V2355">
        <f t="shared" si="295"/>
        <v>2015</v>
      </c>
    </row>
    <row r="2356" spans="1:22"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88"/>
        <v>7.1428571428571425E-2</v>
      </c>
      <c r="P2356" s="5">
        <f t="shared" si="289"/>
        <v>25</v>
      </c>
      <c r="Q2356" t="str">
        <f t="shared" si="290"/>
        <v>technology</v>
      </c>
      <c r="R2356" t="str">
        <f t="shared" si="291"/>
        <v>web</v>
      </c>
      <c r="S2356" s="10">
        <f t="shared" si="292"/>
        <v>41954.51458333333</v>
      </c>
      <c r="T2356" s="10">
        <f t="shared" si="293"/>
        <v>42014.51458333333</v>
      </c>
      <c r="U2356">
        <f t="shared" si="294"/>
        <v>2014</v>
      </c>
      <c r="V2356">
        <f t="shared" si="295"/>
        <v>2015</v>
      </c>
    </row>
    <row r="2357" spans="1:22"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88"/>
        <v>0.6875</v>
      </c>
      <c r="P2357" s="5">
        <f t="shared" si="289"/>
        <v>27.5</v>
      </c>
      <c r="Q2357" t="str">
        <f t="shared" si="290"/>
        <v>technology</v>
      </c>
      <c r="R2357" t="str">
        <f t="shared" si="291"/>
        <v>web</v>
      </c>
      <c r="S2357" s="10">
        <f t="shared" si="292"/>
        <v>42096.709907407407</v>
      </c>
      <c r="T2357" s="10">
        <f t="shared" si="293"/>
        <v>42126.709907407407</v>
      </c>
      <c r="U2357">
        <f t="shared" si="294"/>
        <v>2015</v>
      </c>
      <c r="V2357">
        <f t="shared" si="295"/>
        <v>2015</v>
      </c>
    </row>
    <row r="2358" spans="1:22"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88"/>
        <v>0</v>
      </c>
      <c r="P2358" s="5">
        <f t="shared" si="289"/>
        <v>0</v>
      </c>
      <c r="Q2358" t="str">
        <f t="shared" si="290"/>
        <v>technology</v>
      </c>
      <c r="R2358" t="str">
        <f t="shared" si="291"/>
        <v>web</v>
      </c>
      <c r="S2358" s="10">
        <f t="shared" si="292"/>
        <v>42130.575277777774</v>
      </c>
      <c r="T2358" s="10">
        <f t="shared" si="293"/>
        <v>42160.575277777774</v>
      </c>
      <c r="U2358">
        <f t="shared" si="294"/>
        <v>2015</v>
      </c>
      <c r="V2358">
        <f t="shared" si="295"/>
        <v>2015</v>
      </c>
    </row>
    <row r="2359" spans="1:22"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88"/>
        <v>0</v>
      </c>
      <c r="P2359" s="5">
        <f t="shared" si="289"/>
        <v>0</v>
      </c>
      <c r="Q2359" t="str">
        <f t="shared" si="290"/>
        <v>technology</v>
      </c>
      <c r="R2359" t="str">
        <f t="shared" si="291"/>
        <v>web</v>
      </c>
      <c r="S2359" s="10">
        <f t="shared" si="292"/>
        <v>42264.411782407406</v>
      </c>
      <c r="T2359" s="10">
        <f t="shared" si="293"/>
        <v>42294.411782407406</v>
      </c>
      <c r="U2359">
        <f t="shared" si="294"/>
        <v>2015</v>
      </c>
      <c r="V2359">
        <f t="shared" si="295"/>
        <v>2015</v>
      </c>
    </row>
    <row r="2360" spans="1:22"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88"/>
        <v>0</v>
      </c>
      <c r="P2360" s="5">
        <f t="shared" si="289"/>
        <v>0</v>
      </c>
      <c r="Q2360" t="str">
        <f t="shared" si="290"/>
        <v>technology</v>
      </c>
      <c r="R2360" t="str">
        <f t="shared" si="291"/>
        <v>web</v>
      </c>
      <c r="S2360" s="10">
        <f t="shared" si="292"/>
        <v>41978.722638888888</v>
      </c>
      <c r="T2360" s="10">
        <f t="shared" si="293"/>
        <v>42034.818749999999</v>
      </c>
      <c r="U2360">
        <f t="shared" si="294"/>
        <v>2014</v>
      </c>
      <c r="V2360">
        <f t="shared" si="295"/>
        <v>2015</v>
      </c>
    </row>
    <row r="2361" spans="1:22"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88"/>
        <v>14.680000000000001</v>
      </c>
      <c r="P2361" s="5">
        <f t="shared" si="289"/>
        <v>367</v>
      </c>
      <c r="Q2361" t="str">
        <f t="shared" si="290"/>
        <v>technology</v>
      </c>
      <c r="R2361" t="str">
        <f t="shared" si="291"/>
        <v>web</v>
      </c>
      <c r="S2361" s="10">
        <f t="shared" si="292"/>
        <v>42159.441249999996</v>
      </c>
      <c r="T2361" s="10">
        <f t="shared" si="293"/>
        <v>42219.441249999996</v>
      </c>
      <c r="U2361">
        <f t="shared" si="294"/>
        <v>2015</v>
      </c>
      <c r="V2361">
        <f t="shared" si="295"/>
        <v>2015</v>
      </c>
    </row>
    <row r="2362" spans="1:22"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88"/>
        <v>0.04</v>
      </c>
      <c r="P2362" s="5">
        <f t="shared" si="289"/>
        <v>2</v>
      </c>
      <c r="Q2362" t="str">
        <f t="shared" si="290"/>
        <v>technology</v>
      </c>
      <c r="R2362" t="str">
        <f t="shared" si="291"/>
        <v>web</v>
      </c>
      <c r="S2362" s="10">
        <f t="shared" si="292"/>
        <v>42377.498611111114</v>
      </c>
      <c r="T2362" s="10">
        <f t="shared" si="293"/>
        <v>42407.498611111114</v>
      </c>
      <c r="U2362">
        <f t="shared" si="294"/>
        <v>2016</v>
      </c>
      <c r="V2362">
        <f t="shared" si="295"/>
        <v>2016</v>
      </c>
    </row>
    <row r="2363" spans="1:22"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88"/>
        <v>0</v>
      </c>
      <c r="P2363" s="5">
        <f t="shared" si="289"/>
        <v>0</v>
      </c>
      <c r="Q2363" t="str">
        <f t="shared" si="290"/>
        <v>technology</v>
      </c>
      <c r="R2363" t="str">
        <f t="shared" si="291"/>
        <v>web</v>
      </c>
      <c r="S2363" s="10">
        <f t="shared" si="292"/>
        <v>42466.650555555556</v>
      </c>
      <c r="T2363" s="10">
        <f t="shared" si="293"/>
        <v>42490.708333333336</v>
      </c>
      <c r="U2363">
        <f t="shared" si="294"/>
        <v>2016</v>
      </c>
      <c r="V2363">
        <f t="shared" si="295"/>
        <v>2016</v>
      </c>
    </row>
    <row r="2364" spans="1:22"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88"/>
        <v>28.571428571428569</v>
      </c>
      <c r="P2364" s="5">
        <f t="shared" si="289"/>
        <v>60</v>
      </c>
      <c r="Q2364" t="str">
        <f t="shared" si="290"/>
        <v>technology</v>
      </c>
      <c r="R2364" t="str">
        <f t="shared" si="291"/>
        <v>web</v>
      </c>
      <c r="S2364" s="10">
        <f t="shared" si="292"/>
        <v>41954.47997685185</v>
      </c>
      <c r="T2364" s="10">
        <f t="shared" si="293"/>
        <v>41984.47997685185</v>
      </c>
      <c r="U2364">
        <f t="shared" si="294"/>
        <v>2014</v>
      </c>
      <c r="V2364">
        <f t="shared" si="295"/>
        <v>2014</v>
      </c>
    </row>
    <row r="2365" spans="1:22"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88"/>
        <v>0</v>
      </c>
      <c r="P2365" s="5">
        <f t="shared" si="289"/>
        <v>0</v>
      </c>
      <c r="Q2365" t="str">
        <f t="shared" si="290"/>
        <v>technology</v>
      </c>
      <c r="R2365" t="str">
        <f t="shared" si="291"/>
        <v>web</v>
      </c>
      <c r="S2365" s="10">
        <f t="shared" si="292"/>
        <v>42321.803240740737</v>
      </c>
      <c r="T2365" s="10">
        <f t="shared" si="293"/>
        <v>42366.803240740737</v>
      </c>
      <c r="U2365">
        <f t="shared" si="294"/>
        <v>2015</v>
      </c>
      <c r="V2365">
        <f t="shared" si="295"/>
        <v>2015</v>
      </c>
    </row>
    <row r="2366" spans="1:22"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88"/>
        <v>0</v>
      </c>
      <c r="P2366" s="5">
        <f t="shared" si="289"/>
        <v>0</v>
      </c>
      <c r="Q2366" t="str">
        <f t="shared" si="290"/>
        <v>technology</v>
      </c>
      <c r="R2366" t="str">
        <f t="shared" si="291"/>
        <v>web</v>
      </c>
      <c r="S2366" s="10">
        <f t="shared" si="292"/>
        <v>42248.726342592585</v>
      </c>
      <c r="T2366" s="10">
        <f t="shared" si="293"/>
        <v>42303.726342592585</v>
      </c>
      <c r="U2366">
        <f t="shared" si="294"/>
        <v>2015</v>
      </c>
      <c r="V2366">
        <f t="shared" si="295"/>
        <v>2015</v>
      </c>
    </row>
    <row r="2367" spans="1:22"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88"/>
        <v>0</v>
      </c>
      <c r="P2367" s="5">
        <f t="shared" si="289"/>
        <v>0</v>
      </c>
      <c r="Q2367" t="str">
        <f t="shared" si="290"/>
        <v>technology</v>
      </c>
      <c r="R2367" t="str">
        <f t="shared" si="291"/>
        <v>web</v>
      </c>
      <c r="S2367" s="10">
        <f t="shared" si="292"/>
        <v>42346.528067129628</v>
      </c>
      <c r="T2367" s="10">
        <f t="shared" si="293"/>
        <v>42386.749999999993</v>
      </c>
      <c r="U2367">
        <f t="shared" si="294"/>
        <v>2015</v>
      </c>
      <c r="V2367">
        <f t="shared" si="295"/>
        <v>2016</v>
      </c>
    </row>
    <row r="2368" spans="1:22"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88"/>
        <v>10.52</v>
      </c>
      <c r="P2368" s="5">
        <f t="shared" si="289"/>
        <v>97.407407407407405</v>
      </c>
      <c r="Q2368" t="str">
        <f t="shared" si="290"/>
        <v>technology</v>
      </c>
      <c r="R2368" t="str">
        <f t="shared" si="291"/>
        <v>web</v>
      </c>
      <c r="S2368" s="10">
        <f t="shared" si="292"/>
        <v>42268.323298611103</v>
      </c>
      <c r="T2368" s="10">
        <f t="shared" si="293"/>
        <v>42298.323298611103</v>
      </c>
      <c r="U2368">
        <f t="shared" si="294"/>
        <v>2015</v>
      </c>
      <c r="V2368">
        <f t="shared" si="295"/>
        <v>2015</v>
      </c>
    </row>
    <row r="2369" spans="1:22"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88"/>
        <v>1.34</v>
      </c>
      <c r="P2369" s="5">
        <f t="shared" si="289"/>
        <v>47.857142857142854</v>
      </c>
      <c r="Q2369" t="str">
        <f t="shared" si="290"/>
        <v>technology</v>
      </c>
      <c r="R2369" t="str">
        <f t="shared" si="291"/>
        <v>web</v>
      </c>
      <c r="S2369" s="10">
        <f t="shared" si="292"/>
        <v>42425.761759259258</v>
      </c>
      <c r="T2369" s="10">
        <f t="shared" si="293"/>
        <v>42485.720092592594</v>
      </c>
      <c r="U2369">
        <f t="shared" si="294"/>
        <v>2016</v>
      </c>
      <c r="V2369">
        <f t="shared" si="295"/>
        <v>2016</v>
      </c>
    </row>
    <row r="2370" spans="1:22"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88"/>
        <v>0.25</v>
      </c>
      <c r="P2370" s="5">
        <f t="shared" si="289"/>
        <v>50</v>
      </c>
      <c r="Q2370" t="str">
        <f t="shared" si="290"/>
        <v>technology</v>
      </c>
      <c r="R2370" t="str">
        <f t="shared" si="291"/>
        <v>web</v>
      </c>
      <c r="S2370" s="10">
        <f t="shared" si="292"/>
        <v>42063.513483796291</v>
      </c>
      <c r="T2370" s="10">
        <f t="shared" si="293"/>
        <v>42108.471817129626</v>
      </c>
      <c r="U2370">
        <f t="shared" si="294"/>
        <v>2015</v>
      </c>
      <c r="V2370">
        <f t="shared" si="295"/>
        <v>2015</v>
      </c>
    </row>
    <row r="2371" spans="1:22"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96">(E2371/D2371)*100</f>
        <v>0</v>
      </c>
      <c r="P2371" s="5">
        <f t="shared" ref="P2371:P2434" si="297">IFERROR(E2371/L2371, 0)</f>
        <v>0</v>
      </c>
      <c r="Q2371" t="str">
        <f t="shared" ref="Q2371:Q2434" si="298">LEFT(N2371,FIND("/",N2371)-1)</f>
        <v>technology</v>
      </c>
      <c r="R2371" t="str">
        <f t="shared" ref="R2371:R2434" si="299">RIGHT(N2371,LEN(N2371)-FIND("/",N2371))</f>
        <v>web</v>
      </c>
      <c r="S2371" s="10">
        <f t="shared" ref="S2371:S2434" si="300">(J2371/86400)+25569+(-5/24)</f>
        <v>42380.60429398148</v>
      </c>
      <c r="T2371" s="10">
        <f t="shared" ref="T2371:T2434" si="301">(I2371/86400)+25569+(-5/24)</f>
        <v>42410.60429398148</v>
      </c>
      <c r="U2371">
        <f t="shared" ref="U2371:U2434" si="302">YEAR(S2371)</f>
        <v>2016</v>
      </c>
      <c r="V2371">
        <f t="shared" ref="V2371:V2434" si="303">YEAR(T2371)</f>
        <v>2016</v>
      </c>
    </row>
    <row r="2372" spans="1:22"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96"/>
        <v>0.32800000000000001</v>
      </c>
      <c r="P2372" s="5">
        <f t="shared" si="297"/>
        <v>20.5</v>
      </c>
      <c r="Q2372" t="str">
        <f t="shared" si="298"/>
        <v>technology</v>
      </c>
      <c r="R2372" t="str">
        <f t="shared" si="299"/>
        <v>web</v>
      </c>
      <c r="S2372" s="10">
        <f t="shared" si="300"/>
        <v>41960.980798611105</v>
      </c>
      <c r="T2372" s="10">
        <f t="shared" si="301"/>
        <v>41990.980798611105</v>
      </c>
      <c r="U2372">
        <f t="shared" si="302"/>
        <v>2014</v>
      </c>
      <c r="V2372">
        <f t="shared" si="303"/>
        <v>2014</v>
      </c>
    </row>
    <row r="2373" spans="1:22"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96"/>
        <v>0</v>
      </c>
      <c r="P2373" s="5">
        <f t="shared" si="297"/>
        <v>0</v>
      </c>
      <c r="Q2373" t="str">
        <f t="shared" si="298"/>
        <v>technology</v>
      </c>
      <c r="R2373" t="str">
        <f t="shared" si="299"/>
        <v>web</v>
      </c>
      <c r="S2373" s="10">
        <f t="shared" si="300"/>
        <v>42150.569398148145</v>
      </c>
      <c r="T2373" s="10">
        <f t="shared" si="301"/>
        <v>42180.569398148145</v>
      </c>
      <c r="U2373">
        <f t="shared" si="302"/>
        <v>2015</v>
      </c>
      <c r="V2373">
        <f t="shared" si="303"/>
        <v>2015</v>
      </c>
    </row>
    <row r="2374" spans="1:22"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96"/>
        <v>3.2727272727272729</v>
      </c>
      <c r="P2374" s="5">
        <f t="shared" si="297"/>
        <v>30</v>
      </c>
      <c r="Q2374" t="str">
        <f t="shared" si="298"/>
        <v>technology</v>
      </c>
      <c r="R2374" t="str">
        <f t="shared" si="299"/>
        <v>web</v>
      </c>
      <c r="S2374" s="10">
        <f t="shared" si="300"/>
        <v>42087.860775462956</v>
      </c>
      <c r="T2374" s="10">
        <f t="shared" si="301"/>
        <v>42117.860775462956</v>
      </c>
      <c r="U2374">
        <f t="shared" si="302"/>
        <v>2015</v>
      </c>
      <c r="V2374">
        <f t="shared" si="303"/>
        <v>2015</v>
      </c>
    </row>
    <row r="2375" spans="1:22"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96"/>
        <v>5.8823529411764705E-3</v>
      </c>
      <c r="P2375" s="5">
        <f t="shared" si="297"/>
        <v>50</v>
      </c>
      <c r="Q2375" t="str">
        <f t="shared" si="298"/>
        <v>technology</v>
      </c>
      <c r="R2375" t="str">
        <f t="shared" si="299"/>
        <v>web</v>
      </c>
      <c r="S2375" s="10">
        <f t="shared" si="300"/>
        <v>42215.453981481478</v>
      </c>
      <c r="T2375" s="10">
        <f t="shared" si="301"/>
        <v>42245.453981481478</v>
      </c>
      <c r="U2375">
        <f t="shared" si="302"/>
        <v>2015</v>
      </c>
      <c r="V2375">
        <f t="shared" si="303"/>
        <v>2015</v>
      </c>
    </row>
    <row r="2376" spans="1:22"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96"/>
        <v>4.5454545454545456E-2</v>
      </c>
      <c r="P2376" s="5">
        <f t="shared" si="297"/>
        <v>10</v>
      </c>
      <c r="Q2376" t="str">
        <f t="shared" si="298"/>
        <v>technology</v>
      </c>
      <c r="R2376" t="str">
        <f t="shared" si="299"/>
        <v>web</v>
      </c>
      <c r="S2376" s="10">
        <f t="shared" si="300"/>
        <v>42017.634953703702</v>
      </c>
      <c r="T2376" s="10">
        <f t="shared" si="301"/>
        <v>42047.634953703702</v>
      </c>
      <c r="U2376">
        <f t="shared" si="302"/>
        <v>2015</v>
      </c>
      <c r="V2376">
        <f t="shared" si="303"/>
        <v>2015</v>
      </c>
    </row>
    <row r="2377" spans="1:22"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96"/>
        <v>0</v>
      </c>
      <c r="P2377" s="5">
        <f t="shared" si="297"/>
        <v>0</v>
      </c>
      <c r="Q2377" t="str">
        <f t="shared" si="298"/>
        <v>technology</v>
      </c>
      <c r="R2377" t="str">
        <f t="shared" si="299"/>
        <v>web</v>
      </c>
      <c r="S2377" s="10">
        <f t="shared" si="300"/>
        <v>42592.627743055556</v>
      </c>
      <c r="T2377" s="10">
        <f t="shared" si="301"/>
        <v>42622.627743055556</v>
      </c>
      <c r="U2377">
        <f t="shared" si="302"/>
        <v>2016</v>
      </c>
      <c r="V2377">
        <f t="shared" si="303"/>
        <v>2016</v>
      </c>
    </row>
    <row r="2378" spans="1:22"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96"/>
        <v>10.877666666666666</v>
      </c>
      <c r="P2378" s="5">
        <f t="shared" si="297"/>
        <v>81.582499999999996</v>
      </c>
      <c r="Q2378" t="str">
        <f t="shared" si="298"/>
        <v>technology</v>
      </c>
      <c r="R2378" t="str">
        <f t="shared" si="299"/>
        <v>web</v>
      </c>
      <c r="S2378" s="10">
        <f t="shared" si="300"/>
        <v>42318.717199074068</v>
      </c>
      <c r="T2378" s="10">
        <f t="shared" si="301"/>
        <v>42348.717199074068</v>
      </c>
      <c r="U2378">
        <f t="shared" si="302"/>
        <v>2015</v>
      </c>
      <c r="V2378">
        <f t="shared" si="303"/>
        <v>2015</v>
      </c>
    </row>
    <row r="2379" spans="1:22"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96"/>
        <v>0</v>
      </c>
      <c r="P2379" s="5">
        <f t="shared" si="297"/>
        <v>0</v>
      </c>
      <c r="Q2379" t="str">
        <f t="shared" si="298"/>
        <v>technology</v>
      </c>
      <c r="R2379" t="str">
        <f t="shared" si="299"/>
        <v>web</v>
      </c>
      <c r="S2379" s="10">
        <f t="shared" si="300"/>
        <v>42669.661840277775</v>
      </c>
      <c r="T2379" s="10">
        <f t="shared" si="301"/>
        <v>42699.703506944446</v>
      </c>
      <c r="U2379">
        <f t="shared" si="302"/>
        <v>2016</v>
      </c>
      <c r="V2379">
        <f t="shared" si="303"/>
        <v>2016</v>
      </c>
    </row>
    <row r="2380" spans="1:22"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96"/>
        <v>0</v>
      </c>
      <c r="P2380" s="5">
        <f t="shared" si="297"/>
        <v>0</v>
      </c>
      <c r="Q2380" t="str">
        <f t="shared" si="298"/>
        <v>technology</v>
      </c>
      <c r="R2380" t="str">
        <f t="shared" si="299"/>
        <v>web</v>
      </c>
      <c r="S2380" s="10">
        <f t="shared" si="300"/>
        <v>42212.804745370369</v>
      </c>
      <c r="T2380" s="10">
        <f t="shared" si="301"/>
        <v>42241.804745370369</v>
      </c>
      <c r="U2380">
        <f t="shared" si="302"/>
        <v>2015</v>
      </c>
      <c r="V2380">
        <f t="shared" si="303"/>
        <v>2015</v>
      </c>
    </row>
    <row r="2381" spans="1:22"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96"/>
        <v>0</v>
      </c>
      <c r="P2381" s="5">
        <f t="shared" si="297"/>
        <v>0</v>
      </c>
      <c r="Q2381" t="str">
        <f t="shared" si="298"/>
        <v>technology</v>
      </c>
      <c r="R2381" t="str">
        <f t="shared" si="299"/>
        <v>web</v>
      </c>
      <c r="S2381" s="10">
        <f t="shared" si="300"/>
        <v>42236.808055555557</v>
      </c>
      <c r="T2381" s="10">
        <f t="shared" si="301"/>
        <v>42281.808055555557</v>
      </c>
      <c r="U2381">
        <f t="shared" si="302"/>
        <v>2015</v>
      </c>
      <c r="V2381">
        <f t="shared" si="303"/>
        <v>2015</v>
      </c>
    </row>
    <row r="2382" spans="1:22"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96"/>
        <v>0.36666666666666664</v>
      </c>
      <c r="P2382" s="5">
        <f t="shared" si="297"/>
        <v>18.333333333333332</v>
      </c>
      <c r="Q2382" t="str">
        <f t="shared" si="298"/>
        <v>technology</v>
      </c>
      <c r="R2382" t="str">
        <f t="shared" si="299"/>
        <v>web</v>
      </c>
      <c r="S2382" s="10">
        <f t="shared" si="300"/>
        <v>42248.584976851846</v>
      </c>
      <c r="T2382" s="10">
        <f t="shared" si="301"/>
        <v>42278.584976851846</v>
      </c>
      <c r="U2382">
        <f t="shared" si="302"/>
        <v>2015</v>
      </c>
      <c r="V2382">
        <f t="shared" si="303"/>
        <v>2015</v>
      </c>
    </row>
    <row r="2383" spans="1:22"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96"/>
        <v>1.8193398957730169</v>
      </c>
      <c r="P2383" s="5">
        <f t="shared" si="297"/>
        <v>224.42857142857142</v>
      </c>
      <c r="Q2383" t="str">
        <f t="shared" si="298"/>
        <v>technology</v>
      </c>
      <c r="R2383" t="str">
        <f t="shared" si="299"/>
        <v>web</v>
      </c>
      <c r="S2383" s="10">
        <f t="shared" si="300"/>
        <v>42074.727407407401</v>
      </c>
      <c r="T2383" s="10">
        <f t="shared" si="301"/>
        <v>42104.727407407401</v>
      </c>
      <c r="U2383">
        <f t="shared" si="302"/>
        <v>2015</v>
      </c>
      <c r="V2383">
        <f t="shared" si="303"/>
        <v>2015</v>
      </c>
    </row>
    <row r="2384" spans="1:22"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96"/>
        <v>2.5</v>
      </c>
      <c r="P2384" s="5">
        <f t="shared" si="297"/>
        <v>37.5</v>
      </c>
      <c r="Q2384" t="str">
        <f t="shared" si="298"/>
        <v>technology</v>
      </c>
      <c r="R2384" t="str">
        <f t="shared" si="299"/>
        <v>web</v>
      </c>
      <c r="S2384" s="10">
        <f t="shared" si="300"/>
        <v>42194.979201388887</v>
      </c>
      <c r="T2384" s="10">
        <f t="shared" si="301"/>
        <v>42219.979201388887</v>
      </c>
      <c r="U2384">
        <f t="shared" si="302"/>
        <v>2015</v>
      </c>
      <c r="V2384">
        <f t="shared" si="303"/>
        <v>2015</v>
      </c>
    </row>
    <row r="2385" spans="1:22"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96"/>
        <v>4.3499999999999996</v>
      </c>
      <c r="P2385" s="5">
        <f t="shared" si="297"/>
        <v>145</v>
      </c>
      <c r="Q2385" t="str">
        <f t="shared" si="298"/>
        <v>technology</v>
      </c>
      <c r="R2385" t="str">
        <f t="shared" si="299"/>
        <v>web</v>
      </c>
      <c r="S2385" s="10">
        <f t="shared" si="300"/>
        <v>42026.848460648143</v>
      </c>
      <c r="T2385" s="10">
        <f t="shared" si="301"/>
        <v>42056.848460648143</v>
      </c>
      <c r="U2385">
        <f t="shared" si="302"/>
        <v>2015</v>
      </c>
      <c r="V2385">
        <f t="shared" si="303"/>
        <v>2015</v>
      </c>
    </row>
    <row r="2386" spans="1:22"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96"/>
        <v>0.8</v>
      </c>
      <c r="P2386" s="5">
        <f t="shared" si="297"/>
        <v>1</v>
      </c>
      <c r="Q2386" t="str">
        <f t="shared" si="298"/>
        <v>technology</v>
      </c>
      <c r="R2386" t="str">
        <f t="shared" si="299"/>
        <v>web</v>
      </c>
      <c r="S2386" s="10">
        <f t="shared" si="300"/>
        <v>41926.859293981477</v>
      </c>
      <c r="T2386" s="10">
        <f t="shared" si="301"/>
        <v>41956.900960648149</v>
      </c>
      <c r="U2386">
        <f t="shared" si="302"/>
        <v>2014</v>
      </c>
      <c r="V2386">
        <f t="shared" si="303"/>
        <v>2014</v>
      </c>
    </row>
    <row r="2387" spans="1:22"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96"/>
        <v>1.2123076923076923</v>
      </c>
      <c r="P2387" s="5">
        <f t="shared" si="297"/>
        <v>112.57142857142857</v>
      </c>
      <c r="Q2387" t="str">
        <f t="shared" si="298"/>
        <v>technology</v>
      </c>
      <c r="R2387" t="str">
        <f t="shared" si="299"/>
        <v>web</v>
      </c>
      <c r="S2387" s="10">
        <f t="shared" si="300"/>
        <v>42191.493425925924</v>
      </c>
      <c r="T2387" s="10">
        <f t="shared" si="301"/>
        <v>42221.493425925924</v>
      </c>
      <c r="U2387">
        <f t="shared" si="302"/>
        <v>2015</v>
      </c>
      <c r="V2387">
        <f t="shared" si="303"/>
        <v>2015</v>
      </c>
    </row>
    <row r="2388" spans="1:22"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96"/>
        <v>0</v>
      </c>
      <c r="P2388" s="5">
        <f t="shared" si="297"/>
        <v>0</v>
      </c>
      <c r="Q2388" t="str">
        <f t="shared" si="298"/>
        <v>technology</v>
      </c>
      <c r="R2388" t="str">
        <f t="shared" si="299"/>
        <v>web</v>
      </c>
      <c r="S2388" s="10">
        <f t="shared" si="300"/>
        <v>41954.629907407405</v>
      </c>
      <c r="T2388" s="10">
        <f t="shared" si="301"/>
        <v>42014.629907407405</v>
      </c>
      <c r="U2388">
        <f t="shared" si="302"/>
        <v>2014</v>
      </c>
      <c r="V2388">
        <f t="shared" si="303"/>
        <v>2015</v>
      </c>
    </row>
    <row r="2389" spans="1:22"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96"/>
        <v>0.68399999999999994</v>
      </c>
      <c r="P2389" s="5">
        <f t="shared" si="297"/>
        <v>342</v>
      </c>
      <c r="Q2389" t="str">
        <f t="shared" si="298"/>
        <v>technology</v>
      </c>
      <c r="R2389" t="str">
        <f t="shared" si="299"/>
        <v>web</v>
      </c>
      <c r="S2389" s="10">
        <f t="shared" si="300"/>
        <v>42528.418287037035</v>
      </c>
      <c r="T2389" s="10">
        <f t="shared" si="301"/>
        <v>42573.418287037035</v>
      </c>
      <c r="U2389">
        <f t="shared" si="302"/>
        <v>2016</v>
      </c>
      <c r="V2389">
        <f t="shared" si="303"/>
        <v>2016</v>
      </c>
    </row>
    <row r="2390" spans="1:22"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96"/>
        <v>1.2513513513513512</v>
      </c>
      <c r="P2390" s="5">
        <f t="shared" si="297"/>
        <v>57.875</v>
      </c>
      <c r="Q2390" t="str">
        <f t="shared" si="298"/>
        <v>technology</v>
      </c>
      <c r="R2390" t="str">
        <f t="shared" si="299"/>
        <v>web</v>
      </c>
      <c r="S2390" s="10">
        <f t="shared" si="300"/>
        <v>41989.645358796297</v>
      </c>
      <c r="T2390" s="10">
        <f t="shared" si="301"/>
        <v>42019.603472222218</v>
      </c>
      <c r="U2390">
        <f t="shared" si="302"/>
        <v>2014</v>
      </c>
      <c r="V2390">
        <f t="shared" si="303"/>
        <v>2015</v>
      </c>
    </row>
    <row r="2391" spans="1:22"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96"/>
        <v>0.1875</v>
      </c>
      <c r="P2391" s="5">
        <f t="shared" si="297"/>
        <v>30</v>
      </c>
      <c r="Q2391" t="str">
        <f t="shared" si="298"/>
        <v>technology</v>
      </c>
      <c r="R2391" t="str">
        <f t="shared" si="299"/>
        <v>web</v>
      </c>
      <c r="S2391" s="10">
        <f t="shared" si="300"/>
        <v>42179.445046296292</v>
      </c>
      <c r="T2391" s="10">
        <f t="shared" si="301"/>
        <v>42210.707638888889</v>
      </c>
      <c r="U2391">
        <f t="shared" si="302"/>
        <v>2015</v>
      </c>
      <c r="V2391">
        <f t="shared" si="303"/>
        <v>2015</v>
      </c>
    </row>
    <row r="2392" spans="1:22"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96"/>
        <v>0</v>
      </c>
      <c r="P2392" s="5">
        <f t="shared" si="297"/>
        <v>0</v>
      </c>
      <c r="Q2392" t="str">
        <f t="shared" si="298"/>
        <v>technology</v>
      </c>
      <c r="R2392" t="str">
        <f t="shared" si="299"/>
        <v>web</v>
      </c>
      <c r="S2392" s="10">
        <f t="shared" si="300"/>
        <v>41968.053981481477</v>
      </c>
      <c r="T2392" s="10">
        <f t="shared" si="301"/>
        <v>42008.053981481477</v>
      </c>
      <c r="U2392">
        <f t="shared" si="302"/>
        <v>2014</v>
      </c>
      <c r="V2392">
        <f t="shared" si="303"/>
        <v>2015</v>
      </c>
    </row>
    <row r="2393" spans="1:22"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96"/>
        <v>0.125</v>
      </c>
      <c r="P2393" s="5">
        <f t="shared" si="297"/>
        <v>25</v>
      </c>
      <c r="Q2393" t="str">
        <f t="shared" si="298"/>
        <v>technology</v>
      </c>
      <c r="R2393" t="str">
        <f t="shared" si="299"/>
        <v>web</v>
      </c>
      <c r="S2393" s="10">
        <f t="shared" si="300"/>
        <v>42064.586157407401</v>
      </c>
      <c r="T2393" s="10">
        <f t="shared" si="301"/>
        <v>42094.544490740744</v>
      </c>
      <c r="U2393">
        <f t="shared" si="302"/>
        <v>2015</v>
      </c>
      <c r="V2393">
        <f t="shared" si="303"/>
        <v>2015</v>
      </c>
    </row>
    <row r="2394" spans="1:22"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96"/>
        <v>0</v>
      </c>
      <c r="P2394" s="5">
        <f t="shared" si="297"/>
        <v>0</v>
      </c>
      <c r="Q2394" t="str">
        <f t="shared" si="298"/>
        <v>technology</v>
      </c>
      <c r="R2394" t="str">
        <f t="shared" si="299"/>
        <v>web</v>
      </c>
      <c r="S2394" s="10">
        <f t="shared" si="300"/>
        <v>42275.912303240737</v>
      </c>
      <c r="T2394" s="10">
        <f t="shared" si="301"/>
        <v>42305.912303240737</v>
      </c>
      <c r="U2394">
        <f t="shared" si="302"/>
        <v>2015</v>
      </c>
      <c r="V2394">
        <f t="shared" si="303"/>
        <v>2015</v>
      </c>
    </row>
    <row r="2395" spans="1:22"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96"/>
        <v>0.05</v>
      </c>
      <c r="P2395" s="5">
        <f t="shared" si="297"/>
        <v>50</v>
      </c>
      <c r="Q2395" t="str">
        <f t="shared" si="298"/>
        <v>technology</v>
      </c>
      <c r="R2395" t="str">
        <f t="shared" si="299"/>
        <v>web</v>
      </c>
      <c r="S2395" s="10">
        <f t="shared" si="300"/>
        <v>42194.440011574072</v>
      </c>
      <c r="T2395" s="10">
        <f t="shared" si="301"/>
        <v>42224.440011574072</v>
      </c>
      <c r="U2395">
        <f t="shared" si="302"/>
        <v>2015</v>
      </c>
      <c r="V2395">
        <f t="shared" si="303"/>
        <v>2015</v>
      </c>
    </row>
    <row r="2396" spans="1:22"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96"/>
        <v>0.06</v>
      </c>
      <c r="P2396" s="5">
        <f t="shared" si="297"/>
        <v>1.5</v>
      </c>
      <c r="Q2396" t="str">
        <f t="shared" si="298"/>
        <v>technology</v>
      </c>
      <c r="R2396" t="str">
        <f t="shared" si="299"/>
        <v>web</v>
      </c>
      <c r="S2396" s="10">
        <f t="shared" si="300"/>
        <v>42031.15385416666</v>
      </c>
      <c r="T2396" s="10">
        <f t="shared" si="301"/>
        <v>42061.15385416666</v>
      </c>
      <c r="U2396">
        <f t="shared" si="302"/>
        <v>2015</v>
      </c>
      <c r="V2396">
        <f t="shared" si="303"/>
        <v>2015</v>
      </c>
    </row>
    <row r="2397" spans="1:22"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96"/>
        <v>0</v>
      </c>
      <c r="P2397" s="5">
        <f t="shared" si="297"/>
        <v>0</v>
      </c>
      <c r="Q2397" t="str">
        <f t="shared" si="298"/>
        <v>technology</v>
      </c>
      <c r="R2397" t="str">
        <f t="shared" si="299"/>
        <v>web</v>
      </c>
      <c r="S2397" s="10">
        <f t="shared" si="300"/>
        <v>42716.913043981483</v>
      </c>
      <c r="T2397" s="10">
        <f t="shared" si="301"/>
        <v>42745.164583333331</v>
      </c>
      <c r="U2397">
        <f t="shared" si="302"/>
        <v>2016</v>
      </c>
      <c r="V2397">
        <f t="shared" si="303"/>
        <v>2017</v>
      </c>
    </row>
    <row r="2398" spans="1:22"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96"/>
        <v>0.2</v>
      </c>
      <c r="P2398" s="5">
        <f t="shared" si="297"/>
        <v>10</v>
      </c>
      <c r="Q2398" t="str">
        <f t="shared" si="298"/>
        <v>technology</v>
      </c>
      <c r="R2398" t="str">
        <f t="shared" si="299"/>
        <v>web</v>
      </c>
      <c r="S2398" s="10">
        <f t="shared" si="300"/>
        <v>42262.640717592592</v>
      </c>
      <c r="T2398" s="10">
        <f t="shared" si="301"/>
        <v>42292.640717592592</v>
      </c>
      <c r="U2398">
        <f t="shared" si="302"/>
        <v>2015</v>
      </c>
      <c r="V2398">
        <f t="shared" si="303"/>
        <v>2015</v>
      </c>
    </row>
    <row r="2399" spans="1:22"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96"/>
        <v>0</v>
      </c>
      <c r="P2399" s="5">
        <f t="shared" si="297"/>
        <v>0</v>
      </c>
      <c r="Q2399" t="str">
        <f t="shared" si="298"/>
        <v>technology</v>
      </c>
      <c r="R2399" t="str">
        <f t="shared" si="299"/>
        <v>web</v>
      </c>
      <c r="S2399" s="10">
        <f t="shared" si="300"/>
        <v>41976.676574074074</v>
      </c>
      <c r="T2399" s="10">
        <f t="shared" si="301"/>
        <v>42006.676574074074</v>
      </c>
      <c r="U2399">
        <f t="shared" si="302"/>
        <v>2014</v>
      </c>
      <c r="V2399">
        <f t="shared" si="303"/>
        <v>2015</v>
      </c>
    </row>
    <row r="2400" spans="1:22"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96"/>
        <v>0</v>
      </c>
      <c r="P2400" s="5">
        <f t="shared" si="297"/>
        <v>0</v>
      </c>
      <c r="Q2400" t="str">
        <f t="shared" si="298"/>
        <v>technology</v>
      </c>
      <c r="R2400" t="str">
        <f t="shared" si="299"/>
        <v>web</v>
      </c>
      <c r="S2400" s="10">
        <f t="shared" si="300"/>
        <v>42157.708148148151</v>
      </c>
      <c r="T2400" s="10">
        <f t="shared" si="301"/>
        <v>42187.708148148151</v>
      </c>
      <c r="U2400">
        <f t="shared" si="302"/>
        <v>2015</v>
      </c>
      <c r="V2400">
        <f t="shared" si="303"/>
        <v>2015</v>
      </c>
    </row>
    <row r="2401" spans="1:22"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96"/>
        <v>0</v>
      </c>
      <c r="P2401" s="5">
        <f t="shared" si="297"/>
        <v>0</v>
      </c>
      <c r="Q2401" t="str">
        <f t="shared" si="298"/>
        <v>technology</v>
      </c>
      <c r="R2401" t="str">
        <f t="shared" si="299"/>
        <v>web</v>
      </c>
      <c r="S2401" s="10">
        <f t="shared" si="300"/>
        <v>41956.644745370366</v>
      </c>
      <c r="T2401" s="10">
        <f t="shared" si="301"/>
        <v>41991.644745370366</v>
      </c>
      <c r="U2401">
        <f t="shared" si="302"/>
        <v>2014</v>
      </c>
      <c r="V2401">
        <f t="shared" si="303"/>
        <v>2014</v>
      </c>
    </row>
    <row r="2402" spans="1:22"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96"/>
        <v>0</v>
      </c>
      <c r="P2402" s="5">
        <f t="shared" si="297"/>
        <v>0</v>
      </c>
      <c r="Q2402" t="str">
        <f t="shared" si="298"/>
        <v>technology</v>
      </c>
      <c r="R2402" t="str">
        <f t="shared" si="299"/>
        <v>web</v>
      </c>
      <c r="S2402" s="10">
        <f t="shared" si="300"/>
        <v>42444.059768518513</v>
      </c>
      <c r="T2402" s="10">
        <f t="shared" si="301"/>
        <v>42474.059768518513</v>
      </c>
      <c r="U2402">
        <f t="shared" si="302"/>
        <v>2016</v>
      </c>
      <c r="V2402">
        <f t="shared" si="303"/>
        <v>2016</v>
      </c>
    </row>
    <row r="2403" spans="1:22"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96"/>
        <v>0.71785714285714286</v>
      </c>
      <c r="P2403" s="5">
        <f t="shared" si="297"/>
        <v>22.333333333333332</v>
      </c>
      <c r="Q2403" t="str">
        <f t="shared" si="298"/>
        <v>food</v>
      </c>
      <c r="R2403" t="str">
        <f t="shared" si="299"/>
        <v>food trucks</v>
      </c>
      <c r="S2403" s="10">
        <f t="shared" si="300"/>
        <v>42374.614537037036</v>
      </c>
      <c r="T2403" s="10">
        <f t="shared" si="301"/>
        <v>42434.614537037036</v>
      </c>
      <c r="U2403">
        <f t="shared" si="302"/>
        <v>2016</v>
      </c>
      <c r="V2403">
        <f t="shared" si="303"/>
        <v>2016</v>
      </c>
    </row>
    <row r="2404" spans="1:22"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96"/>
        <v>0.43333333333333329</v>
      </c>
      <c r="P2404" s="5">
        <f t="shared" si="297"/>
        <v>52</v>
      </c>
      <c r="Q2404" t="str">
        <f t="shared" si="298"/>
        <v>food</v>
      </c>
      <c r="R2404" t="str">
        <f t="shared" si="299"/>
        <v>food trucks</v>
      </c>
      <c r="S2404" s="10">
        <f t="shared" si="300"/>
        <v>42107.47142361111</v>
      </c>
      <c r="T2404" s="10">
        <f t="shared" si="301"/>
        <v>42137.47142361111</v>
      </c>
      <c r="U2404">
        <f t="shared" si="302"/>
        <v>2015</v>
      </c>
      <c r="V2404">
        <f t="shared" si="303"/>
        <v>2015</v>
      </c>
    </row>
    <row r="2405" spans="1:22"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96"/>
        <v>16.833333333333332</v>
      </c>
      <c r="P2405" s="5">
        <f t="shared" si="297"/>
        <v>16.833333333333332</v>
      </c>
      <c r="Q2405" t="str">
        <f t="shared" si="298"/>
        <v>food</v>
      </c>
      <c r="R2405" t="str">
        <f t="shared" si="299"/>
        <v>food trucks</v>
      </c>
      <c r="S2405" s="10">
        <f t="shared" si="300"/>
        <v>42399.67428240741</v>
      </c>
      <c r="T2405" s="10">
        <f t="shared" si="301"/>
        <v>42459.632615740738</v>
      </c>
      <c r="U2405">
        <f t="shared" si="302"/>
        <v>2016</v>
      </c>
      <c r="V2405">
        <f t="shared" si="303"/>
        <v>2016</v>
      </c>
    </row>
    <row r="2406" spans="1:22"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96"/>
        <v>0</v>
      </c>
      <c r="P2406" s="5">
        <f t="shared" si="297"/>
        <v>0</v>
      </c>
      <c r="Q2406" t="str">
        <f t="shared" si="298"/>
        <v>food</v>
      </c>
      <c r="R2406" t="str">
        <f t="shared" si="299"/>
        <v>food trucks</v>
      </c>
      <c r="S2406" s="10">
        <f t="shared" si="300"/>
        <v>42341.831099537034</v>
      </c>
      <c r="T2406" s="10">
        <f t="shared" si="301"/>
        <v>42371.831099537034</v>
      </c>
      <c r="U2406">
        <f t="shared" si="302"/>
        <v>2015</v>
      </c>
      <c r="V2406">
        <f t="shared" si="303"/>
        <v>2016</v>
      </c>
    </row>
    <row r="2407" spans="1:22"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96"/>
        <v>22.52</v>
      </c>
      <c r="P2407" s="5">
        <f t="shared" si="297"/>
        <v>56.3</v>
      </c>
      <c r="Q2407" t="str">
        <f t="shared" si="298"/>
        <v>food</v>
      </c>
      <c r="R2407" t="str">
        <f t="shared" si="299"/>
        <v>food trucks</v>
      </c>
      <c r="S2407" s="10">
        <f t="shared" si="300"/>
        <v>42595.377025462956</v>
      </c>
      <c r="T2407" s="10">
        <f t="shared" si="301"/>
        <v>42616.377025462956</v>
      </c>
      <c r="U2407">
        <f t="shared" si="302"/>
        <v>2016</v>
      </c>
      <c r="V2407">
        <f t="shared" si="303"/>
        <v>2016</v>
      </c>
    </row>
    <row r="2408" spans="1:22"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96"/>
        <v>41.384615384615387</v>
      </c>
      <c r="P2408" s="5">
        <f t="shared" si="297"/>
        <v>84.0625</v>
      </c>
      <c r="Q2408" t="str">
        <f t="shared" si="298"/>
        <v>food</v>
      </c>
      <c r="R2408" t="str">
        <f t="shared" si="299"/>
        <v>food trucks</v>
      </c>
      <c r="S2408" s="10">
        <f t="shared" si="300"/>
        <v>41982.902662037035</v>
      </c>
      <c r="T2408" s="10">
        <f t="shared" si="301"/>
        <v>42022.902662037035</v>
      </c>
      <c r="U2408">
        <f t="shared" si="302"/>
        <v>2014</v>
      </c>
      <c r="V2408">
        <f t="shared" si="303"/>
        <v>2015</v>
      </c>
    </row>
    <row r="2409" spans="1:22"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96"/>
        <v>25.259090909090908</v>
      </c>
      <c r="P2409" s="5">
        <f t="shared" si="297"/>
        <v>168.39393939393941</v>
      </c>
      <c r="Q2409" t="str">
        <f t="shared" si="298"/>
        <v>food</v>
      </c>
      <c r="R2409" t="str">
        <f t="shared" si="299"/>
        <v>food trucks</v>
      </c>
      <c r="S2409" s="10">
        <f t="shared" si="300"/>
        <v>42082.367222222216</v>
      </c>
      <c r="T2409" s="10">
        <f t="shared" si="301"/>
        <v>42105.041666666664</v>
      </c>
      <c r="U2409">
        <f t="shared" si="302"/>
        <v>2015</v>
      </c>
      <c r="V2409">
        <f t="shared" si="303"/>
        <v>2015</v>
      </c>
    </row>
    <row r="2410" spans="1:22"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96"/>
        <v>0.2</v>
      </c>
      <c r="P2410" s="5">
        <f t="shared" si="297"/>
        <v>15</v>
      </c>
      <c r="Q2410" t="str">
        <f t="shared" si="298"/>
        <v>food</v>
      </c>
      <c r="R2410" t="str">
        <f t="shared" si="299"/>
        <v>food trucks</v>
      </c>
      <c r="S2410" s="10">
        <f t="shared" si="300"/>
        <v>41918.93237268518</v>
      </c>
      <c r="T2410" s="10">
        <f t="shared" si="301"/>
        <v>41948.974039351851</v>
      </c>
      <c r="U2410">
        <f t="shared" si="302"/>
        <v>2014</v>
      </c>
      <c r="V2410">
        <f t="shared" si="303"/>
        <v>2014</v>
      </c>
    </row>
    <row r="2411" spans="1:22"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96"/>
        <v>1.8399999999999999</v>
      </c>
      <c r="P2411" s="5">
        <f t="shared" si="297"/>
        <v>76.666666666666671</v>
      </c>
      <c r="Q2411" t="str">
        <f t="shared" si="298"/>
        <v>food</v>
      </c>
      <c r="R2411" t="str">
        <f t="shared" si="299"/>
        <v>food trucks</v>
      </c>
      <c r="S2411" s="10">
        <f t="shared" si="300"/>
        <v>42204.667534722219</v>
      </c>
      <c r="T2411" s="10">
        <f t="shared" si="301"/>
        <v>42234.667534722219</v>
      </c>
      <c r="U2411">
        <f t="shared" si="302"/>
        <v>2015</v>
      </c>
      <c r="V2411">
        <f t="shared" si="303"/>
        <v>2015</v>
      </c>
    </row>
    <row r="2412" spans="1:22"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96"/>
        <v>0</v>
      </c>
      <c r="P2412" s="5">
        <f t="shared" si="297"/>
        <v>0</v>
      </c>
      <c r="Q2412" t="str">
        <f t="shared" si="298"/>
        <v>food</v>
      </c>
      <c r="R2412" t="str">
        <f t="shared" si="299"/>
        <v>food trucks</v>
      </c>
      <c r="S2412" s="10">
        <f t="shared" si="300"/>
        <v>42224.199942129628</v>
      </c>
      <c r="T2412" s="10">
        <f t="shared" si="301"/>
        <v>42254.199942129628</v>
      </c>
      <c r="U2412">
        <f t="shared" si="302"/>
        <v>2015</v>
      </c>
      <c r="V2412">
        <f t="shared" si="303"/>
        <v>2015</v>
      </c>
    </row>
    <row r="2413" spans="1:22"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96"/>
        <v>0.60399999999999998</v>
      </c>
      <c r="P2413" s="5">
        <f t="shared" si="297"/>
        <v>50.333333333333336</v>
      </c>
      <c r="Q2413" t="str">
        <f t="shared" si="298"/>
        <v>food</v>
      </c>
      <c r="R2413" t="str">
        <f t="shared" si="299"/>
        <v>food trucks</v>
      </c>
      <c r="S2413" s="10">
        <f t="shared" si="300"/>
        <v>42211.524097222216</v>
      </c>
      <c r="T2413" s="10">
        <f t="shared" si="301"/>
        <v>42241.524097222216</v>
      </c>
      <c r="U2413">
        <f t="shared" si="302"/>
        <v>2015</v>
      </c>
      <c r="V2413">
        <f t="shared" si="303"/>
        <v>2015</v>
      </c>
    </row>
    <row r="2414" spans="1:22"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96"/>
        <v>0</v>
      </c>
      <c r="P2414" s="5">
        <f t="shared" si="297"/>
        <v>0</v>
      </c>
      <c r="Q2414" t="str">
        <f t="shared" si="298"/>
        <v>food</v>
      </c>
      <c r="R2414" t="str">
        <f t="shared" si="299"/>
        <v>food trucks</v>
      </c>
      <c r="S2414" s="10">
        <f t="shared" si="300"/>
        <v>42655.528622685182</v>
      </c>
      <c r="T2414" s="10">
        <f t="shared" si="301"/>
        <v>42700.570289351854</v>
      </c>
      <c r="U2414">
        <f t="shared" si="302"/>
        <v>2016</v>
      </c>
      <c r="V2414">
        <f t="shared" si="303"/>
        <v>2016</v>
      </c>
    </row>
    <row r="2415" spans="1:22"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96"/>
        <v>0.83333333333333337</v>
      </c>
      <c r="P2415" s="5">
        <f t="shared" si="297"/>
        <v>8.3333333333333339</v>
      </c>
      <c r="Q2415" t="str">
        <f t="shared" si="298"/>
        <v>food</v>
      </c>
      <c r="R2415" t="str">
        <f t="shared" si="299"/>
        <v>food trucks</v>
      </c>
      <c r="S2415" s="10">
        <f t="shared" si="300"/>
        <v>41759.901412037034</v>
      </c>
      <c r="T2415" s="10">
        <f t="shared" si="301"/>
        <v>41790.770833333328</v>
      </c>
      <c r="U2415">
        <f t="shared" si="302"/>
        <v>2014</v>
      </c>
      <c r="V2415">
        <f t="shared" si="303"/>
        <v>2014</v>
      </c>
    </row>
    <row r="2416" spans="1:22"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96"/>
        <v>3.0666666666666664</v>
      </c>
      <c r="P2416" s="5">
        <f t="shared" si="297"/>
        <v>35.384615384615387</v>
      </c>
      <c r="Q2416" t="str">
        <f t="shared" si="298"/>
        <v>food</v>
      </c>
      <c r="R2416" t="str">
        <f t="shared" si="299"/>
        <v>food trucks</v>
      </c>
      <c r="S2416" s="10">
        <f t="shared" si="300"/>
        <v>42198.486805555549</v>
      </c>
      <c r="T2416" s="10">
        <f t="shared" si="301"/>
        <v>42237.957638888889</v>
      </c>
      <c r="U2416">
        <f t="shared" si="302"/>
        <v>2015</v>
      </c>
      <c r="V2416">
        <f t="shared" si="303"/>
        <v>2015</v>
      </c>
    </row>
    <row r="2417" spans="1:22"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96"/>
        <v>0.55833333333333335</v>
      </c>
      <c r="P2417" s="5">
        <f t="shared" si="297"/>
        <v>55.833333333333336</v>
      </c>
      <c r="Q2417" t="str">
        <f t="shared" si="298"/>
        <v>food</v>
      </c>
      <c r="R2417" t="str">
        <f t="shared" si="299"/>
        <v>food trucks</v>
      </c>
      <c r="S2417" s="10">
        <f t="shared" si="300"/>
        <v>42536.654467592591</v>
      </c>
      <c r="T2417" s="10">
        <f t="shared" si="301"/>
        <v>42566.654467592591</v>
      </c>
      <c r="U2417">
        <f t="shared" si="302"/>
        <v>2016</v>
      </c>
      <c r="V2417">
        <f t="shared" si="303"/>
        <v>2016</v>
      </c>
    </row>
    <row r="2418" spans="1:22"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96"/>
        <v>2.5000000000000001E-2</v>
      </c>
      <c r="P2418" s="5">
        <f t="shared" si="297"/>
        <v>5</v>
      </c>
      <c r="Q2418" t="str">
        <f t="shared" si="298"/>
        <v>food</v>
      </c>
      <c r="R2418" t="str">
        <f t="shared" si="299"/>
        <v>food trucks</v>
      </c>
      <c r="S2418" s="10">
        <f t="shared" si="300"/>
        <v>42019.529432870368</v>
      </c>
      <c r="T2418" s="10">
        <f t="shared" si="301"/>
        <v>42077.416666666664</v>
      </c>
      <c r="U2418">
        <f t="shared" si="302"/>
        <v>2015</v>
      </c>
      <c r="V2418">
        <f t="shared" si="303"/>
        <v>2015</v>
      </c>
    </row>
    <row r="2419" spans="1:22"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96"/>
        <v>0</v>
      </c>
      <c r="P2419" s="5">
        <f t="shared" si="297"/>
        <v>0</v>
      </c>
      <c r="Q2419" t="str">
        <f t="shared" si="298"/>
        <v>food</v>
      </c>
      <c r="R2419" t="str">
        <f t="shared" si="299"/>
        <v>food trucks</v>
      </c>
      <c r="S2419" s="10">
        <f t="shared" si="300"/>
        <v>41831.675775462958</v>
      </c>
      <c r="T2419" s="10">
        <f t="shared" si="301"/>
        <v>41861.675775462958</v>
      </c>
      <c r="U2419">
        <f t="shared" si="302"/>
        <v>2014</v>
      </c>
      <c r="V2419">
        <f t="shared" si="303"/>
        <v>2014</v>
      </c>
    </row>
    <row r="2420" spans="1:22"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96"/>
        <v>0.02</v>
      </c>
      <c r="P2420" s="5">
        <f t="shared" si="297"/>
        <v>1</v>
      </c>
      <c r="Q2420" t="str">
        <f t="shared" si="298"/>
        <v>food</v>
      </c>
      <c r="R2420" t="str">
        <f t="shared" si="299"/>
        <v>food trucks</v>
      </c>
      <c r="S2420" s="10">
        <f t="shared" si="300"/>
        <v>42027.648657407401</v>
      </c>
      <c r="T2420" s="10">
        <f t="shared" si="301"/>
        <v>42087.606990740744</v>
      </c>
      <c r="U2420">
        <f t="shared" si="302"/>
        <v>2015</v>
      </c>
      <c r="V2420">
        <f t="shared" si="303"/>
        <v>2015</v>
      </c>
    </row>
    <row r="2421" spans="1:22"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96"/>
        <v>0</v>
      </c>
      <c r="P2421" s="5">
        <f t="shared" si="297"/>
        <v>0</v>
      </c>
      <c r="Q2421" t="str">
        <f t="shared" si="298"/>
        <v>food</v>
      </c>
      <c r="R2421" t="str">
        <f t="shared" si="299"/>
        <v>food trucks</v>
      </c>
      <c r="S2421" s="10">
        <f t="shared" si="300"/>
        <v>41993.529965277776</v>
      </c>
      <c r="T2421" s="10">
        <f t="shared" si="301"/>
        <v>42053.529965277776</v>
      </c>
      <c r="U2421">
        <f t="shared" si="302"/>
        <v>2014</v>
      </c>
      <c r="V2421">
        <f t="shared" si="303"/>
        <v>2015</v>
      </c>
    </row>
    <row r="2422" spans="1:22"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96"/>
        <v>14.825133372851216</v>
      </c>
      <c r="P2422" s="5">
        <f t="shared" si="297"/>
        <v>69.472222222222229</v>
      </c>
      <c r="Q2422" t="str">
        <f t="shared" si="298"/>
        <v>food</v>
      </c>
      <c r="R2422" t="str">
        <f t="shared" si="299"/>
        <v>food trucks</v>
      </c>
      <c r="S2422" s="10">
        <f t="shared" si="300"/>
        <v>41892.820543981477</v>
      </c>
      <c r="T2422" s="10">
        <f t="shared" si="301"/>
        <v>41952.862210648142</v>
      </c>
      <c r="U2422">
        <f t="shared" si="302"/>
        <v>2014</v>
      </c>
      <c r="V2422">
        <f t="shared" si="303"/>
        <v>2014</v>
      </c>
    </row>
    <row r="2423" spans="1:22"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96"/>
        <v>1.6666666666666666E-2</v>
      </c>
      <c r="P2423" s="5">
        <f t="shared" si="297"/>
        <v>1</v>
      </c>
      <c r="Q2423" t="str">
        <f t="shared" si="298"/>
        <v>food</v>
      </c>
      <c r="R2423" t="str">
        <f t="shared" si="299"/>
        <v>food trucks</v>
      </c>
      <c r="S2423" s="10">
        <f t="shared" si="300"/>
        <v>42026.479120370372</v>
      </c>
      <c r="T2423" s="10">
        <f t="shared" si="301"/>
        <v>42056.479120370372</v>
      </c>
      <c r="U2423">
        <f t="shared" si="302"/>
        <v>2015</v>
      </c>
      <c r="V2423">
        <f t="shared" si="303"/>
        <v>2015</v>
      </c>
    </row>
    <row r="2424" spans="1:22"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96"/>
        <v>0.2</v>
      </c>
      <c r="P2424" s="5">
        <f t="shared" si="297"/>
        <v>1</v>
      </c>
      <c r="Q2424" t="str">
        <f t="shared" si="298"/>
        <v>food</v>
      </c>
      <c r="R2424" t="str">
        <f t="shared" si="299"/>
        <v>food trucks</v>
      </c>
      <c r="S2424" s="10">
        <f t="shared" si="300"/>
        <v>42044.516620370363</v>
      </c>
      <c r="T2424" s="10">
        <f t="shared" si="301"/>
        <v>42074.474953703706</v>
      </c>
      <c r="U2424">
        <f t="shared" si="302"/>
        <v>2015</v>
      </c>
      <c r="V2424">
        <f t="shared" si="303"/>
        <v>2015</v>
      </c>
    </row>
    <row r="2425" spans="1:22"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96"/>
        <v>1.3333333333333334E-2</v>
      </c>
      <c r="P2425" s="5">
        <f t="shared" si="297"/>
        <v>8</v>
      </c>
      <c r="Q2425" t="str">
        <f t="shared" si="298"/>
        <v>food</v>
      </c>
      <c r="R2425" t="str">
        <f t="shared" si="299"/>
        <v>food trucks</v>
      </c>
      <c r="S2425" s="10">
        <f t="shared" si="300"/>
        <v>41974.496412037035</v>
      </c>
      <c r="T2425" s="10">
        <f t="shared" si="301"/>
        <v>42004.496412037035</v>
      </c>
      <c r="U2425">
        <f t="shared" si="302"/>
        <v>2014</v>
      </c>
      <c r="V2425">
        <f t="shared" si="303"/>
        <v>2014</v>
      </c>
    </row>
    <row r="2426" spans="1:22"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96"/>
        <v>1.24</v>
      </c>
      <c r="P2426" s="5">
        <f t="shared" si="297"/>
        <v>34.444444444444443</v>
      </c>
      <c r="Q2426" t="str">
        <f t="shared" si="298"/>
        <v>food</v>
      </c>
      <c r="R2426" t="str">
        <f t="shared" si="299"/>
        <v>food trucks</v>
      </c>
      <c r="S2426" s="10">
        <f t="shared" si="300"/>
        <v>41909.684120370366</v>
      </c>
      <c r="T2426" s="10">
        <f t="shared" si="301"/>
        <v>41939.684120370366</v>
      </c>
      <c r="U2426">
        <f t="shared" si="302"/>
        <v>2014</v>
      </c>
      <c r="V2426">
        <f t="shared" si="303"/>
        <v>2014</v>
      </c>
    </row>
    <row r="2427" spans="1:22"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96"/>
        <v>2.8571428571428574E-2</v>
      </c>
      <c r="P2427" s="5">
        <f t="shared" si="297"/>
        <v>1</v>
      </c>
      <c r="Q2427" t="str">
        <f t="shared" si="298"/>
        <v>food</v>
      </c>
      <c r="R2427" t="str">
        <f t="shared" si="299"/>
        <v>food trucks</v>
      </c>
      <c r="S2427" s="10">
        <f t="shared" si="300"/>
        <v>42502.705428240741</v>
      </c>
      <c r="T2427" s="10">
        <f t="shared" si="301"/>
        <v>42517.711111111108</v>
      </c>
      <c r="U2427">
        <f t="shared" si="302"/>
        <v>2016</v>
      </c>
      <c r="V2427">
        <f t="shared" si="303"/>
        <v>2016</v>
      </c>
    </row>
    <row r="2428" spans="1:22"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96"/>
        <v>0</v>
      </c>
      <c r="P2428" s="5">
        <f t="shared" si="297"/>
        <v>0</v>
      </c>
      <c r="Q2428" t="str">
        <f t="shared" si="298"/>
        <v>food</v>
      </c>
      <c r="R2428" t="str">
        <f t="shared" si="299"/>
        <v>food trucks</v>
      </c>
      <c r="S2428" s="10">
        <f t="shared" si="300"/>
        <v>42163.961712962962</v>
      </c>
      <c r="T2428" s="10">
        <f t="shared" si="301"/>
        <v>42223.961712962962</v>
      </c>
      <c r="U2428">
        <f t="shared" si="302"/>
        <v>2015</v>
      </c>
      <c r="V2428">
        <f t="shared" si="303"/>
        <v>2015</v>
      </c>
    </row>
    <row r="2429" spans="1:22"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96"/>
        <v>2E-3</v>
      </c>
      <c r="P2429" s="5">
        <f t="shared" si="297"/>
        <v>1</v>
      </c>
      <c r="Q2429" t="str">
        <f t="shared" si="298"/>
        <v>food</v>
      </c>
      <c r="R2429" t="str">
        <f t="shared" si="299"/>
        <v>food trucks</v>
      </c>
      <c r="S2429" s="10">
        <f t="shared" si="300"/>
        <v>42412.110335648147</v>
      </c>
      <c r="T2429" s="10">
        <f t="shared" si="301"/>
        <v>42452.068668981483</v>
      </c>
      <c r="U2429">
        <f t="shared" si="302"/>
        <v>2016</v>
      </c>
      <c r="V2429">
        <f t="shared" si="303"/>
        <v>2016</v>
      </c>
    </row>
    <row r="2430" spans="1:22"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96"/>
        <v>2.8571428571428571E-3</v>
      </c>
      <c r="P2430" s="5">
        <f t="shared" si="297"/>
        <v>1</v>
      </c>
      <c r="Q2430" t="str">
        <f t="shared" si="298"/>
        <v>food</v>
      </c>
      <c r="R2430" t="str">
        <f t="shared" si="299"/>
        <v>food trucks</v>
      </c>
      <c r="S2430" s="10">
        <f t="shared" si="300"/>
        <v>42045.575821759259</v>
      </c>
      <c r="T2430" s="10">
        <f t="shared" si="301"/>
        <v>42075.534155092588</v>
      </c>
      <c r="U2430">
        <f t="shared" si="302"/>
        <v>2015</v>
      </c>
      <c r="V2430">
        <f t="shared" si="303"/>
        <v>2015</v>
      </c>
    </row>
    <row r="2431" spans="1:22"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96"/>
        <v>1.4321428571428572</v>
      </c>
      <c r="P2431" s="5">
        <f t="shared" si="297"/>
        <v>501.25</v>
      </c>
      <c r="Q2431" t="str">
        <f t="shared" si="298"/>
        <v>food</v>
      </c>
      <c r="R2431" t="str">
        <f t="shared" si="299"/>
        <v>food trucks</v>
      </c>
      <c r="S2431" s="10">
        <f t="shared" si="300"/>
        <v>42734.670902777776</v>
      </c>
      <c r="T2431" s="10">
        <f t="shared" si="301"/>
        <v>42771.488888888889</v>
      </c>
      <c r="U2431">
        <f t="shared" si="302"/>
        <v>2016</v>
      </c>
      <c r="V2431">
        <f t="shared" si="303"/>
        <v>2017</v>
      </c>
    </row>
    <row r="2432" spans="1:22"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96"/>
        <v>0.70000000000000007</v>
      </c>
      <c r="P2432" s="5">
        <f t="shared" si="297"/>
        <v>10.5</v>
      </c>
      <c r="Q2432" t="str">
        <f t="shared" si="298"/>
        <v>food</v>
      </c>
      <c r="R2432" t="str">
        <f t="shared" si="299"/>
        <v>food trucks</v>
      </c>
      <c r="S2432" s="10">
        <f t="shared" si="300"/>
        <v>42381.922499999993</v>
      </c>
      <c r="T2432" s="10">
        <f t="shared" si="301"/>
        <v>42411.922499999993</v>
      </c>
      <c r="U2432">
        <f t="shared" si="302"/>
        <v>2016</v>
      </c>
      <c r="V2432">
        <f t="shared" si="303"/>
        <v>2016</v>
      </c>
    </row>
    <row r="2433" spans="1:22"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96"/>
        <v>2E-3</v>
      </c>
      <c r="P2433" s="5">
        <f t="shared" si="297"/>
        <v>1</v>
      </c>
      <c r="Q2433" t="str">
        <f t="shared" si="298"/>
        <v>food</v>
      </c>
      <c r="R2433" t="str">
        <f t="shared" si="299"/>
        <v>food trucks</v>
      </c>
      <c r="S2433" s="10">
        <f t="shared" si="300"/>
        <v>42488.891354166662</v>
      </c>
      <c r="T2433" s="10">
        <f t="shared" si="301"/>
        <v>42548.891354166662</v>
      </c>
      <c r="U2433">
        <f t="shared" si="302"/>
        <v>2016</v>
      </c>
      <c r="V2433">
        <f t="shared" si="303"/>
        <v>2016</v>
      </c>
    </row>
    <row r="2434" spans="1:22"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96"/>
        <v>1.4285714285714287E-2</v>
      </c>
      <c r="P2434" s="5">
        <f t="shared" si="297"/>
        <v>1</v>
      </c>
      <c r="Q2434" t="str">
        <f t="shared" si="298"/>
        <v>food</v>
      </c>
      <c r="R2434" t="str">
        <f t="shared" si="299"/>
        <v>food trucks</v>
      </c>
      <c r="S2434" s="10">
        <f t="shared" si="300"/>
        <v>42041.010381944441</v>
      </c>
      <c r="T2434" s="10">
        <f t="shared" si="301"/>
        <v>42071.010381944441</v>
      </c>
      <c r="U2434">
        <f t="shared" si="302"/>
        <v>2015</v>
      </c>
      <c r="V2434">
        <f t="shared" si="303"/>
        <v>2015</v>
      </c>
    </row>
    <row r="2435" spans="1:22"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304">(E2435/D2435)*100</f>
        <v>0</v>
      </c>
      <c r="P2435" s="5">
        <f t="shared" ref="P2435:P2498" si="305">IFERROR(E2435/L2435, 0)</f>
        <v>0</v>
      </c>
      <c r="Q2435" t="str">
        <f t="shared" ref="Q2435:Q2498" si="306">LEFT(N2435,FIND("/",N2435)-1)</f>
        <v>food</v>
      </c>
      <c r="R2435" t="str">
        <f t="shared" ref="R2435:R2498" si="307">RIGHT(N2435,LEN(N2435)-FIND("/",N2435))</f>
        <v>food trucks</v>
      </c>
      <c r="S2435" s="10">
        <f t="shared" ref="S2435:S2498" si="308">(J2435/86400)+25569+(-5/24)</f>
        <v>42397.691469907404</v>
      </c>
      <c r="T2435" s="10">
        <f t="shared" ref="T2435:T2498" si="309">(I2435/86400)+25569+(-5/24)</f>
        <v>42427.691469907404</v>
      </c>
      <c r="U2435">
        <f t="shared" ref="U2435:U2498" si="310">YEAR(S2435)</f>
        <v>2016</v>
      </c>
      <c r="V2435">
        <f t="shared" ref="V2435:V2498" si="311">YEAR(T2435)</f>
        <v>2016</v>
      </c>
    </row>
    <row r="2436" spans="1:22"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304"/>
        <v>0.13</v>
      </c>
      <c r="P2436" s="5">
        <f t="shared" si="305"/>
        <v>13</v>
      </c>
      <c r="Q2436" t="str">
        <f t="shared" si="306"/>
        <v>food</v>
      </c>
      <c r="R2436" t="str">
        <f t="shared" si="307"/>
        <v>food trucks</v>
      </c>
      <c r="S2436" s="10">
        <f t="shared" si="308"/>
        <v>42179.977708333332</v>
      </c>
      <c r="T2436" s="10">
        <f t="shared" si="309"/>
        <v>42219.977708333332</v>
      </c>
      <c r="U2436">
        <f t="shared" si="310"/>
        <v>2015</v>
      </c>
      <c r="V2436">
        <f t="shared" si="311"/>
        <v>2015</v>
      </c>
    </row>
    <row r="2437" spans="1:22"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304"/>
        <v>0.48960000000000004</v>
      </c>
      <c r="P2437" s="5">
        <f t="shared" si="305"/>
        <v>306</v>
      </c>
      <c r="Q2437" t="str">
        <f t="shared" si="306"/>
        <v>food</v>
      </c>
      <c r="R2437" t="str">
        <f t="shared" si="307"/>
        <v>food trucks</v>
      </c>
      <c r="S2437" s="10">
        <f t="shared" si="308"/>
        <v>42252.069282407407</v>
      </c>
      <c r="T2437" s="10">
        <f t="shared" si="309"/>
        <v>42282.069282407407</v>
      </c>
      <c r="U2437">
        <f t="shared" si="310"/>
        <v>2015</v>
      </c>
      <c r="V2437">
        <f t="shared" si="311"/>
        <v>2015</v>
      </c>
    </row>
    <row r="2438" spans="1:22"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304"/>
        <v>3.8461538461538464E-2</v>
      </c>
      <c r="P2438" s="5">
        <f t="shared" si="305"/>
        <v>22.5</v>
      </c>
      <c r="Q2438" t="str">
        <f t="shared" si="306"/>
        <v>food</v>
      </c>
      <c r="R2438" t="str">
        <f t="shared" si="307"/>
        <v>food trucks</v>
      </c>
      <c r="S2438" s="10">
        <f t="shared" si="308"/>
        <v>42338.407060185178</v>
      </c>
      <c r="T2438" s="10">
        <f t="shared" si="309"/>
        <v>42398.407060185178</v>
      </c>
      <c r="U2438">
        <f t="shared" si="310"/>
        <v>2015</v>
      </c>
      <c r="V2438">
        <f t="shared" si="311"/>
        <v>2016</v>
      </c>
    </row>
    <row r="2439" spans="1:22"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304"/>
        <v>0</v>
      </c>
      <c r="P2439" s="5">
        <f t="shared" si="305"/>
        <v>0</v>
      </c>
      <c r="Q2439" t="str">
        <f t="shared" si="306"/>
        <v>food</v>
      </c>
      <c r="R2439" t="str">
        <f t="shared" si="307"/>
        <v>food trucks</v>
      </c>
      <c r="S2439" s="10">
        <f t="shared" si="308"/>
        <v>42031.756805555553</v>
      </c>
      <c r="T2439" s="10">
        <f t="shared" si="309"/>
        <v>42080.541666666664</v>
      </c>
      <c r="U2439">
        <f t="shared" si="310"/>
        <v>2015</v>
      </c>
      <c r="V2439">
        <f t="shared" si="311"/>
        <v>2015</v>
      </c>
    </row>
    <row r="2440" spans="1:22"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304"/>
        <v>0.33333333333333337</v>
      </c>
      <c r="P2440" s="5">
        <f t="shared" si="305"/>
        <v>50</v>
      </c>
      <c r="Q2440" t="str">
        <f t="shared" si="306"/>
        <v>food</v>
      </c>
      <c r="R2440" t="str">
        <f t="shared" si="307"/>
        <v>food trucks</v>
      </c>
      <c r="S2440" s="10">
        <f t="shared" si="308"/>
        <v>42285.706736111104</v>
      </c>
      <c r="T2440" s="10">
        <f t="shared" si="309"/>
        <v>42345.748402777775</v>
      </c>
      <c r="U2440">
        <f t="shared" si="310"/>
        <v>2015</v>
      </c>
      <c r="V2440">
        <f t="shared" si="311"/>
        <v>2015</v>
      </c>
    </row>
    <row r="2441" spans="1:22"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304"/>
        <v>0</v>
      </c>
      <c r="P2441" s="5">
        <f t="shared" si="305"/>
        <v>0</v>
      </c>
      <c r="Q2441" t="str">
        <f t="shared" si="306"/>
        <v>food</v>
      </c>
      <c r="R2441" t="str">
        <f t="shared" si="307"/>
        <v>food trucks</v>
      </c>
      <c r="S2441" s="10">
        <f t="shared" si="308"/>
        <v>42265.610289351847</v>
      </c>
      <c r="T2441" s="10">
        <f t="shared" si="309"/>
        <v>42295.610289351847</v>
      </c>
      <c r="U2441">
        <f t="shared" si="310"/>
        <v>2015</v>
      </c>
      <c r="V2441">
        <f t="shared" si="311"/>
        <v>2015</v>
      </c>
    </row>
    <row r="2442" spans="1:22"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304"/>
        <v>0.2</v>
      </c>
      <c r="P2442" s="5">
        <f t="shared" si="305"/>
        <v>5</v>
      </c>
      <c r="Q2442" t="str">
        <f t="shared" si="306"/>
        <v>food</v>
      </c>
      <c r="R2442" t="str">
        <f t="shared" si="307"/>
        <v>food trucks</v>
      </c>
      <c r="S2442" s="10">
        <f t="shared" si="308"/>
        <v>42383.691122685188</v>
      </c>
      <c r="T2442" s="10">
        <f t="shared" si="309"/>
        <v>42413.691122685188</v>
      </c>
      <c r="U2442">
        <f t="shared" si="310"/>
        <v>2016</v>
      </c>
      <c r="V2442">
        <f t="shared" si="311"/>
        <v>2016</v>
      </c>
    </row>
    <row r="2443" spans="1:22"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304"/>
        <v>107.88</v>
      </c>
      <c r="P2443" s="5">
        <f t="shared" si="305"/>
        <v>74.22935779816514</v>
      </c>
      <c r="Q2443" t="str">
        <f t="shared" si="306"/>
        <v>food</v>
      </c>
      <c r="R2443" t="str">
        <f t="shared" si="307"/>
        <v>small batch</v>
      </c>
      <c r="S2443" s="10">
        <f t="shared" si="308"/>
        <v>42186.917291666665</v>
      </c>
      <c r="T2443" s="10">
        <f t="shared" si="309"/>
        <v>42207.999305555553</v>
      </c>
      <c r="U2443">
        <f t="shared" si="310"/>
        <v>2015</v>
      </c>
      <c r="V2443">
        <f t="shared" si="311"/>
        <v>2015</v>
      </c>
    </row>
    <row r="2444" spans="1:22"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304"/>
        <v>125.94166666666666</v>
      </c>
      <c r="P2444" s="5">
        <f t="shared" si="305"/>
        <v>81.252688172043008</v>
      </c>
      <c r="Q2444" t="str">
        <f t="shared" si="306"/>
        <v>food</v>
      </c>
      <c r="R2444" t="str">
        <f t="shared" si="307"/>
        <v>small batch</v>
      </c>
      <c r="S2444" s="10">
        <f t="shared" si="308"/>
        <v>42052.458657407406</v>
      </c>
      <c r="T2444" s="10">
        <f t="shared" si="309"/>
        <v>42082.416990740741</v>
      </c>
      <c r="U2444">
        <f t="shared" si="310"/>
        <v>2015</v>
      </c>
      <c r="V2444">
        <f t="shared" si="311"/>
        <v>2015</v>
      </c>
    </row>
    <row r="2445" spans="1:22"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304"/>
        <v>202.51495</v>
      </c>
      <c r="P2445" s="5">
        <f t="shared" si="305"/>
        <v>130.23469453376205</v>
      </c>
      <c r="Q2445" t="str">
        <f t="shared" si="306"/>
        <v>food</v>
      </c>
      <c r="R2445" t="str">
        <f t="shared" si="307"/>
        <v>small batch</v>
      </c>
      <c r="S2445" s="10">
        <f t="shared" si="308"/>
        <v>41836.416921296295</v>
      </c>
      <c r="T2445" s="10">
        <f t="shared" si="309"/>
        <v>41866.416921296295</v>
      </c>
      <c r="U2445">
        <f t="shared" si="310"/>
        <v>2014</v>
      </c>
      <c r="V2445">
        <f t="shared" si="311"/>
        <v>2014</v>
      </c>
    </row>
    <row r="2446" spans="1:22"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304"/>
        <v>108.60000000000001</v>
      </c>
      <c r="P2446" s="5">
        <f t="shared" si="305"/>
        <v>53.409836065573771</v>
      </c>
      <c r="Q2446" t="str">
        <f t="shared" si="306"/>
        <v>food</v>
      </c>
      <c r="R2446" t="str">
        <f t="shared" si="307"/>
        <v>small batch</v>
      </c>
      <c r="S2446" s="10">
        <f t="shared" si="308"/>
        <v>42485.54619212963</v>
      </c>
      <c r="T2446" s="10">
        <f t="shared" si="309"/>
        <v>42515.54619212963</v>
      </c>
      <c r="U2446">
        <f t="shared" si="310"/>
        <v>2016</v>
      </c>
      <c r="V2446">
        <f t="shared" si="311"/>
        <v>2016</v>
      </c>
    </row>
    <row r="2447" spans="1:22"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304"/>
        <v>172.8</v>
      </c>
      <c r="P2447" s="5">
        <f t="shared" si="305"/>
        <v>75.130434782608702</v>
      </c>
      <c r="Q2447" t="str">
        <f t="shared" si="306"/>
        <v>food</v>
      </c>
      <c r="R2447" t="str">
        <f t="shared" si="307"/>
        <v>small batch</v>
      </c>
      <c r="S2447" s="10">
        <f t="shared" si="308"/>
        <v>42242.981724537036</v>
      </c>
      <c r="T2447" s="10">
        <f t="shared" si="309"/>
        <v>42272.981724537036</v>
      </c>
      <c r="U2447">
        <f t="shared" si="310"/>
        <v>2015</v>
      </c>
      <c r="V2447">
        <f t="shared" si="311"/>
        <v>2015</v>
      </c>
    </row>
    <row r="2448" spans="1:22"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304"/>
        <v>167.98</v>
      </c>
      <c r="P2448" s="5">
        <f t="shared" si="305"/>
        <v>75.666666666666671</v>
      </c>
      <c r="Q2448" t="str">
        <f t="shared" si="306"/>
        <v>food</v>
      </c>
      <c r="R2448" t="str">
        <f t="shared" si="307"/>
        <v>small batch</v>
      </c>
      <c r="S2448" s="10">
        <f t="shared" si="308"/>
        <v>42670.394340277773</v>
      </c>
      <c r="T2448" s="10">
        <f t="shared" si="309"/>
        <v>42700.436006944445</v>
      </c>
      <c r="U2448">
        <f t="shared" si="310"/>
        <v>2016</v>
      </c>
      <c r="V2448">
        <f t="shared" si="311"/>
        <v>2016</v>
      </c>
    </row>
    <row r="2449" spans="1:22"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304"/>
        <v>427.20000000000005</v>
      </c>
      <c r="P2449" s="5">
        <f t="shared" si="305"/>
        <v>31.691394658753708</v>
      </c>
      <c r="Q2449" t="str">
        <f t="shared" si="306"/>
        <v>food</v>
      </c>
      <c r="R2449" t="str">
        <f t="shared" si="307"/>
        <v>small batch</v>
      </c>
      <c r="S2449" s="10">
        <f t="shared" si="308"/>
        <v>42654.26149305555</v>
      </c>
      <c r="T2449" s="10">
        <f t="shared" si="309"/>
        <v>42685.958333333336</v>
      </c>
      <c r="U2449">
        <f t="shared" si="310"/>
        <v>2016</v>
      </c>
      <c r="V2449">
        <f t="shared" si="311"/>
        <v>2016</v>
      </c>
    </row>
    <row r="2450" spans="1:22"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304"/>
        <v>107.5</v>
      </c>
      <c r="P2450" s="5">
        <f t="shared" si="305"/>
        <v>47.777777777777779</v>
      </c>
      <c r="Q2450" t="str">
        <f t="shared" si="306"/>
        <v>food</v>
      </c>
      <c r="R2450" t="str">
        <f t="shared" si="307"/>
        <v>small batch</v>
      </c>
      <c r="S2450" s="10">
        <f t="shared" si="308"/>
        <v>42607.107789351845</v>
      </c>
      <c r="T2450" s="10">
        <f t="shared" si="309"/>
        <v>42613.025000000001</v>
      </c>
      <c r="U2450">
        <f t="shared" si="310"/>
        <v>2016</v>
      </c>
      <c r="V2450">
        <f t="shared" si="311"/>
        <v>2016</v>
      </c>
    </row>
    <row r="2451" spans="1:22"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304"/>
        <v>108</v>
      </c>
      <c r="P2451" s="5">
        <f t="shared" si="305"/>
        <v>90</v>
      </c>
      <c r="Q2451" t="str">
        <f t="shared" si="306"/>
        <v>food</v>
      </c>
      <c r="R2451" t="str">
        <f t="shared" si="307"/>
        <v>small batch</v>
      </c>
      <c r="S2451" s="10">
        <f t="shared" si="308"/>
        <v>41942.934201388889</v>
      </c>
      <c r="T2451" s="10">
        <f t="shared" si="309"/>
        <v>41972.975868055553</v>
      </c>
      <c r="U2451">
        <f t="shared" si="310"/>
        <v>2014</v>
      </c>
      <c r="V2451">
        <f t="shared" si="311"/>
        <v>2014</v>
      </c>
    </row>
    <row r="2452" spans="1:22"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304"/>
        <v>101.53353333333335</v>
      </c>
      <c r="P2452" s="5">
        <f t="shared" si="305"/>
        <v>149.31401960784314</v>
      </c>
      <c r="Q2452" t="str">
        <f t="shared" si="306"/>
        <v>food</v>
      </c>
      <c r="R2452" t="str">
        <f t="shared" si="307"/>
        <v>small batch</v>
      </c>
      <c r="S2452" s="10">
        <f t="shared" si="308"/>
        <v>41901.864074074074</v>
      </c>
      <c r="T2452" s="10">
        <f t="shared" si="309"/>
        <v>41939.924305555549</v>
      </c>
      <c r="U2452">
        <f t="shared" si="310"/>
        <v>2014</v>
      </c>
      <c r="V2452">
        <f t="shared" si="311"/>
        <v>2014</v>
      </c>
    </row>
    <row r="2453" spans="1:22"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304"/>
        <v>115.45</v>
      </c>
      <c r="P2453" s="5">
        <f t="shared" si="305"/>
        <v>62.06989247311828</v>
      </c>
      <c r="Q2453" t="str">
        <f t="shared" si="306"/>
        <v>food</v>
      </c>
      <c r="R2453" t="str">
        <f t="shared" si="307"/>
        <v>small batch</v>
      </c>
      <c r="S2453" s="10">
        <f t="shared" si="308"/>
        <v>42779.700115740743</v>
      </c>
      <c r="T2453" s="10">
        <f t="shared" si="309"/>
        <v>42799.700115740743</v>
      </c>
      <c r="U2453">
        <f t="shared" si="310"/>
        <v>2017</v>
      </c>
      <c r="V2453">
        <f t="shared" si="311"/>
        <v>2017</v>
      </c>
    </row>
    <row r="2454" spans="1:22"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304"/>
        <v>133.5</v>
      </c>
      <c r="P2454" s="5">
        <f t="shared" si="305"/>
        <v>53.4</v>
      </c>
      <c r="Q2454" t="str">
        <f t="shared" si="306"/>
        <v>food</v>
      </c>
      <c r="R2454" t="str">
        <f t="shared" si="307"/>
        <v>small batch</v>
      </c>
      <c r="S2454" s="10">
        <f t="shared" si="308"/>
        <v>42338.635416666664</v>
      </c>
      <c r="T2454" s="10">
        <f t="shared" si="309"/>
        <v>42367.749999999993</v>
      </c>
      <c r="U2454">
        <f t="shared" si="310"/>
        <v>2015</v>
      </c>
      <c r="V2454">
        <f t="shared" si="311"/>
        <v>2015</v>
      </c>
    </row>
    <row r="2455" spans="1:22"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304"/>
        <v>154.69999999999999</v>
      </c>
      <c r="P2455" s="5">
        <f t="shared" si="305"/>
        <v>69.268656716417908</v>
      </c>
      <c r="Q2455" t="str">
        <f t="shared" si="306"/>
        <v>food</v>
      </c>
      <c r="R2455" t="str">
        <f t="shared" si="307"/>
        <v>small batch</v>
      </c>
      <c r="S2455" s="10">
        <f t="shared" si="308"/>
        <v>42738.483900462961</v>
      </c>
      <c r="T2455" s="10">
        <f t="shared" si="309"/>
        <v>42768.483900462961</v>
      </c>
      <c r="U2455">
        <f t="shared" si="310"/>
        <v>2017</v>
      </c>
      <c r="V2455">
        <f t="shared" si="311"/>
        <v>2017</v>
      </c>
    </row>
    <row r="2456" spans="1:22"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304"/>
        <v>100.84571428571429</v>
      </c>
      <c r="P2456" s="5">
        <f t="shared" si="305"/>
        <v>271.50769230769231</v>
      </c>
      <c r="Q2456" t="str">
        <f t="shared" si="306"/>
        <v>food</v>
      </c>
      <c r="R2456" t="str">
        <f t="shared" si="307"/>
        <v>small batch</v>
      </c>
      <c r="S2456" s="10">
        <f t="shared" si="308"/>
        <v>42769.993148148147</v>
      </c>
      <c r="T2456" s="10">
        <f t="shared" si="309"/>
        <v>42804.993148148147</v>
      </c>
      <c r="U2456">
        <f t="shared" si="310"/>
        <v>2017</v>
      </c>
      <c r="V2456">
        <f t="shared" si="311"/>
        <v>2017</v>
      </c>
    </row>
    <row r="2457" spans="1:22"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304"/>
        <v>182</v>
      </c>
      <c r="P2457" s="5">
        <f t="shared" si="305"/>
        <v>34.125</v>
      </c>
      <c r="Q2457" t="str">
        <f t="shared" si="306"/>
        <v>food</v>
      </c>
      <c r="R2457" t="str">
        <f t="shared" si="307"/>
        <v>small batch</v>
      </c>
      <c r="S2457" s="10">
        <f t="shared" si="308"/>
        <v>42452.573495370372</v>
      </c>
      <c r="T2457" s="10">
        <f t="shared" si="309"/>
        <v>42480.573495370372</v>
      </c>
      <c r="U2457">
        <f t="shared" si="310"/>
        <v>2016</v>
      </c>
      <c r="V2457">
        <f t="shared" si="311"/>
        <v>2016</v>
      </c>
    </row>
    <row r="2458" spans="1:22"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304"/>
        <v>180.86666666666667</v>
      </c>
      <c r="P2458" s="5">
        <f t="shared" si="305"/>
        <v>40.492537313432834</v>
      </c>
      <c r="Q2458" t="str">
        <f t="shared" si="306"/>
        <v>food</v>
      </c>
      <c r="R2458" t="str">
        <f t="shared" si="307"/>
        <v>small batch</v>
      </c>
      <c r="S2458" s="10">
        <f t="shared" si="308"/>
        <v>42761.752766203703</v>
      </c>
      <c r="T2458" s="10">
        <f t="shared" si="309"/>
        <v>42791.752766203703</v>
      </c>
      <c r="U2458">
        <f t="shared" si="310"/>
        <v>2017</v>
      </c>
      <c r="V2458">
        <f t="shared" si="311"/>
        <v>2017</v>
      </c>
    </row>
    <row r="2459" spans="1:22"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304"/>
        <v>102.30434782608695</v>
      </c>
      <c r="P2459" s="5">
        <f t="shared" si="305"/>
        <v>189.75806451612902</v>
      </c>
      <c r="Q2459" t="str">
        <f t="shared" si="306"/>
        <v>food</v>
      </c>
      <c r="R2459" t="str">
        <f t="shared" si="307"/>
        <v>small batch</v>
      </c>
      <c r="S2459" s="10">
        <f t="shared" si="308"/>
        <v>42423.394166666665</v>
      </c>
      <c r="T2459" s="10">
        <f t="shared" si="309"/>
        <v>42453.352500000001</v>
      </c>
      <c r="U2459">
        <f t="shared" si="310"/>
        <v>2016</v>
      </c>
      <c r="V2459">
        <f t="shared" si="311"/>
        <v>2016</v>
      </c>
    </row>
    <row r="2460" spans="1:22"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304"/>
        <v>110.17999999999999</v>
      </c>
      <c r="P2460" s="5">
        <f t="shared" si="305"/>
        <v>68.862499999999997</v>
      </c>
      <c r="Q2460" t="str">
        <f t="shared" si="306"/>
        <v>food</v>
      </c>
      <c r="R2460" t="str">
        <f t="shared" si="307"/>
        <v>small batch</v>
      </c>
      <c r="S2460" s="10">
        <f t="shared" si="308"/>
        <v>42495.663402777776</v>
      </c>
      <c r="T2460" s="10">
        <f t="shared" si="309"/>
        <v>42530.583333333336</v>
      </c>
      <c r="U2460">
        <f t="shared" si="310"/>
        <v>2016</v>
      </c>
      <c r="V2460">
        <f t="shared" si="311"/>
        <v>2016</v>
      </c>
    </row>
    <row r="2461" spans="1:22"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304"/>
        <v>102.25</v>
      </c>
      <c r="P2461" s="5">
        <f t="shared" si="305"/>
        <v>108.77659574468085</v>
      </c>
      <c r="Q2461" t="str">
        <f t="shared" si="306"/>
        <v>food</v>
      </c>
      <c r="R2461" t="str">
        <f t="shared" si="307"/>
        <v>small batch</v>
      </c>
      <c r="S2461" s="10">
        <f t="shared" si="308"/>
        <v>42407.429224537038</v>
      </c>
      <c r="T2461" s="10">
        <f t="shared" si="309"/>
        <v>42452.387557870366</v>
      </c>
      <c r="U2461">
        <f t="shared" si="310"/>
        <v>2016</v>
      </c>
      <c r="V2461">
        <f t="shared" si="311"/>
        <v>2016</v>
      </c>
    </row>
    <row r="2462" spans="1:22"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304"/>
        <v>100.78823529411764</v>
      </c>
      <c r="P2462" s="5">
        <f t="shared" si="305"/>
        <v>125.98529411764706</v>
      </c>
      <c r="Q2462" t="str">
        <f t="shared" si="306"/>
        <v>food</v>
      </c>
      <c r="R2462" t="str">
        <f t="shared" si="307"/>
        <v>small batch</v>
      </c>
      <c r="S2462" s="10">
        <f t="shared" si="308"/>
        <v>42703.978784722225</v>
      </c>
      <c r="T2462" s="10">
        <f t="shared" si="309"/>
        <v>42737.970138888886</v>
      </c>
      <c r="U2462">
        <f t="shared" si="310"/>
        <v>2016</v>
      </c>
      <c r="V2462">
        <f t="shared" si="311"/>
        <v>2017</v>
      </c>
    </row>
    <row r="2463" spans="1:22"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304"/>
        <v>103.8</v>
      </c>
      <c r="P2463" s="5">
        <f t="shared" si="305"/>
        <v>90.523255813953483</v>
      </c>
      <c r="Q2463" t="str">
        <f t="shared" si="306"/>
        <v>music</v>
      </c>
      <c r="R2463" t="str">
        <f t="shared" si="307"/>
        <v>indie rock</v>
      </c>
      <c r="S2463" s="10">
        <f t="shared" si="308"/>
        <v>40783.804363425923</v>
      </c>
      <c r="T2463" s="10">
        <f t="shared" si="309"/>
        <v>40816.916666666664</v>
      </c>
      <c r="U2463">
        <f t="shared" si="310"/>
        <v>2011</v>
      </c>
      <c r="V2463">
        <f t="shared" si="311"/>
        <v>2011</v>
      </c>
    </row>
    <row r="2464" spans="1:22"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304"/>
        <v>110.70833333333334</v>
      </c>
      <c r="P2464" s="5">
        <f t="shared" si="305"/>
        <v>28.880434782608695</v>
      </c>
      <c r="Q2464" t="str">
        <f t="shared" si="306"/>
        <v>music</v>
      </c>
      <c r="R2464" t="str">
        <f t="shared" si="307"/>
        <v>indie rock</v>
      </c>
      <c r="S2464" s="10">
        <f t="shared" si="308"/>
        <v>41088.977962962963</v>
      </c>
      <c r="T2464" s="10">
        <f t="shared" si="309"/>
        <v>41108.977962962963</v>
      </c>
      <c r="U2464">
        <f t="shared" si="310"/>
        <v>2012</v>
      </c>
      <c r="V2464">
        <f t="shared" si="311"/>
        <v>2012</v>
      </c>
    </row>
    <row r="2465" spans="1:22"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304"/>
        <v>116.25000000000001</v>
      </c>
      <c r="P2465" s="5">
        <f t="shared" si="305"/>
        <v>31</v>
      </c>
      <c r="Q2465" t="str">
        <f t="shared" si="306"/>
        <v>music</v>
      </c>
      <c r="R2465" t="str">
        <f t="shared" si="307"/>
        <v>indie rock</v>
      </c>
      <c r="S2465" s="10">
        <f t="shared" si="308"/>
        <v>41340.903067129628</v>
      </c>
      <c r="T2465" s="10">
        <f t="shared" si="309"/>
        <v>41380.583333333328</v>
      </c>
      <c r="U2465">
        <f t="shared" si="310"/>
        <v>2013</v>
      </c>
      <c r="V2465">
        <f t="shared" si="311"/>
        <v>2013</v>
      </c>
    </row>
    <row r="2466" spans="1:22"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304"/>
        <v>111.1</v>
      </c>
      <c r="P2466" s="5">
        <f t="shared" si="305"/>
        <v>51.674418604651166</v>
      </c>
      <c r="Q2466" t="str">
        <f t="shared" si="306"/>
        <v>music</v>
      </c>
      <c r="R2466" t="str">
        <f t="shared" si="307"/>
        <v>indie rock</v>
      </c>
      <c r="S2466" s="10">
        <f t="shared" si="308"/>
        <v>42248.692094907405</v>
      </c>
      <c r="T2466" s="10">
        <f t="shared" si="309"/>
        <v>42277.603472222218</v>
      </c>
      <c r="U2466">
        <f t="shared" si="310"/>
        <v>2015</v>
      </c>
      <c r="V2466">
        <f t="shared" si="311"/>
        <v>2015</v>
      </c>
    </row>
    <row r="2467" spans="1:22"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304"/>
        <v>180.14285714285714</v>
      </c>
      <c r="P2467" s="5">
        <f t="shared" si="305"/>
        <v>26.270833333333332</v>
      </c>
      <c r="Q2467" t="str">
        <f t="shared" si="306"/>
        <v>music</v>
      </c>
      <c r="R2467" t="str">
        <f t="shared" si="307"/>
        <v>indie rock</v>
      </c>
      <c r="S2467" s="10">
        <f t="shared" si="308"/>
        <v>41145.510972222219</v>
      </c>
      <c r="T2467" s="10">
        <f t="shared" si="309"/>
        <v>41175.510972222219</v>
      </c>
      <c r="U2467">
        <f t="shared" si="310"/>
        <v>2012</v>
      </c>
      <c r="V2467">
        <f t="shared" si="311"/>
        <v>2012</v>
      </c>
    </row>
    <row r="2468" spans="1:22"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304"/>
        <v>100</v>
      </c>
      <c r="P2468" s="5">
        <f t="shared" si="305"/>
        <v>48.07692307692308</v>
      </c>
      <c r="Q2468" t="str">
        <f t="shared" si="306"/>
        <v>music</v>
      </c>
      <c r="R2468" t="str">
        <f t="shared" si="307"/>
        <v>indie rock</v>
      </c>
      <c r="S2468" s="10">
        <f t="shared" si="308"/>
        <v>41372.894131944442</v>
      </c>
      <c r="T2468" s="10">
        <f t="shared" si="309"/>
        <v>41402.894131944442</v>
      </c>
      <c r="U2468">
        <f t="shared" si="310"/>
        <v>2013</v>
      </c>
      <c r="V2468">
        <f t="shared" si="311"/>
        <v>2013</v>
      </c>
    </row>
    <row r="2469" spans="1:22"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304"/>
        <v>118.5</v>
      </c>
      <c r="P2469" s="5">
        <f t="shared" si="305"/>
        <v>27.558139534883722</v>
      </c>
      <c r="Q2469" t="str">
        <f t="shared" si="306"/>
        <v>music</v>
      </c>
      <c r="R2469" t="str">
        <f t="shared" si="307"/>
        <v>indie rock</v>
      </c>
      <c r="S2469" s="10">
        <f t="shared" si="308"/>
        <v>41025.665868055556</v>
      </c>
      <c r="T2469" s="10">
        <f t="shared" si="309"/>
        <v>41039.5</v>
      </c>
      <c r="U2469">
        <f t="shared" si="310"/>
        <v>2012</v>
      </c>
      <c r="V2469">
        <f t="shared" si="311"/>
        <v>2012</v>
      </c>
    </row>
    <row r="2470" spans="1:22"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304"/>
        <v>107.21700000000001</v>
      </c>
      <c r="P2470" s="5">
        <f t="shared" si="305"/>
        <v>36.97137931034483</v>
      </c>
      <c r="Q2470" t="str">
        <f t="shared" si="306"/>
        <v>music</v>
      </c>
      <c r="R2470" t="str">
        <f t="shared" si="307"/>
        <v>indie rock</v>
      </c>
      <c r="S2470" s="10">
        <f t="shared" si="308"/>
        <v>41173.945844907408</v>
      </c>
      <c r="T2470" s="10">
        <f t="shared" si="309"/>
        <v>41210</v>
      </c>
      <c r="U2470">
        <f t="shared" si="310"/>
        <v>2012</v>
      </c>
      <c r="V2470">
        <f t="shared" si="311"/>
        <v>2012</v>
      </c>
    </row>
    <row r="2471" spans="1:22"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304"/>
        <v>113.66666666666667</v>
      </c>
      <c r="P2471" s="5">
        <f t="shared" si="305"/>
        <v>29.021276595744681</v>
      </c>
      <c r="Q2471" t="str">
        <f t="shared" si="306"/>
        <v>music</v>
      </c>
      <c r="R2471" t="str">
        <f t="shared" si="307"/>
        <v>indie rock</v>
      </c>
      <c r="S2471" s="10">
        <f t="shared" si="308"/>
        <v>40557.221400462957</v>
      </c>
      <c r="T2471" s="10">
        <f t="shared" si="309"/>
        <v>40582.221400462957</v>
      </c>
      <c r="U2471">
        <f t="shared" si="310"/>
        <v>2011</v>
      </c>
      <c r="V2471">
        <f t="shared" si="311"/>
        <v>2011</v>
      </c>
    </row>
    <row r="2472" spans="1:22"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304"/>
        <v>103.16400000000002</v>
      </c>
      <c r="P2472" s="5">
        <f t="shared" si="305"/>
        <v>28.65666666666667</v>
      </c>
      <c r="Q2472" t="str">
        <f t="shared" si="306"/>
        <v>music</v>
      </c>
      <c r="R2472" t="str">
        <f t="shared" si="307"/>
        <v>indie rock</v>
      </c>
      <c r="S2472" s="10">
        <f t="shared" si="308"/>
        <v>41022.866377314815</v>
      </c>
      <c r="T2472" s="10">
        <f t="shared" si="309"/>
        <v>41052.866377314815</v>
      </c>
      <c r="U2472">
        <f t="shared" si="310"/>
        <v>2012</v>
      </c>
      <c r="V2472">
        <f t="shared" si="311"/>
        <v>2012</v>
      </c>
    </row>
    <row r="2473" spans="1:22"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304"/>
        <v>128</v>
      </c>
      <c r="P2473" s="5">
        <f t="shared" si="305"/>
        <v>37.647058823529413</v>
      </c>
      <c r="Q2473" t="str">
        <f t="shared" si="306"/>
        <v>music</v>
      </c>
      <c r="R2473" t="str">
        <f t="shared" si="307"/>
        <v>indie rock</v>
      </c>
      <c r="S2473" s="10">
        <f t="shared" si="308"/>
        <v>40893.784629629627</v>
      </c>
      <c r="T2473" s="10">
        <f t="shared" si="309"/>
        <v>40933.784629629627</v>
      </c>
      <c r="U2473">
        <f t="shared" si="310"/>
        <v>2011</v>
      </c>
      <c r="V2473">
        <f t="shared" si="311"/>
        <v>2012</v>
      </c>
    </row>
    <row r="2474" spans="1:22"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304"/>
        <v>135.76026666666667</v>
      </c>
      <c r="P2474" s="5">
        <f t="shared" si="305"/>
        <v>97.904038461538462</v>
      </c>
      <c r="Q2474" t="str">
        <f t="shared" si="306"/>
        <v>music</v>
      </c>
      <c r="R2474" t="str">
        <f t="shared" si="307"/>
        <v>indie rock</v>
      </c>
      <c r="S2474" s="10">
        <f t="shared" si="308"/>
        <v>40353.907175925924</v>
      </c>
      <c r="T2474" s="10">
        <f t="shared" si="309"/>
        <v>40424.835416666661</v>
      </c>
      <c r="U2474">
        <f t="shared" si="310"/>
        <v>2010</v>
      </c>
      <c r="V2474">
        <f t="shared" si="311"/>
        <v>2010</v>
      </c>
    </row>
    <row r="2475" spans="1:22"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304"/>
        <v>100</v>
      </c>
      <c r="P2475" s="5">
        <f t="shared" si="305"/>
        <v>42.553191489361701</v>
      </c>
      <c r="Q2475" t="str">
        <f t="shared" si="306"/>
        <v>music</v>
      </c>
      <c r="R2475" t="str">
        <f t="shared" si="307"/>
        <v>indie rock</v>
      </c>
      <c r="S2475" s="10">
        <f t="shared" si="308"/>
        <v>41193.540150462963</v>
      </c>
      <c r="T2475" s="10">
        <f t="shared" si="309"/>
        <v>41223.581817129627</v>
      </c>
      <c r="U2475">
        <f t="shared" si="310"/>
        <v>2012</v>
      </c>
      <c r="V2475">
        <f t="shared" si="311"/>
        <v>2012</v>
      </c>
    </row>
    <row r="2476" spans="1:22"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304"/>
        <v>100.00360000000002</v>
      </c>
      <c r="P2476" s="5">
        <f t="shared" si="305"/>
        <v>131.58368421052631</v>
      </c>
      <c r="Q2476" t="str">
        <f t="shared" si="306"/>
        <v>music</v>
      </c>
      <c r="R2476" t="str">
        <f t="shared" si="307"/>
        <v>indie rock</v>
      </c>
      <c r="S2476" s="10">
        <f t="shared" si="308"/>
        <v>40416.80296296296</v>
      </c>
      <c r="T2476" s="10">
        <f t="shared" si="309"/>
        <v>40461.80296296296</v>
      </c>
      <c r="U2476">
        <f t="shared" si="310"/>
        <v>2010</v>
      </c>
      <c r="V2476">
        <f t="shared" si="311"/>
        <v>2010</v>
      </c>
    </row>
    <row r="2477" spans="1:22"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304"/>
        <v>104.71999999999998</v>
      </c>
      <c r="P2477" s="5">
        <f t="shared" si="305"/>
        <v>32.320987654320987</v>
      </c>
      <c r="Q2477" t="str">
        <f t="shared" si="306"/>
        <v>music</v>
      </c>
      <c r="R2477" t="str">
        <f t="shared" si="307"/>
        <v>indie rock</v>
      </c>
      <c r="S2477" s="10">
        <f t="shared" si="308"/>
        <v>40310.079340277771</v>
      </c>
      <c r="T2477" s="10">
        <f t="shared" si="309"/>
        <v>40369.708333333328</v>
      </c>
      <c r="U2477">
        <f t="shared" si="310"/>
        <v>2010</v>
      </c>
      <c r="V2477">
        <f t="shared" si="311"/>
        <v>2010</v>
      </c>
    </row>
    <row r="2478" spans="1:22"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304"/>
        <v>105.02249999999999</v>
      </c>
      <c r="P2478" s="5">
        <f t="shared" si="305"/>
        <v>61.103999999999999</v>
      </c>
      <c r="Q2478" t="str">
        <f t="shared" si="306"/>
        <v>music</v>
      </c>
      <c r="R2478" t="str">
        <f t="shared" si="307"/>
        <v>indie rock</v>
      </c>
      <c r="S2478" s="10">
        <f t="shared" si="308"/>
        <v>41913.120023148142</v>
      </c>
      <c r="T2478" s="10">
        <f t="shared" si="309"/>
        <v>41946.161689814813</v>
      </c>
      <c r="U2478">
        <f t="shared" si="310"/>
        <v>2014</v>
      </c>
      <c r="V2478">
        <f t="shared" si="311"/>
        <v>2014</v>
      </c>
    </row>
    <row r="2479" spans="1:22"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304"/>
        <v>171.33333333333334</v>
      </c>
      <c r="P2479" s="5">
        <f t="shared" si="305"/>
        <v>31.341463414634145</v>
      </c>
      <c r="Q2479" t="str">
        <f t="shared" si="306"/>
        <v>music</v>
      </c>
      <c r="R2479" t="str">
        <f t="shared" si="307"/>
        <v>indie rock</v>
      </c>
      <c r="S2479" s="10">
        <f t="shared" si="308"/>
        <v>41088.483159722222</v>
      </c>
      <c r="T2479" s="10">
        <f t="shared" si="309"/>
        <v>41133.483159722222</v>
      </c>
      <c r="U2479">
        <f t="shared" si="310"/>
        <v>2012</v>
      </c>
      <c r="V2479">
        <f t="shared" si="311"/>
        <v>2012</v>
      </c>
    </row>
    <row r="2480" spans="1:22"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304"/>
        <v>127.49999999999999</v>
      </c>
      <c r="P2480" s="5">
        <f t="shared" si="305"/>
        <v>129.1139240506329</v>
      </c>
      <c r="Q2480" t="str">
        <f t="shared" si="306"/>
        <v>music</v>
      </c>
      <c r="R2480" t="str">
        <f t="shared" si="307"/>
        <v>indie rock</v>
      </c>
      <c r="S2480" s="10">
        <f t="shared" si="308"/>
        <v>41257.742048611108</v>
      </c>
      <c r="T2480" s="10">
        <f t="shared" si="309"/>
        <v>41287.742048611108</v>
      </c>
      <c r="U2480">
        <f t="shared" si="310"/>
        <v>2012</v>
      </c>
      <c r="V2480">
        <f t="shared" si="311"/>
        <v>2013</v>
      </c>
    </row>
    <row r="2481" spans="1:22"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304"/>
        <v>133.44333333333333</v>
      </c>
      <c r="P2481" s="5">
        <f t="shared" si="305"/>
        <v>25.020624999999999</v>
      </c>
      <c r="Q2481" t="str">
        <f t="shared" si="306"/>
        <v>music</v>
      </c>
      <c r="R2481" t="str">
        <f t="shared" si="307"/>
        <v>indie rock</v>
      </c>
      <c r="S2481" s="10">
        <f t="shared" si="308"/>
        <v>41107.518449074072</v>
      </c>
      <c r="T2481" s="10">
        <f t="shared" si="309"/>
        <v>41117.875</v>
      </c>
      <c r="U2481">
        <f t="shared" si="310"/>
        <v>2012</v>
      </c>
      <c r="V2481">
        <f t="shared" si="311"/>
        <v>2012</v>
      </c>
    </row>
    <row r="2482" spans="1:22"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304"/>
        <v>100</v>
      </c>
      <c r="P2482" s="5">
        <f t="shared" si="305"/>
        <v>250</v>
      </c>
      <c r="Q2482" t="str">
        <f t="shared" si="306"/>
        <v>music</v>
      </c>
      <c r="R2482" t="str">
        <f t="shared" si="307"/>
        <v>indie rock</v>
      </c>
      <c r="S2482" s="10">
        <f t="shared" si="308"/>
        <v>42227.727824074071</v>
      </c>
      <c r="T2482" s="10">
        <f t="shared" si="309"/>
        <v>42287.727824074071</v>
      </c>
      <c r="U2482">
        <f t="shared" si="310"/>
        <v>2015</v>
      </c>
      <c r="V2482">
        <f t="shared" si="311"/>
        <v>2015</v>
      </c>
    </row>
    <row r="2483" spans="1:22"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304"/>
        <v>112.91099999999999</v>
      </c>
      <c r="P2483" s="5">
        <f t="shared" si="305"/>
        <v>47.541473684210523</v>
      </c>
      <c r="Q2483" t="str">
        <f t="shared" si="306"/>
        <v>music</v>
      </c>
      <c r="R2483" t="str">
        <f t="shared" si="307"/>
        <v>indie rock</v>
      </c>
      <c r="S2483" s="10">
        <f t="shared" si="308"/>
        <v>40999.437592592592</v>
      </c>
      <c r="T2483" s="10">
        <f t="shared" si="309"/>
        <v>41029.437592592592</v>
      </c>
      <c r="U2483">
        <f t="shared" si="310"/>
        <v>2012</v>
      </c>
      <c r="V2483">
        <f t="shared" si="311"/>
        <v>2012</v>
      </c>
    </row>
    <row r="2484" spans="1:22"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304"/>
        <v>100.1</v>
      </c>
      <c r="P2484" s="5">
        <f t="shared" si="305"/>
        <v>40.04</v>
      </c>
      <c r="Q2484" t="str">
        <f t="shared" si="306"/>
        <v>music</v>
      </c>
      <c r="R2484" t="str">
        <f t="shared" si="307"/>
        <v>indie rock</v>
      </c>
      <c r="S2484" s="10">
        <f t="shared" si="308"/>
        <v>40711.573877314811</v>
      </c>
      <c r="T2484" s="10">
        <f t="shared" si="309"/>
        <v>40756.573877314811</v>
      </c>
      <c r="U2484">
        <f t="shared" si="310"/>
        <v>2011</v>
      </c>
      <c r="V2484">
        <f t="shared" si="311"/>
        <v>2011</v>
      </c>
    </row>
    <row r="2485" spans="1:22"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304"/>
        <v>113.72727272727272</v>
      </c>
      <c r="P2485" s="5">
        <f t="shared" si="305"/>
        <v>65.84210526315789</v>
      </c>
      <c r="Q2485" t="str">
        <f t="shared" si="306"/>
        <v>music</v>
      </c>
      <c r="R2485" t="str">
        <f t="shared" si="307"/>
        <v>indie rock</v>
      </c>
      <c r="S2485" s="10">
        <f t="shared" si="308"/>
        <v>40970.541701388887</v>
      </c>
      <c r="T2485" s="10">
        <f t="shared" si="309"/>
        <v>41030.500034722216</v>
      </c>
      <c r="U2485">
        <f t="shared" si="310"/>
        <v>2012</v>
      </c>
      <c r="V2485">
        <f t="shared" si="311"/>
        <v>2012</v>
      </c>
    </row>
    <row r="2486" spans="1:22"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304"/>
        <v>119.31742857142855</v>
      </c>
      <c r="P2486" s="5">
        <f t="shared" si="305"/>
        <v>46.401222222222216</v>
      </c>
      <c r="Q2486" t="str">
        <f t="shared" si="306"/>
        <v>music</v>
      </c>
      <c r="R2486" t="str">
        <f t="shared" si="307"/>
        <v>indie rock</v>
      </c>
      <c r="S2486" s="10">
        <f t="shared" si="308"/>
        <v>40771.708368055552</v>
      </c>
      <c r="T2486" s="10">
        <f t="shared" si="309"/>
        <v>40801.708368055552</v>
      </c>
      <c r="U2486">
        <f t="shared" si="310"/>
        <v>2011</v>
      </c>
      <c r="V2486">
        <f t="shared" si="311"/>
        <v>2011</v>
      </c>
    </row>
    <row r="2487" spans="1:22"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304"/>
        <v>103.25</v>
      </c>
      <c r="P2487" s="5">
        <f t="shared" si="305"/>
        <v>50.365853658536587</v>
      </c>
      <c r="Q2487" t="str">
        <f t="shared" si="306"/>
        <v>music</v>
      </c>
      <c r="R2487" t="str">
        <f t="shared" si="307"/>
        <v>indie rock</v>
      </c>
      <c r="S2487" s="10">
        <f t="shared" si="308"/>
        <v>40793.790266203701</v>
      </c>
      <c r="T2487" s="10">
        <f t="shared" si="309"/>
        <v>40828.790266203701</v>
      </c>
      <c r="U2487">
        <f t="shared" si="310"/>
        <v>2011</v>
      </c>
      <c r="V2487">
        <f t="shared" si="311"/>
        <v>2011</v>
      </c>
    </row>
    <row r="2488" spans="1:22"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304"/>
        <v>265.66666666666669</v>
      </c>
      <c r="P2488" s="5">
        <f t="shared" si="305"/>
        <v>26.566666666666666</v>
      </c>
      <c r="Q2488" t="str">
        <f t="shared" si="306"/>
        <v>music</v>
      </c>
      <c r="R2488" t="str">
        <f t="shared" si="307"/>
        <v>indie rock</v>
      </c>
      <c r="S2488" s="10">
        <f t="shared" si="308"/>
        <v>40991.499722222223</v>
      </c>
      <c r="T2488" s="10">
        <f t="shared" si="309"/>
        <v>41021.499722222223</v>
      </c>
      <c r="U2488">
        <f t="shared" si="310"/>
        <v>2012</v>
      </c>
      <c r="V2488">
        <f t="shared" si="311"/>
        <v>2012</v>
      </c>
    </row>
    <row r="2489" spans="1:22"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304"/>
        <v>100.05066666666667</v>
      </c>
      <c r="P2489" s="5">
        <f t="shared" si="305"/>
        <v>39.493684210526318</v>
      </c>
      <c r="Q2489" t="str">
        <f t="shared" si="306"/>
        <v>music</v>
      </c>
      <c r="R2489" t="str">
        <f t="shared" si="307"/>
        <v>indie rock</v>
      </c>
      <c r="S2489" s="10">
        <f t="shared" si="308"/>
        <v>41025.874965277777</v>
      </c>
      <c r="T2489" s="10">
        <f t="shared" si="309"/>
        <v>41055.874965277777</v>
      </c>
      <c r="U2489">
        <f t="shared" si="310"/>
        <v>2012</v>
      </c>
      <c r="V2489">
        <f t="shared" si="311"/>
        <v>2012</v>
      </c>
    </row>
    <row r="2490" spans="1:22"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304"/>
        <v>106.69999999999999</v>
      </c>
      <c r="P2490" s="5">
        <f t="shared" si="305"/>
        <v>49.246153846153845</v>
      </c>
      <c r="Q2490" t="str">
        <f t="shared" si="306"/>
        <v>music</v>
      </c>
      <c r="R2490" t="str">
        <f t="shared" si="307"/>
        <v>indie rock</v>
      </c>
      <c r="S2490" s="10">
        <f t="shared" si="308"/>
        <v>40833.424861111111</v>
      </c>
      <c r="T2490" s="10">
        <f t="shared" si="309"/>
        <v>40863.466527777775</v>
      </c>
      <c r="U2490">
        <f t="shared" si="310"/>
        <v>2011</v>
      </c>
      <c r="V2490">
        <f t="shared" si="311"/>
        <v>2011</v>
      </c>
    </row>
    <row r="2491" spans="1:22"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304"/>
        <v>133.67142857142858</v>
      </c>
      <c r="P2491" s="5">
        <f t="shared" si="305"/>
        <v>62.38</v>
      </c>
      <c r="Q2491" t="str">
        <f t="shared" si="306"/>
        <v>music</v>
      </c>
      <c r="R2491" t="str">
        <f t="shared" si="307"/>
        <v>indie rock</v>
      </c>
      <c r="S2491" s="10">
        <f t="shared" si="308"/>
        <v>41373.481932870367</v>
      </c>
      <c r="T2491" s="10">
        <f t="shared" si="309"/>
        <v>41403.481932870367</v>
      </c>
      <c r="U2491">
        <f t="shared" si="310"/>
        <v>2013</v>
      </c>
      <c r="V2491">
        <f t="shared" si="311"/>
        <v>2013</v>
      </c>
    </row>
    <row r="2492" spans="1:22"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304"/>
        <v>121.39999999999999</v>
      </c>
      <c r="P2492" s="5">
        <f t="shared" si="305"/>
        <v>37.9375</v>
      </c>
      <c r="Q2492" t="str">
        <f t="shared" si="306"/>
        <v>music</v>
      </c>
      <c r="R2492" t="str">
        <f t="shared" si="307"/>
        <v>indie rock</v>
      </c>
      <c r="S2492" s="10">
        <f t="shared" si="308"/>
        <v>41023.01939814815</v>
      </c>
      <c r="T2492" s="10">
        <f t="shared" si="309"/>
        <v>41083.01939814815</v>
      </c>
      <c r="U2492">
        <f t="shared" si="310"/>
        <v>2012</v>
      </c>
      <c r="V2492">
        <f t="shared" si="311"/>
        <v>2012</v>
      </c>
    </row>
    <row r="2493" spans="1:22"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304"/>
        <v>103.2</v>
      </c>
      <c r="P2493" s="5">
        <f t="shared" si="305"/>
        <v>51.6</v>
      </c>
      <c r="Q2493" t="str">
        <f t="shared" si="306"/>
        <v>music</v>
      </c>
      <c r="R2493" t="str">
        <f t="shared" si="307"/>
        <v>indie rock</v>
      </c>
      <c r="S2493" s="10">
        <f t="shared" si="308"/>
        <v>40542.630949074075</v>
      </c>
      <c r="T2493" s="10">
        <f t="shared" si="309"/>
        <v>40558.868750000001</v>
      </c>
      <c r="U2493">
        <f t="shared" si="310"/>
        <v>2010</v>
      </c>
      <c r="V2493">
        <f t="shared" si="311"/>
        <v>2011</v>
      </c>
    </row>
    <row r="2494" spans="1:22"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304"/>
        <v>125</v>
      </c>
      <c r="P2494" s="5">
        <f t="shared" si="305"/>
        <v>27.777777777777779</v>
      </c>
      <c r="Q2494" t="str">
        <f t="shared" si="306"/>
        <v>music</v>
      </c>
      <c r="R2494" t="str">
        <f t="shared" si="307"/>
        <v>indie rock</v>
      </c>
      <c r="S2494" s="10">
        <f t="shared" si="308"/>
        <v>41024.777638888889</v>
      </c>
      <c r="T2494" s="10">
        <f t="shared" si="309"/>
        <v>41076.207638888889</v>
      </c>
      <c r="U2494">
        <f t="shared" si="310"/>
        <v>2012</v>
      </c>
      <c r="V2494">
        <f t="shared" si="311"/>
        <v>2012</v>
      </c>
    </row>
    <row r="2495" spans="1:22"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304"/>
        <v>128.69999999999999</v>
      </c>
      <c r="P2495" s="5">
        <f t="shared" si="305"/>
        <v>99.382239382239376</v>
      </c>
      <c r="Q2495" t="str">
        <f t="shared" si="306"/>
        <v>music</v>
      </c>
      <c r="R2495" t="str">
        <f t="shared" si="307"/>
        <v>indie rock</v>
      </c>
      <c r="S2495" s="10">
        <f t="shared" si="308"/>
        <v>41347.959953703699</v>
      </c>
      <c r="T2495" s="10">
        <f t="shared" si="309"/>
        <v>41392.959953703699</v>
      </c>
      <c r="U2495">
        <f t="shared" si="310"/>
        <v>2013</v>
      </c>
      <c r="V2495">
        <f t="shared" si="311"/>
        <v>2013</v>
      </c>
    </row>
    <row r="2496" spans="1:22"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304"/>
        <v>101.00533333333333</v>
      </c>
      <c r="P2496" s="5">
        <f t="shared" si="305"/>
        <v>38.848205128205123</v>
      </c>
      <c r="Q2496" t="str">
        <f t="shared" si="306"/>
        <v>music</v>
      </c>
      <c r="R2496" t="str">
        <f t="shared" si="307"/>
        <v>indie rock</v>
      </c>
      <c r="S2496" s="10">
        <f t="shared" si="308"/>
        <v>41022.436851851853</v>
      </c>
      <c r="T2496" s="10">
        <f t="shared" si="309"/>
        <v>41052.436851851853</v>
      </c>
      <c r="U2496">
        <f t="shared" si="310"/>
        <v>2012</v>
      </c>
      <c r="V2496">
        <f t="shared" si="311"/>
        <v>2012</v>
      </c>
    </row>
    <row r="2497" spans="1:22"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304"/>
        <v>127.53666666666665</v>
      </c>
      <c r="P2497" s="5">
        <f t="shared" si="305"/>
        <v>45.548809523809524</v>
      </c>
      <c r="Q2497" t="str">
        <f t="shared" si="306"/>
        <v>music</v>
      </c>
      <c r="R2497" t="str">
        <f t="shared" si="307"/>
        <v>indie rock</v>
      </c>
      <c r="S2497" s="10">
        <f t="shared" si="308"/>
        <v>41036.738136574073</v>
      </c>
      <c r="T2497" s="10">
        <f t="shared" si="309"/>
        <v>41066.738136574073</v>
      </c>
      <c r="U2497">
        <f t="shared" si="310"/>
        <v>2012</v>
      </c>
      <c r="V2497">
        <f t="shared" si="311"/>
        <v>2012</v>
      </c>
    </row>
    <row r="2498" spans="1:22"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304"/>
        <v>100</v>
      </c>
      <c r="P2498" s="5">
        <f t="shared" si="305"/>
        <v>600</v>
      </c>
      <c r="Q2498" t="str">
        <f t="shared" si="306"/>
        <v>music</v>
      </c>
      <c r="R2498" t="str">
        <f t="shared" si="307"/>
        <v>indie rock</v>
      </c>
      <c r="S2498" s="10">
        <f t="shared" si="308"/>
        <v>41327.788101851846</v>
      </c>
      <c r="T2498" s="10">
        <f t="shared" si="309"/>
        <v>41362.746435185181</v>
      </c>
      <c r="U2498">
        <f t="shared" si="310"/>
        <v>2013</v>
      </c>
      <c r="V2498">
        <f t="shared" si="311"/>
        <v>2013</v>
      </c>
    </row>
    <row r="2499" spans="1:22"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312">(E2499/D2499)*100</f>
        <v>112.7715</v>
      </c>
      <c r="P2499" s="5">
        <f t="shared" ref="P2499:P2562" si="313">IFERROR(E2499/L2499, 0)</f>
        <v>80.551071428571419</v>
      </c>
      <c r="Q2499" t="str">
        <f t="shared" ref="Q2499:Q2562" si="314">LEFT(N2499,FIND("/",N2499)-1)</f>
        <v>music</v>
      </c>
      <c r="R2499" t="str">
        <f t="shared" ref="R2499:R2562" si="315">RIGHT(N2499,LEN(N2499)-FIND("/",N2499))</f>
        <v>indie rock</v>
      </c>
      <c r="S2499" s="10">
        <f t="shared" ref="S2499:S2562" si="316">(J2499/86400)+25569+(-5/24)</f>
        <v>40730.670578703699</v>
      </c>
      <c r="T2499" s="10">
        <f t="shared" ref="T2499:T2562" si="317">(I2499/86400)+25569+(-5/24)</f>
        <v>40760.670578703699</v>
      </c>
      <c r="U2499">
        <f t="shared" ref="U2499:U2562" si="318">YEAR(S2499)</f>
        <v>2011</v>
      </c>
      <c r="V2499">
        <f t="shared" ref="V2499:V2562" si="319">YEAR(T2499)</f>
        <v>2011</v>
      </c>
    </row>
    <row r="2500" spans="1:22"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312"/>
        <v>105.60000000000001</v>
      </c>
      <c r="P2500" s="5">
        <f t="shared" si="313"/>
        <v>52.8</v>
      </c>
      <c r="Q2500" t="str">
        <f t="shared" si="314"/>
        <v>music</v>
      </c>
      <c r="R2500" t="str">
        <f t="shared" si="315"/>
        <v>indie rock</v>
      </c>
      <c r="S2500" s="10">
        <f t="shared" si="316"/>
        <v>42017.759108796294</v>
      </c>
      <c r="T2500" s="10">
        <f t="shared" si="317"/>
        <v>42031.759108796294</v>
      </c>
      <c r="U2500">
        <f t="shared" si="318"/>
        <v>2015</v>
      </c>
      <c r="V2500">
        <f t="shared" si="319"/>
        <v>2015</v>
      </c>
    </row>
    <row r="2501" spans="1:22"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312"/>
        <v>202.625</v>
      </c>
      <c r="P2501" s="5">
        <f t="shared" si="313"/>
        <v>47.676470588235297</v>
      </c>
      <c r="Q2501" t="str">
        <f t="shared" si="314"/>
        <v>music</v>
      </c>
      <c r="R2501" t="str">
        <f t="shared" si="315"/>
        <v>indie rock</v>
      </c>
      <c r="S2501" s="10">
        <f t="shared" si="316"/>
        <v>41226.440243055556</v>
      </c>
      <c r="T2501" s="10">
        <f t="shared" si="317"/>
        <v>41274.541666666664</v>
      </c>
      <c r="U2501">
        <f t="shared" si="318"/>
        <v>2012</v>
      </c>
      <c r="V2501">
        <f t="shared" si="319"/>
        <v>2012</v>
      </c>
    </row>
    <row r="2502" spans="1:22"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312"/>
        <v>113.33333333333333</v>
      </c>
      <c r="P2502" s="5">
        <f t="shared" si="313"/>
        <v>23.448275862068964</v>
      </c>
      <c r="Q2502" t="str">
        <f t="shared" si="314"/>
        <v>music</v>
      </c>
      <c r="R2502" t="str">
        <f t="shared" si="315"/>
        <v>indie rock</v>
      </c>
      <c r="S2502" s="10">
        <f t="shared" si="316"/>
        <v>41053.564525462956</v>
      </c>
      <c r="T2502" s="10">
        <f t="shared" si="317"/>
        <v>41083.564525462956</v>
      </c>
      <c r="U2502">
        <f t="shared" si="318"/>
        <v>2012</v>
      </c>
      <c r="V2502">
        <f t="shared" si="319"/>
        <v>2012</v>
      </c>
    </row>
    <row r="2503" spans="1:22"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312"/>
        <v>2.5545454545454547</v>
      </c>
      <c r="P2503" s="5">
        <f t="shared" si="313"/>
        <v>40.142857142857146</v>
      </c>
      <c r="Q2503" t="str">
        <f t="shared" si="314"/>
        <v>food</v>
      </c>
      <c r="R2503" t="str">
        <f t="shared" si="315"/>
        <v>restaurants</v>
      </c>
      <c r="S2503" s="10">
        <f t="shared" si="316"/>
        <v>42244.568333333336</v>
      </c>
      <c r="T2503" s="10">
        <f t="shared" si="317"/>
        <v>42274.568333333336</v>
      </c>
      <c r="U2503">
        <f t="shared" si="318"/>
        <v>2015</v>
      </c>
      <c r="V2503">
        <f t="shared" si="319"/>
        <v>2015</v>
      </c>
    </row>
    <row r="2504" spans="1:22"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312"/>
        <v>7.8181818181818186E-2</v>
      </c>
      <c r="P2504" s="5">
        <f t="shared" si="313"/>
        <v>17.2</v>
      </c>
      <c r="Q2504" t="str">
        <f t="shared" si="314"/>
        <v>food</v>
      </c>
      <c r="R2504" t="str">
        <f t="shared" si="315"/>
        <v>restaurants</v>
      </c>
      <c r="S2504" s="10">
        <f t="shared" si="316"/>
        <v>41858.617106481477</v>
      </c>
      <c r="T2504" s="10">
        <f t="shared" si="317"/>
        <v>41903.617106481477</v>
      </c>
      <c r="U2504">
        <f t="shared" si="318"/>
        <v>2014</v>
      </c>
      <c r="V2504">
        <f t="shared" si="319"/>
        <v>2014</v>
      </c>
    </row>
    <row r="2505" spans="1:22"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312"/>
        <v>0</v>
      </c>
      <c r="P2505" s="5">
        <f t="shared" si="313"/>
        <v>0</v>
      </c>
      <c r="Q2505" t="str">
        <f t="shared" si="314"/>
        <v>food</v>
      </c>
      <c r="R2505" t="str">
        <f t="shared" si="315"/>
        <v>restaurants</v>
      </c>
      <c r="S2505" s="10">
        <f t="shared" si="316"/>
        <v>42498.691064814811</v>
      </c>
      <c r="T2505" s="10">
        <f t="shared" si="317"/>
        <v>42528.67083333333</v>
      </c>
      <c r="U2505">
        <f t="shared" si="318"/>
        <v>2016</v>
      </c>
      <c r="V2505">
        <f t="shared" si="319"/>
        <v>2016</v>
      </c>
    </row>
    <row r="2506" spans="1:22"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312"/>
        <v>0</v>
      </c>
      <c r="P2506" s="5">
        <f t="shared" si="313"/>
        <v>0</v>
      </c>
      <c r="Q2506" t="str">
        <f t="shared" si="314"/>
        <v>food</v>
      </c>
      <c r="R2506" t="str">
        <f t="shared" si="315"/>
        <v>restaurants</v>
      </c>
      <c r="S2506" s="10">
        <f t="shared" si="316"/>
        <v>41927.807106481479</v>
      </c>
      <c r="T2506" s="10">
        <f t="shared" si="317"/>
        <v>41957.848773148151</v>
      </c>
      <c r="U2506">
        <f t="shared" si="318"/>
        <v>2014</v>
      </c>
      <c r="V2506">
        <f t="shared" si="319"/>
        <v>2014</v>
      </c>
    </row>
    <row r="2507" spans="1:22"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312"/>
        <v>0</v>
      </c>
      <c r="P2507" s="5">
        <f t="shared" si="313"/>
        <v>0</v>
      </c>
      <c r="Q2507" t="str">
        <f t="shared" si="314"/>
        <v>food</v>
      </c>
      <c r="R2507" t="str">
        <f t="shared" si="315"/>
        <v>restaurants</v>
      </c>
      <c r="S2507" s="10">
        <f t="shared" si="316"/>
        <v>42046.847407407404</v>
      </c>
      <c r="T2507" s="10">
        <f t="shared" si="317"/>
        <v>42076.80574074074</v>
      </c>
      <c r="U2507">
        <f t="shared" si="318"/>
        <v>2015</v>
      </c>
      <c r="V2507">
        <f t="shared" si="319"/>
        <v>2015</v>
      </c>
    </row>
    <row r="2508" spans="1:22"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312"/>
        <v>0.6</v>
      </c>
      <c r="P2508" s="5">
        <f t="shared" si="313"/>
        <v>15</v>
      </c>
      <c r="Q2508" t="str">
        <f t="shared" si="314"/>
        <v>food</v>
      </c>
      <c r="R2508" t="str">
        <f t="shared" si="315"/>
        <v>restaurants</v>
      </c>
      <c r="S2508" s="10">
        <f t="shared" si="316"/>
        <v>42258.088761574072</v>
      </c>
      <c r="T2508" s="10">
        <f t="shared" si="317"/>
        <v>42280.666666666664</v>
      </c>
      <c r="U2508">
        <f t="shared" si="318"/>
        <v>2015</v>
      </c>
      <c r="V2508">
        <f t="shared" si="319"/>
        <v>2015</v>
      </c>
    </row>
    <row r="2509" spans="1:22"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312"/>
        <v>0</v>
      </c>
      <c r="P2509" s="5">
        <f t="shared" si="313"/>
        <v>0</v>
      </c>
      <c r="Q2509" t="str">
        <f t="shared" si="314"/>
        <v>food</v>
      </c>
      <c r="R2509" t="str">
        <f t="shared" si="315"/>
        <v>restaurants</v>
      </c>
      <c r="S2509" s="10">
        <f t="shared" si="316"/>
        <v>42104.864629629628</v>
      </c>
      <c r="T2509" s="10">
        <f t="shared" si="317"/>
        <v>42134.864629629628</v>
      </c>
      <c r="U2509">
        <f t="shared" si="318"/>
        <v>2015</v>
      </c>
      <c r="V2509">
        <f t="shared" si="319"/>
        <v>2015</v>
      </c>
    </row>
    <row r="2510" spans="1:22"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312"/>
        <v>0</v>
      </c>
      <c r="P2510" s="5">
        <f t="shared" si="313"/>
        <v>0</v>
      </c>
      <c r="Q2510" t="str">
        <f t="shared" si="314"/>
        <v>food</v>
      </c>
      <c r="R2510" t="str">
        <f t="shared" si="315"/>
        <v>restaurants</v>
      </c>
      <c r="S2510" s="10">
        <f t="shared" si="316"/>
        <v>41835.743449074071</v>
      </c>
      <c r="T2510" s="10">
        <f t="shared" si="317"/>
        <v>41865.743449074071</v>
      </c>
      <c r="U2510">
        <f t="shared" si="318"/>
        <v>2014</v>
      </c>
      <c r="V2510">
        <f t="shared" si="319"/>
        <v>2014</v>
      </c>
    </row>
    <row r="2511" spans="1:22"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312"/>
        <v>1.0526315789473684</v>
      </c>
      <c r="P2511" s="5">
        <f t="shared" si="313"/>
        <v>35.714285714285715</v>
      </c>
      <c r="Q2511" t="str">
        <f t="shared" si="314"/>
        <v>food</v>
      </c>
      <c r="R2511" t="str">
        <f t="shared" si="315"/>
        <v>restaurants</v>
      </c>
      <c r="S2511" s="10">
        <f t="shared" si="316"/>
        <v>42058.601261574069</v>
      </c>
      <c r="T2511" s="10">
        <f t="shared" si="317"/>
        <v>42114.559594907405</v>
      </c>
      <c r="U2511">
        <f t="shared" si="318"/>
        <v>2015</v>
      </c>
      <c r="V2511">
        <f t="shared" si="319"/>
        <v>2015</v>
      </c>
    </row>
    <row r="2512" spans="1:22"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312"/>
        <v>0.15</v>
      </c>
      <c r="P2512" s="5">
        <f t="shared" si="313"/>
        <v>37.5</v>
      </c>
      <c r="Q2512" t="str">
        <f t="shared" si="314"/>
        <v>food</v>
      </c>
      <c r="R2512" t="str">
        <f t="shared" si="315"/>
        <v>restaurants</v>
      </c>
      <c r="S2512" s="10">
        <f t="shared" si="316"/>
        <v>42078.789027777777</v>
      </c>
      <c r="T2512" s="10">
        <f t="shared" si="317"/>
        <v>42138.789027777777</v>
      </c>
      <c r="U2512">
        <f t="shared" si="318"/>
        <v>2015</v>
      </c>
      <c r="V2512">
        <f t="shared" si="319"/>
        <v>2015</v>
      </c>
    </row>
    <row r="2513" spans="1:22"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312"/>
        <v>0</v>
      </c>
      <c r="P2513" s="5">
        <f t="shared" si="313"/>
        <v>0</v>
      </c>
      <c r="Q2513" t="str">
        <f t="shared" si="314"/>
        <v>food</v>
      </c>
      <c r="R2513" t="str">
        <f t="shared" si="315"/>
        <v>restaurants</v>
      </c>
      <c r="S2513" s="10">
        <f t="shared" si="316"/>
        <v>42371.238576388881</v>
      </c>
      <c r="T2513" s="10">
        <f t="shared" si="317"/>
        <v>42401.238576388881</v>
      </c>
      <c r="U2513">
        <f t="shared" si="318"/>
        <v>2016</v>
      </c>
      <c r="V2513">
        <f t="shared" si="319"/>
        <v>2016</v>
      </c>
    </row>
    <row r="2514" spans="1:22"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312"/>
        <v>0</v>
      </c>
      <c r="P2514" s="5">
        <f t="shared" si="313"/>
        <v>0</v>
      </c>
      <c r="Q2514" t="str">
        <f t="shared" si="314"/>
        <v>food</v>
      </c>
      <c r="R2514" t="str">
        <f t="shared" si="315"/>
        <v>restaurants</v>
      </c>
      <c r="S2514" s="10">
        <f t="shared" si="316"/>
        <v>41971.668530092589</v>
      </c>
      <c r="T2514" s="10">
        <f t="shared" si="317"/>
        <v>41986.668530092589</v>
      </c>
      <c r="U2514">
        <f t="shared" si="318"/>
        <v>2014</v>
      </c>
      <c r="V2514">
        <f t="shared" si="319"/>
        <v>2014</v>
      </c>
    </row>
    <row r="2515" spans="1:22"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312"/>
        <v>0</v>
      </c>
      <c r="P2515" s="5">
        <f t="shared" si="313"/>
        <v>0</v>
      </c>
      <c r="Q2515" t="str">
        <f t="shared" si="314"/>
        <v>food</v>
      </c>
      <c r="R2515" t="str">
        <f t="shared" si="315"/>
        <v>restaurants</v>
      </c>
      <c r="S2515" s="10">
        <f t="shared" si="316"/>
        <v>42731.798483796294</v>
      </c>
      <c r="T2515" s="10">
        <f t="shared" si="317"/>
        <v>42791.798483796294</v>
      </c>
      <c r="U2515">
        <f t="shared" si="318"/>
        <v>2016</v>
      </c>
      <c r="V2515">
        <f t="shared" si="319"/>
        <v>2017</v>
      </c>
    </row>
    <row r="2516" spans="1:22"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312"/>
        <v>1.7500000000000002</v>
      </c>
      <c r="P2516" s="5">
        <f t="shared" si="313"/>
        <v>52.5</v>
      </c>
      <c r="Q2516" t="str">
        <f t="shared" si="314"/>
        <v>food</v>
      </c>
      <c r="R2516" t="str">
        <f t="shared" si="315"/>
        <v>restaurants</v>
      </c>
      <c r="S2516" s="10">
        <f t="shared" si="316"/>
        <v>41854.181446759256</v>
      </c>
      <c r="T2516" s="10">
        <f t="shared" si="317"/>
        <v>41871.181446759256</v>
      </c>
      <c r="U2516">
        <f t="shared" si="318"/>
        <v>2014</v>
      </c>
      <c r="V2516">
        <f t="shared" si="319"/>
        <v>2014</v>
      </c>
    </row>
    <row r="2517" spans="1:22"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312"/>
        <v>18.600000000000001</v>
      </c>
      <c r="P2517" s="5">
        <f t="shared" si="313"/>
        <v>77.5</v>
      </c>
      <c r="Q2517" t="str">
        <f t="shared" si="314"/>
        <v>food</v>
      </c>
      <c r="R2517" t="str">
        <f t="shared" si="315"/>
        <v>restaurants</v>
      </c>
      <c r="S2517" s="10">
        <f t="shared" si="316"/>
        <v>42027.63140046296</v>
      </c>
      <c r="T2517" s="10">
        <f t="shared" si="317"/>
        <v>42057.63140046296</v>
      </c>
      <c r="U2517">
        <f t="shared" si="318"/>
        <v>2015</v>
      </c>
      <c r="V2517">
        <f t="shared" si="319"/>
        <v>2015</v>
      </c>
    </row>
    <row r="2518" spans="1:22"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312"/>
        <v>0</v>
      </c>
      <c r="P2518" s="5">
        <f t="shared" si="313"/>
        <v>0</v>
      </c>
      <c r="Q2518" t="str">
        <f t="shared" si="314"/>
        <v>food</v>
      </c>
      <c r="R2518" t="str">
        <f t="shared" si="315"/>
        <v>restaurants</v>
      </c>
      <c r="S2518" s="10">
        <f t="shared" si="316"/>
        <v>41942.445046296292</v>
      </c>
      <c r="T2518" s="10">
        <f t="shared" si="317"/>
        <v>41972.486712962964</v>
      </c>
      <c r="U2518">
        <f t="shared" si="318"/>
        <v>2014</v>
      </c>
      <c r="V2518">
        <f t="shared" si="319"/>
        <v>2014</v>
      </c>
    </row>
    <row r="2519" spans="1:22"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312"/>
        <v>9.8166666666666664</v>
      </c>
      <c r="P2519" s="5">
        <f t="shared" si="313"/>
        <v>53.545454545454547</v>
      </c>
      <c r="Q2519" t="str">
        <f t="shared" si="314"/>
        <v>food</v>
      </c>
      <c r="R2519" t="str">
        <f t="shared" si="315"/>
        <v>restaurants</v>
      </c>
      <c r="S2519" s="10">
        <f t="shared" si="316"/>
        <v>42052.594097222223</v>
      </c>
      <c r="T2519" s="10">
        <f t="shared" si="317"/>
        <v>42082.552430555552</v>
      </c>
      <c r="U2519">
        <f t="shared" si="318"/>
        <v>2015</v>
      </c>
      <c r="V2519">
        <f t="shared" si="319"/>
        <v>2015</v>
      </c>
    </row>
    <row r="2520" spans="1:22"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312"/>
        <v>0</v>
      </c>
      <c r="P2520" s="5">
        <f t="shared" si="313"/>
        <v>0</v>
      </c>
      <c r="Q2520" t="str">
        <f t="shared" si="314"/>
        <v>food</v>
      </c>
      <c r="R2520" t="str">
        <f t="shared" si="315"/>
        <v>restaurants</v>
      </c>
      <c r="S2520" s="10">
        <f t="shared" si="316"/>
        <v>41926.472546296296</v>
      </c>
      <c r="T2520" s="10">
        <f t="shared" si="317"/>
        <v>41956.51421296296</v>
      </c>
      <c r="U2520">
        <f t="shared" si="318"/>
        <v>2014</v>
      </c>
      <c r="V2520">
        <f t="shared" si="319"/>
        <v>2014</v>
      </c>
    </row>
    <row r="2521" spans="1:22"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312"/>
        <v>4.3333333333333335E-2</v>
      </c>
      <c r="P2521" s="5">
        <f t="shared" si="313"/>
        <v>16.25</v>
      </c>
      <c r="Q2521" t="str">
        <f t="shared" si="314"/>
        <v>food</v>
      </c>
      <c r="R2521" t="str">
        <f t="shared" si="315"/>
        <v>restaurants</v>
      </c>
      <c r="S2521" s="10">
        <f t="shared" si="316"/>
        <v>41808.946805555555</v>
      </c>
      <c r="T2521" s="10">
        <f t="shared" si="317"/>
        <v>41838.946805555555</v>
      </c>
      <c r="U2521">
        <f t="shared" si="318"/>
        <v>2014</v>
      </c>
      <c r="V2521">
        <f t="shared" si="319"/>
        <v>2014</v>
      </c>
    </row>
    <row r="2522" spans="1:22"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312"/>
        <v>0</v>
      </c>
      <c r="P2522" s="5">
        <f t="shared" si="313"/>
        <v>0</v>
      </c>
      <c r="Q2522" t="str">
        <f t="shared" si="314"/>
        <v>food</v>
      </c>
      <c r="R2522" t="str">
        <f t="shared" si="315"/>
        <v>restaurants</v>
      </c>
      <c r="S2522" s="10">
        <f t="shared" si="316"/>
        <v>42612.392187500001</v>
      </c>
      <c r="T2522" s="10">
        <f t="shared" si="317"/>
        <v>42658.597916666666</v>
      </c>
      <c r="U2522">
        <f t="shared" si="318"/>
        <v>2016</v>
      </c>
      <c r="V2522">
        <f t="shared" si="319"/>
        <v>2016</v>
      </c>
    </row>
    <row r="2523" spans="1:22"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312"/>
        <v>109.48792</v>
      </c>
      <c r="P2523" s="5">
        <f t="shared" si="313"/>
        <v>103.68174242424243</v>
      </c>
      <c r="Q2523" t="str">
        <f t="shared" si="314"/>
        <v>music</v>
      </c>
      <c r="R2523" t="str">
        <f t="shared" si="315"/>
        <v>classical music</v>
      </c>
      <c r="S2523" s="10">
        <f t="shared" si="316"/>
        <v>42269.75950231481</v>
      </c>
      <c r="T2523" s="10">
        <f t="shared" si="317"/>
        <v>42290.75950231481</v>
      </c>
      <c r="U2523">
        <f t="shared" si="318"/>
        <v>2015</v>
      </c>
      <c r="V2523">
        <f t="shared" si="319"/>
        <v>2015</v>
      </c>
    </row>
    <row r="2524" spans="1:22"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312"/>
        <v>100</v>
      </c>
      <c r="P2524" s="5">
        <f t="shared" si="313"/>
        <v>185.18518518518519</v>
      </c>
      <c r="Q2524" t="str">
        <f t="shared" si="314"/>
        <v>music</v>
      </c>
      <c r="R2524" t="str">
        <f t="shared" si="315"/>
        <v>classical music</v>
      </c>
      <c r="S2524" s="10">
        <f t="shared" si="316"/>
        <v>42460.365277777775</v>
      </c>
      <c r="T2524" s="10">
        <f t="shared" si="317"/>
        <v>42482.411111111105</v>
      </c>
      <c r="U2524">
        <f t="shared" si="318"/>
        <v>2016</v>
      </c>
      <c r="V2524">
        <f t="shared" si="319"/>
        <v>2016</v>
      </c>
    </row>
    <row r="2525" spans="1:22"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312"/>
        <v>156.44444444444446</v>
      </c>
      <c r="P2525" s="5">
        <f t="shared" si="313"/>
        <v>54.153846153846153</v>
      </c>
      <c r="Q2525" t="str">
        <f t="shared" si="314"/>
        <v>music</v>
      </c>
      <c r="R2525" t="str">
        <f t="shared" si="315"/>
        <v>classical music</v>
      </c>
      <c r="S2525" s="10">
        <f t="shared" si="316"/>
        <v>41930.767268518517</v>
      </c>
      <c r="T2525" s="10">
        <f t="shared" si="317"/>
        <v>41960.808935185181</v>
      </c>
      <c r="U2525">
        <f t="shared" si="318"/>
        <v>2014</v>
      </c>
      <c r="V2525">
        <f t="shared" si="319"/>
        <v>2014</v>
      </c>
    </row>
    <row r="2526" spans="1:22"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312"/>
        <v>101.6</v>
      </c>
      <c r="P2526" s="5">
        <f t="shared" si="313"/>
        <v>177.2093023255814</v>
      </c>
      <c r="Q2526" t="str">
        <f t="shared" si="314"/>
        <v>music</v>
      </c>
      <c r="R2526" t="str">
        <f t="shared" si="315"/>
        <v>classical music</v>
      </c>
      <c r="S2526" s="10">
        <f t="shared" si="316"/>
        <v>41961.599039351851</v>
      </c>
      <c r="T2526" s="10">
        <f t="shared" si="317"/>
        <v>41993.979166666664</v>
      </c>
      <c r="U2526">
        <f t="shared" si="318"/>
        <v>2014</v>
      </c>
      <c r="V2526">
        <f t="shared" si="319"/>
        <v>2014</v>
      </c>
    </row>
    <row r="2527" spans="1:22"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312"/>
        <v>100.325</v>
      </c>
      <c r="P2527" s="5">
        <f t="shared" si="313"/>
        <v>100.325</v>
      </c>
      <c r="Q2527" t="str">
        <f t="shared" si="314"/>
        <v>music</v>
      </c>
      <c r="R2527" t="str">
        <f t="shared" si="315"/>
        <v>classical music</v>
      </c>
      <c r="S2527" s="10">
        <f t="shared" si="316"/>
        <v>41058.636238425919</v>
      </c>
      <c r="T2527" s="10">
        <f t="shared" si="317"/>
        <v>41088.636238425919</v>
      </c>
      <c r="U2527">
        <f t="shared" si="318"/>
        <v>2012</v>
      </c>
      <c r="V2527">
        <f t="shared" si="319"/>
        <v>2012</v>
      </c>
    </row>
    <row r="2528" spans="1:22"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312"/>
        <v>112.94999999999999</v>
      </c>
      <c r="P2528" s="5">
        <f t="shared" si="313"/>
        <v>136.90909090909091</v>
      </c>
      <c r="Q2528" t="str">
        <f t="shared" si="314"/>
        <v>music</v>
      </c>
      <c r="R2528" t="str">
        <f t="shared" si="315"/>
        <v>classical music</v>
      </c>
      <c r="S2528" s="10">
        <f t="shared" si="316"/>
        <v>41952.882800925923</v>
      </c>
      <c r="T2528" s="10">
        <f t="shared" si="317"/>
        <v>41980.999305555553</v>
      </c>
      <c r="U2528">
        <f t="shared" si="318"/>
        <v>2014</v>
      </c>
      <c r="V2528">
        <f t="shared" si="319"/>
        <v>2014</v>
      </c>
    </row>
    <row r="2529" spans="1:22"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312"/>
        <v>102.125</v>
      </c>
      <c r="P2529" s="5">
        <f t="shared" si="313"/>
        <v>57.535211267605632</v>
      </c>
      <c r="Q2529" t="str">
        <f t="shared" si="314"/>
        <v>music</v>
      </c>
      <c r="R2529" t="str">
        <f t="shared" si="315"/>
        <v>classical music</v>
      </c>
      <c r="S2529" s="10">
        <f t="shared" si="316"/>
        <v>41546.542719907404</v>
      </c>
      <c r="T2529" s="10">
        <f t="shared" si="317"/>
        <v>41564.957638888889</v>
      </c>
      <c r="U2529">
        <f t="shared" si="318"/>
        <v>2013</v>
      </c>
      <c r="V2529">
        <f t="shared" si="319"/>
        <v>2013</v>
      </c>
    </row>
    <row r="2530" spans="1:22"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312"/>
        <v>107.24974999999999</v>
      </c>
      <c r="P2530" s="5">
        <f t="shared" si="313"/>
        <v>52.962839506172834</v>
      </c>
      <c r="Q2530" t="str">
        <f t="shared" si="314"/>
        <v>music</v>
      </c>
      <c r="R2530" t="str">
        <f t="shared" si="315"/>
        <v>classical music</v>
      </c>
      <c r="S2530" s="10">
        <f t="shared" si="316"/>
        <v>42217.626192129632</v>
      </c>
      <c r="T2530" s="10">
        <f t="shared" si="317"/>
        <v>42236.249999999993</v>
      </c>
      <c r="U2530">
        <f t="shared" si="318"/>
        <v>2015</v>
      </c>
      <c r="V2530">
        <f t="shared" si="319"/>
        <v>2015</v>
      </c>
    </row>
    <row r="2531" spans="1:22"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312"/>
        <v>104.28333333333333</v>
      </c>
      <c r="P2531" s="5">
        <f t="shared" si="313"/>
        <v>82.328947368421055</v>
      </c>
      <c r="Q2531" t="str">
        <f t="shared" si="314"/>
        <v>music</v>
      </c>
      <c r="R2531" t="str">
        <f t="shared" si="315"/>
        <v>classical music</v>
      </c>
      <c r="S2531" s="10">
        <f t="shared" si="316"/>
        <v>40947.872395833328</v>
      </c>
      <c r="T2531" s="10">
        <f t="shared" si="317"/>
        <v>40992.830729166664</v>
      </c>
      <c r="U2531">
        <f t="shared" si="318"/>
        <v>2012</v>
      </c>
      <c r="V2531">
        <f t="shared" si="319"/>
        <v>2012</v>
      </c>
    </row>
    <row r="2532" spans="1:22"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312"/>
        <v>100</v>
      </c>
      <c r="P2532" s="5">
        <f t="shared" si="313"/>
        <v>135.41666666666666</v>
      </c>
      <c r="Q2532" t="str">
        <f t="shared" si="314"/>
        <v>music</v>
      </c>
      <c r="R2532" t="str">
        <f t="shared" si="315"/>
        <v>classical music</v>
      </c>
      <c r="S2532" s="10">
        <f t="shared" si="316"/>
        <v>42081.656307870369</v>
      </c>
      <c r="T2532" s="10">
        <f t="shared" si="317"/>
        <v>42113.993055555555</v>
      </c>
      <c r="U2532">
        <f t="shared" si="318"/>
        <v>2015</v>
      </c>
      <c r="V2532">
        <f t="shared" si="319"/>
        <v>2015</v>
      </c>
    </row>
    <row r="2533" spans="1:22"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312"/>
        <v>100.4</v>
      </c>
      <c r="P2533" s="5">
        <f t="shared" si="313"/>
        <v>74.06557377049181</v>
      </c>
      <c r="Q2533" t="str">
        <f t="shared" si="314"/>
        <v>music</v>
      </c>
      <c r="R2533" t="str">
        <f t="shared" si="315"/>
        <v>classical music</v>
      </c>
      <c r="S2533" s="10">
        <f t="shared" si="316"/>
        <v>42208.471689814811</v>
      </c>
      <c r="T2533" s="10">
        <f t="shared" si="317"/>
        <v>42230.957638888889</v>
      </c>
      <c r="U2533">
        <f t="shared" si="318"/>
        <v>2015</v>
      </c>
      <c r="V2533">
        <f t="shared" si="319"/>
        <v>2015</v>
      </c>
    </row>
    <row r="2534" spans="1:22"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312"/>
        <v>126.125</v>
      </c>
      <c r="P2534" s="5">
        <f t="shared" si="313"/>
        <v>84.083333333333329</v>
      </c>
      <c r="Q2534" t="str">
        <f t="shared" si="314"/>
        <v>music</v>
      </c>
      <c r="R2534" t="str">
        <f t="shared" si="315"/>
        <v>classical music</v>
      </c>
      <c r="S2534" s="10">
        <f t="shared" si="316"/>
        <v>41107.640810185185</v>
      </c>
      <c r="T2534" s="10">
        <f t="shared" si="317"/>
        <v>41137.640810185185</v>
      </c>
      <c r="U2534">
        <f t="shared" si="318"/>
        <v>2012</v>
      </c>
      <c r="V2534">
        <f t="shared" si="319"/>
        <v>2012</v>
      </c>
    </row>
    <row r="2535" spans="1:22"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312"/>
        <v>110.66666666666667</v>
      </c>
      <c r="P2535" s="5">
        <f t="shared" si="313"/>
        <v>61.029411764705884</v>
      </c>
      <c r="Q2535" t="str">
        <f t="shared" si="314"/>
        <v>music</v>
      </c>
      <c r="R2535" t="str">
        <f t="shared" si="315"/>
        <v>classical music</v>
      </c>
      <c r="S2535" s="10">
        <f t="shared" si="316"/>
        <v>41304.542951388888</v>
      </c>
      <c r="T2535" s="10">
        <f t="shared" si="317"/>
        <v>41334.542453703703</v>
      </c>
      <c r="U2535">
        <f t="shared" si="318"/>
        <v>2013</v>
      </c>
      <c r="V2535">
        <f t="shared" si="319"/>
        <v>2013</v>
      </c>
    </row>
    <row r="2536" spans="1:22"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312"/>
        <v>105</v>
      </c>
      <c r="P2536" s="5">
        <f t="shared" si="313"/>
        <v>150</v>
      </c>
      <c r="Q2536" t="str">
        <f t="shared" si="314"/>
        <v>music</v>
      </c>
      <c r="R2536" t="str">
        <f t="shared" si="315"/>
        <v>classical music</v>
      </c>
      <c r="S2536" s="10">
        <f t="shared" si="316"/>
        <v>40127.492037037031</v>
      </c>
      <c r="T2536" s="10">
        <f t="shared" si="317"/>
        <v>40179.041666666664</v>
      </c>
      <c r="U2536">
        <f t="shared" si="318"/>
        <v>2009</v>
      </c>
      <c r="V2536">
        <f t="shared" si="319"/>
        <v>2010</v>
      </c>
    </row>
    <row r="2537" spans="1:22"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312"/>
        <v>103.77499999999999</v>
      </c>
      <c r="P2537" s="5">
        <f t="shared" si="313"/>
        <v>266.08974358974359</v>
      </c>
      <c r="Q2537" t="str">
        <f t="shared" si="314"/>
        <v>music</v>
      </c>
      <c r="R2537" t="str">
        <f t="shared" si="315"/>
        <v>classical music</v>
      </c>
      <c r="S2537" s="10">
        <f t="shared" si="316"/>
        <v>41943.582696759258</v>
      </c>
      <c r="T2537" s="10">
        <f t="shared" si="317"/>
        <v>41974.624363425923</v>
      </c>
      <c r="U2537">
        <f t="shared" si="318"/>
        <v>2014</v>
      </c>
      <c r="V2537">
        <f t="shared" si="319"/>
        <v>2014</v>
      </c>
    </row>
    <row r="2538" spans="1:22"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312"/>
        <v>115.99999999999999</v>
      </c>
      <c r="P2538" s="5">
        <f t="shared" si="313"/>
        <v>7.25</v>
      </c>
      <c r="Q2538" t="str">
        <f t="shared" si="314"/>
        <v>music</v>
      </c>
      <c r="R2538" t="str">
        <f t="shared" si="315"/>
        <v>classical music</v>
      </c>
      <c r="S2538" s="10">
        <f t="shared" si="316"/>
        <v>41463.89775462963</v>
      </c>
      <c r="T2538" s="10">
        <f t="shared" si="317"/>
        <v>41484.89775462963</v>
      </c>
      <c r="U2538">
        <f t="shared" si="318"/>
        <v>2013</v>
      </c>
      <c r="V2538">
        <f t="shared" si="319"/>
        <v>2013</v>
      </c>
    </row>
    <row r="2539" spans="1:22"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312"/>
        <v>110.00000000000001</v>
      </c>
      <c r="P2539" s="5">
        <f t="shared" si="313"/>
        <v>100</v>
      </c>
      <c r="Q2539" t="str">
        <f t="shared" si="314"/>
        <v>music</v>
      </c>
      <c r="R2539" t="str">
        <f t="shared" si="315"/>
        <v>classical music</v>
      </c>
      <c r="S2539" s="10">
        <f t="shared" si="316"/>
        <v>40696.440451388888</v>
      </c>
      <c r="T2539" s="10">
        <f t="shared" si="317"/>
        <v>40756.440451388888</v>
      </c>
      <c r="U2539">
        <f t="shared" si="318"/>
        <v>2011</v>
      </c>
      <c r="V2539">
        <f t="shared" si="319"/>
        <v>2011</v>
      </c>
    </row>
    <row r="2540" spans="1:22"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312"/>
        <v>113.01761111111111</v>
      </c>
      <c r="P2540" s="5">
        <f t="shared" si="313"/>
        <v>109.96308108108107</v>
      </c>
      <c r="Q2540" t="str">
        <f t="shared" si="314"/>
        <v>music</v>
      </c>
      <c r="R2540" t="str">
        <f t="shared" si="315"/>
        <v>classical music</v>
      </c>
      <c r="S2540" s="10">
        <f t="shared" si="316"/>
        <v>41298.301631944443</v>
      </c>
      <c r="T2540" s="10">
        <f t="shared" si="317"/>
        <v>41328.999305555553</v>
      </c>
      <c r="U2540">
        <f t="shared" si="318"/>
        <v>2013</v>
      </c>
      <c r="V2540">
        <f t="shared" si="319"/>
        <v>2013</v>
      </c>
    </row>
    <row r="2541" spans="1:22"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312"/>
        <v>100.25</v>
      </c>
      <c r="P2541" s="5">
        <f t="shared" si="313"/>
        <v>169.91525423728814</v>
      </c>
      <c r="Q2541" t="str">
        <f t="shared" si="314"/>
        <v>music</v>
      </c>
      <c r="R2541" t="str">
        <f t="shared" si="315"/>
        <v>classical music</v>
      </c>
      <c r="S2541" s="10">
        <f t="shared" si="316"/>
        <v>41977.693888888891</v>
      </c>
      <c r="T2541" s="10">
        <f t="shared" si="317"/>
        <v>42037.693888888891</v>
      </c>
      <c r="U2541">
        <f t="shared" si="318"/>
        <v>2014</v>
      </c>
      <c r="V2541">
        <f t="shared" si="319"/>
        <v>2015</v>
      </c>
    </row>
    <row r="2542" spans="1:22"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312"/>
        <v>103.4</v>
      </c>
      <c r="P2542" s="5">
        <f t="shared" si="313"/>
        <v>95.740740740740748</v>
      </c>
      <c r="Q2542" t="str">
        <f t="shared" si="314"/>
        <v>music</v>
      </c>
      <c r="R2542" t="str">
        <f t="shared" si="315"/>
        <v>classical music</v>
      </c>
      <c r="S2542" s="10">
        <f t="shared" si="316"/>
        <v>40785.466678240737</v>
      </c>
      <c r="T2542" s="10">
        <f t="shared" si="317"/>
        <v>40845.466678240737</v>
      </c>
      <c r="U2542">
        <f t="shared" si="318"/>
        <v>2011</v>
      </c>
      <c r="V2542">
        <f t="shared" si="319"/>
        <v>2011</v>
      </c>
    </row>
    <row r="2543" spans="1:22"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312"/>
        <v>107.02857142857142</v>
      </c>
      <c r="P2543" s="5">
        <f t="shared" si="313"/>
        <v>59.460317460317462</v>
      </c>
      <c r="Q2543" t="str">
        <f t="shared" si="314"/>
        <v>music</v>
      </c>
      <c r="R2543" t="str">
        <f t="shared" si="315"/>
        <v>classical music</v>
      </c>
      <c r="S2543" s="10">
        <f t="shared" si="316"/>
        <v>41483.240949074076</v>
      </c>
      <c r="T2543" s="10">
        <f t="shared" si="317"/>
        <v>41543.240949074076</v>
      </c>
      <c r="U2543">
        <f t="shared" si="318"/>
        <v>2013</v>
      </c>
      <c r="V2543">
        <f t="shared" si="319"/>
        <v>2013</v>
      </c>
    </row>
    <row r="2544" spans="1:22"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312"/>
        <v>103.57142857142858</v>
      </c>
      <c r="P2544" s="5">
        <f t="shared" si="313"/>
        <v>55.769230769230766</v>
      </c>
      <c r="Q2544" t="str">
        <f t="shared" si="314"/>
        <v>music</v>
      </c>
      <c r="R2544" t="str">
        <f t="shared" si="315"/>
        <v>classical music</v>
      </c>
      <c r="S2544" s="10">
        <f t="shared" si="316"/>
        <v>41509.218252314815</v>
      </c>
      <c r="T2544" s="10">
        <f t="shared" si="317"/>
        <v>41547.957638888889</v>
      </c>
      <c r="U2544">
        <f t="shared" si="318"/>
        <v>2013</v>
      </c>
      <c r="V2544">
        <f t="shared" si="319"/>
        <v>2013</v>
      </c>
    </row>
    <row r="2545" spans="1:22"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312"/>
        <v>156.4</v>
      </c>
      <c r="P2545" s="5">
        <f t="shared" si="313"/>
        <v>30.076923076923077</v>
      </c>
      <c r="Q2545" t="str">
        <f t="shared" si="314"/>
        <v>music</v>
      </c>
      <c r="R2545" t="str">
        <f t="shared" si="315"/>
        <v>classical music</v>
      </c>
      <c r="S2545" s="10">
        <f t="shared" si="316"/>
        <v>40513.899282407401</v>
      </c>
      <c r="T2545" s="10">
        <f t="shared" si="317"/>
        <v>40544.916666666664</v>
      </c>
      <c r="U2545">
        <f t="shared" si="318"/>
        <v>2010</v>
      </c>
      <c r="V2545">
        <f t="shared" si="319"/>
        <v>2011</v>
      </c>
    </row>
    <row r="2546" spans="1:22"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312"/>
        <v>100.82</v>
      </c>
      <c r="P2546" s="5">
        <f t="shared" si="313"/>
        <v>88.438596491228068</v>
      </c>
      <c r="Q2546" t="str">
        <f t="shared" si="314"/>
        <v>music</v>
      </c>
      <c r="R2546" t="str">
        <f t="shared" si="315"/>
        <v>classical music</v>
      </c>
      <c r="S2546" s="10">
        <f t="shared" si="316"/>
        <v>41068.3121412037</v>
      </c>
      <c r="T2546" s="10">
        <f t="shared" si="317"/>
        <v>41098.3121412037</v>
      </c>
      <c r="U2546">
        <f t="shared" si="318"/>
        <v>2012</v>
      </c>
      <c r="V2546">
        <f t="shared" si="319"/>
        <v>2012</v>
      </c>
    </row>
    <row r="2547" spans="1:22"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312"/>
        <v>195.3</v>
      </c>
      <c r="P2547" s="5">
        <f t="shared" si="313"/>
        <v>64.032786885245898</v>
      </c>
      <c r="Q2547" t="str">
        <f t="shared" si="314"/>
        <v>music</v>
      </c>
      <c r="R2547" t="str">
        <f t="shared" si="315"/>
        <v>classical music</v>
      </c>
      <c r="S2547" s="10">
        <f t="shared" si="316"/>
        <v>42026.929837962962</v>
      </c>
      <c r="T2547" s="10">
        <f t="shared" si="317"/>
        <v>42061.812499999993</v>
      </c>
      <c r="U2547">
        <f t="shared" si="318"/>
        <v>2015</v>
      </c>
      <c r="V2547">
        <f t="shared" si="319"/>
        <v>2015</v>
      </c>
    </row>
    <row r="2548" spans="1:22"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312"/>
        <v>111.71428571428572</v>
      </c>
      <c r="P2548" s="5">
        <f t="shared" si="313"/>
        <v>60.153846153846153</v>
      </c>
      <c r="Q2548" t="str">
        <f t="shared" si="314"/>
        <v>music</v>
      </c>
      <c r="R2548" t="str">
        <f t="shared" si="315"/>
        <v>classical music</v>
      </c>
      <c r="S2548" s="10">
        <f t="shared" si="316"/>
        <v>41524.650219907409</v>
      </c>
      <c r="T2548" s="10">
        <f t="shared" si="317"/>
        <v>41552</v>
      </c>
      <c r="U2548">
        <f t="shared" si="318"/>
        <v>2013</v>
      </c>
      <c r="V2548">
        <f t="shared" si="319"/>
        <v>2013</v>
      </c>
    </row>
    <row r="2549" spans="1:22"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312"/>
        <v>119.85454545454546</v>
      </c>
      <c r="P2549" s="5">
        <f t="shared" si="313"/>
        <v>49.194029850746269</v>
      </c>
      <c r="Q2549" t="str">
        <f t="shared" si="314"/>
        <v>music</v>
      </c>
      <c r="R2549" t="str">
        <f t="shared" si="315"/>
        <v>classical music</v>
      </c>
      <c r="S2549" s="10">
        <f t="shared" si="316"/>
        <v>40973.564849537033</v>
      </c>
      <c r="T2549" s="10">
        <f t="shared" si="317"/>
        <v>41003.523182870369</v>
      </c>
      <c r="U2549">
        <f t="shared" si="318"/>
        <v>2012</v>
      </c>
      <c r="V2549">
        <f t="shared" si="319"/>
        <v>2012</v>
      </c>
    </row>
    <row r="2550" spans="1:22"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312"/>
        <v>101.85</v>
      </c>
      <c r="P2550" s="5">
        <f t="shared" si="313"/>
        <v>165.16216216216216</v>
      </c>
      <c r="Q2550" t="str">
        <f t="shared" si="314"/>
        <v>music</v>
      </c>
      <c r="R2550" t="str">
        <f t="shared" si="315"/>
        <v>classical music</v>
      </c>
      <c r="S2550" s="10">
        <f t="shared" si="316"/>
        <v>42618.417094907403</v>
      </c>
      <c r="T2550" s="10">
        <f t="shared" si="317"/>
        <v>42642.977083333331</v>
      </c>
      <c r="U2550">
        <f t="shared" si="318"/>
        <v>2016</v>
      </c>
      <c r="V2550">
        <f t="shared" si="319"/>
        <v>2016</v>
      </c>
    </row>
    <row r="2551" spans="1:22"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312"/>
        <v>102.80254777070064</v>
      </c>
      <c r="P2551" s="5">
        <f t="shared" si="313"/>
        <v>43.621621621621621</v>
      </c>
      <c r="Q2551" t="str">
        <f t="shared" si="314"/>
        <v>music</v>
      </c>
      <c r="R2551" t="str">
        <f t="shared" si="315"/>
        <v>classical music</v>
      </c>
      <c r="S2551" s="10">
        <f t="shared" si="316"/>
        <v>41390.549421296295</v>
      </c>
      <c r="T2551" s="10">
        <f t="shared" si="317"/>
        <v>41425.5</v>
      </c>
      <c r="U2551">
        <f t="shared" si="318"/>
        <v>2013</v>
      </c>
      <c r="V2551">
        <f t="shared" si="319"/>
        <v>2013</v>
      </c>
    </row>
    <row r="2552" spans="1:22"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312"/>
        <v>100.84615384615385</v>
      </c>
      <c r="P2552" s="5">
        <f t="shared" si="313"/>
        <v>43.7</v>
      </c>
      <c r="Q2552" t="str">
        <f t="shared" si="314"/>
        <v>music</v>
      </c>
      <c r="R2552" t="str">
        <f t="shared" si="315"/>
        <v>classical music</v>
      </c>
      <c r="S2552" s="10">
        <f t="shared" si="316"/>
        <v>42228.425995370366</v>
      </c>
      <c r="T2552" s="10">
        <f t="shared" si="317"/>
        <v>42284.957638888889</v>
      </c>
      <c r="U2552">
        <f t="shared" si="318"/>
        <v>2015</v>
      </c>
      <c r="V2552">
        <f t="shared" si="319"/>
        <v>2015</v>
      </c>
    </row>
    <row r="2553" spans="1:22"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312"/>
        <v>102.73469387755102</v>
      </c>
      <c r="P2553" s="5">
        <f t="shared" si="313"/>
        <v>67.419642857142861</v>
      </c>
      <c r="Q2553" t="str">
        <f t="shared" si="314"/>
        <v>music</v>
      </c>
      <c r="R2553" t="str">
        <f t="shared" si="315"/>
        <v>classical music</v>
      </c>
      <c r="S2553" s="10">
        <f t="shared" si="316"/>
        <v>40961.043807870366</v>
      </c>
      <c r="T2553" s="10">
        <f t="shared" si="317"/>
        <v>40989.658333333333</v>
      </c>
      <c r="U2553">
        <f t="shared" si="318"/>
        <v>2012</v>
      </c>
      <c r="V2553">
        <f t="shared" si="319"/>
        <v>2012</v>
      </c>
    </row>
    <row r="2554" spans="1:22"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312"/>
        <v>106.5</v>
      </c>
      <c r="P2554" s="5">
        <f t="shared" si="313"/>
        <v>177.5</v>
      </c>
      <c r="Q2554" t="str">
        <f t="shared" si="314"/>
        <v>music</v>
      </c>
      <c r="R2554" t="str">
        <f t="shared" si="315"/>
        <v>classical music</v>
      </c>
      <c r="S2554" s="10">
        <f t="shared" si="316"/>
        <v>42769.601631944439</v>
      </c>
      <c r="T2554" s="10">
        <f t="shared" si="317"/>
        <v>42799.601631944439</v>
      </c>
      <c r="U2554">
        <f t="shared" si="318"/>
        <v>2017</v>
      </c>
      <c r="V2554">
        <f t="shared" si="319"/>
        <v>2017</v>
      </c>
    </row>
    <row r="2555" spans="1:22"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312"/>
        <v>155.53333333333333</v>
      </c>
      <c r="P2555" s="5">
        <f t="shared" si="313"/>
        <v>38.883333333333333</v>
      </c>
      <c r="Q2555" t="str">
        <f t="shared" si="314"/>
        <v>music</v>
      </c>
      <c r="R2555" t="str">
        <f t="shared" si="315"/>
        <v>classical music</v>
      </c>
      <c r="S2555" s="10">
        <f t="shared" si="316"/>
        <v>41112.990821759253</v>
      </c>
      <c r="T2555" s="10">
        <f t="shared" si="317"/>
        <v>41172.990821759253</v>
      </c>
      <c r="U2555">
        <f t="shared" si="318"/>
        <v>2012</v>
      </c>
      <c r="V2555">
        <f t="shared" si="319"/>
        <v>2012</v>
      </c>
    </row>
    <row r="2556" spans="1:22"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312"/>
        <v>122.8</v>
      </c>
      <c r="P2556" s="5">
        <f t="shared" si="313"/>
        <v>54.985074626865675</v>
      </c>
      <c r="Q2556" t="str">
        <f t="shared" si="314"/>
        <v>music</v>
      </c>
      <c r="R2556" t="str">
        <f t="shared" si="315"/>
        <v>classical music</v>
      </c>
      <c r="S2556" s="10">
        <f t="shared" si="316"/>
        <v>42124.869942129626</v>
      </c>
      <c r="T2556" s="10">
        <f t="shared" si="317"/>
        <v>42155.957638888889</v>
      </c>
      <c r="U2556">
        <f t="shared" si="318"/>
        <v>2015</v>
      </c>
      <c r="V2556">
        <f t="shared" si="319"/>
        <v>2015</v>
      </c>
    </row>
    <row r="2557" spans="1:22"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312"/>
        <v>107.35</v>
      </c>
      <c r="P2557" s="5">
        <f t="shared" si="313"/>
        <v>61.342857142857142</v>
      </c>
      <c r="Q2557" t="str">
        <f t="shared" si="314"/>
        <v>music</v>
      </c>
      <c r="R2557" t="str">
        <f t="shared" si="315"/>
        <v>classical music</v>
      </c>
      <c r="S2557" s="10">
        <f t="shared" si="316"/>
        <v>41026.44667824074</v>
      </c>
      <c r="T2557" s="10">
        <f t="shared" si="317"/>
        <v>41057.44667824074</v>
      </c>
      <c r="U2557">
        <f t="shared" si="318"/>
        <v>2012</v>
      </c>
      <c r="V2557">
        <f t="shared" si="319"/>
        <v>2012</v>
      </c>
    </row>
    <row r="2558" spans="1:22"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312"/>
        <v>105.50335570469798</v>
      </c>
      <c r="P2558" s="5">
        <f t="shared" si="313"/>
        <v>23.117647058823529</v>
      </c>
      <c r="Q2558" t="str">
        <f t="shared" si="314"/>
        <v>music</v>
      </c>
      <c r="R2558" t="str">
        <f t="shared" si="315"/>
        <v>classical music</v>
      </c>
      <c r="S2558" s="10">
        <f t="shared" si="316"/>
        <v>41222.783067129625</v>
      </c>
      <c r="T2558" s="10">
        <f t="shared" si="317"/>
        <v>41267.783067129625</v>
      </c>
      <c r="U2558">
        <f t="shared" si="318"/>
        <v>2012</v>
      </c>
      <c r="V2558">
        <f t="shared" si="319"/>
        <v>2012</v>
      </c>
    </row>
    <row r="2559" spans="1:22"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312"/>
        <v>118.44444444444444</v>
      </c>
      <c r="P2559" s="5">
        <f t="shared" si="313"/>
        <v>29.611111111111111</v>
      </c>
      <c r="Q2559" t="str">
        <f t="shared" si="314"/>
        <v>music</v>
      </c>
      <c r="R2559" t="str">
        <f t="shared" si="315"/>
        <v>classical music</v>
      </c>
      <c r="S2559" s="10">
        <f t="shared" si="316"/>
        <v>41744.536874999998</v>
      </c>
      <c r="T2559" s="10">
        <f t="shared" si="317"/>
        <v>41774.536874999998</v>
      </c>
      <c r="U2559">
        <f t="shared" si="318"/>
        <v>2014</v>
      </c>
      <c r="V2559">
        <f t="shared" si="319"/>
        <v>2014</v>
      </c>
    </row>
    <row r="2560" spans="1:22"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312"/>
        <v>108.88</v>
      </c>
      <c r="P2560" s="5">
        <f t="shared" si="313"/>
        <v>75.611111111111114</v>
      </c>
      <c r="Q2560" t="str">
        <f t="shared" si="314"/>
        <v>music</v>
      </c>
      <c r="R2560" t="str">
        <f t="shared" si="315"/>
        <v>classical music</v>
      </c>
      <c r="S2560" s="10">
        <f t="shared" si="316"/>
        <v>42093.651689814811</v>
      </c>
      <c r="T2560" s="10">
        <f t="shared" si="317"/>
        <v>42125.374305555553</v>
      </c>
      <c r="U2560">
        <f t="shared" si="318"/>
        <v>2015</v>
      </c>
      <c r="V2560">
        <f t="shared" si="319"/>
        <v>2015</v>
      </c>
    </row>
    <row r="2561" spans="1:22"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312"/>
        <v>111.25</v>
      </c>
      <c r="P2561" s="5">
        <f t="shared" si="313"/>
        <v>35.6</v>
      </c>
      <c r="Q2561" t="str">
        <f t="shared" si="314"/>
        <v>music</v>
      </c>
      <c r="R2561" t="str">
        <f t="shared" si="315"/>
        <v>classical music</v>
      </c>
      <c r="S2561" s="10">
        <f t="shared" si="316"/>
        <v>40829.665324074071</v>
      </c>
      <c r="T2561" s="10">
        <f t="shared" si="317"/>
        <v>40862.609027777777</v>
      </c>
      <c r="U2561">
        <f t="shared" si="318"/>
        <v>2011</v>
      </c>
      <c r="V2561">
        <f t="shared" si="319"/>
        <v>2011</v>
      </c>
    </row>
    <row r="2562" spans="1:22"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312"/>
        <v>100.1</v>
      </c>
      <c r="P2562" s="5">
        <f t="shared" si="313"/>
        <v>143</v>
      </c>
      <c r="Q2562" t="str">
        <f t="shared" si="314"/>
        <v>music</v>
      </c>
      <c r="R2562" t="str">
        <f t="shared" si="315"/>
        <v>classical music</v>
      </c>
      <c r="S2562" s="10">
        <f t="shared" si="316"/>
        <v>42039.742754629631</v>
      </c>
      <c r="T2562" s="10">
        <f t="shared" si="317"/>
        <v>42069.742754629631</v>
      </c>
      <c r="U2562">
        <f t="shared" si="318"/>
        <v>2015</v>
      </c>
      <c r="V2562">
        <f t="shared" si="319"/>
        <v>2015</v>
      </c>
    </row>
    <row r="2563" spans="1:22"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320">(E2563/D2563)*100</f>
        <v>0</v>
      </c>
      <c r="P2563" s="5">
        <f t="shared" ref="P2563:P2626" si="321">IFERROR(E2563/L2563, 0)</f>
        <v>0</v>
      </c>
      <c r="Q2563" t="str">
        <f t="shared" ref="Q2563:Q2626" si="322">LEFT(N2563,FIND("/",N2563)-1)</f>
        <v>food</v>
      </c>
      <c r="R2563" t="str">
        <f t="shared" ref="R2563:R2626" si="323">RIGHT(N2563,LEN(N2563)-FIND("/",N2563))</f>
        <v>food trucks</v>
      </c>
      <c r="S2563" s="10">
        <f t="shared" ref="S2563:S2626" si="324">(J2563/86400)+25569+(-5/24)</f>
        <v>42260.320474537039</v>
      </c>
      <c r="T2563" s="10">
        <f t="shared" ref="T2563:T2626" si="325">(I2563/86400)+25569+(-5/24)</f>
        <v>42290.320474537039</v>
      </c>
      <c r="U2563">
        <f t="shared" ref="U2563:U2626" si="326">YEAR(S2563)</f>
        <v>2015</v>
      </c>
      <c r="V2563">
        <f t="shared" ref="V2563:V2626" si="327">YEAR(T2563)</f>
        <v>2015</v>
      </c>
    </row>
    <row r="2564" spans="1:22"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320"/>
        <v>0.75</v>
      </c>
      <c r="P2564" s="5">
        <f t="shared" si="321"/>
        <v>25</v>
      </c>
      <c r="Q2564" t="str">
        <f t="shared" si="322"/>
        <v>food</v>
      </c>
      <c r="R2564" t="str">
        <f t="shared" si="323"/>
        <v>food trucks</v>
      </c>
      <c r="S2564" s="10">
        <f t="shared" si="324"/>
        <v>42594.316423611112</v>
      </c>
      <c r="T2564" s="10">
        <f t="shared" si="325"/>
        <v>42654.316423611112</v>
      </c>
      <c r="U2564">
        <f t="shared" si="326"/>
        <v>2016</v>
      </c>
      <c r="V2564">
        <f t="shared" si="327"/>
        <v>2016</v>
      </c>
    </row>
    <row r="2565" spans="1:22"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320"/>
        <v>0</v>
      </c>
      <c r="P2565" s="5">
        <f t="shared" si="321"/>
        <v>0</v>
      </c>
      <c r="Q2565" t="str">
        <f t="shared" si="322"/>
        <v>food</v>
      </c>
      <c r="R2565" t="str">
        <f t="shared" si="323"/>
        <v>food trucks</v>
      </c>
      <c r="S2565" s="10">
        <f t="shared" si="324"/>
        <v>42154.931145833332</v>
      </c>
      <c r="T2565" s="10">
        <f t="shared" si="325"/>
        <v>42214.931145833332</v>
      </c>
      <c r="U2565">
        <f t="shared" si="326"/>
        <v>2015</v>
      </c>
      <c r="V2565">
        <f t="shared" si="327"/>
        <v>2015</v>
      </c>
    </row>
    <row r="2566" spans="1:22"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320"/>
        <v>0</v>
      </c>
      <c r="P2566" s="5">
        <f t="shared" si="321"/>
        <v>0</v>
      </c>
      <c r="Q2566" t="str">
        <f t="shared" si="322"/>
        <v>food</v>
      </c>
      <c r="R2566" t="str">
        <f t="shared" si="323"/>
        <v>food trucks</v>
      </c>
      <c r="S2566" s="10">
        <f t="shared" si="324"/>
        <v>41821.83216435185</v>
      </c>
      <c r="T2566" s="10">
        <f t="shared" si="325"/>
        <v>41851.83216435185</v>
      </c>
      <c r="U2566">
        <f t="shared" si="326"/>
        <v>2014</v>
      </c>
      <c r="V2566">
        <f t="shared" si="327"/>
        <v>2014</v>
      </c>
    </row>
    <row r="2567" spans="1:22"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320"/>
        <v>1</v>
      </c>
      <c r="P2567" s="5">
        <f t="shared" si="321"/>
        <v>100</v>
      </c>
      <c r="Q2567" t="str">
        <f t="shared" si="322"/>
        <v>food</v>
      </c>
      <c r="R2567" t="str">
        <f t="shared" si="323"/>
        <v>food trucks</v>
      </c>
      <c r="S2567" s="10">
        <f t="shared" si="324"/>
        <v>42440.442002314812</v>
      </c>
      <c r="T2567" s="10">
        <f t="shared" si="325"/>
        <v>42499.659722222219</v>
      </c>
      <c r="U2567">
        <f t="shared" si="326"/>
        <v>2016</v>
      </c>
      <c r="V2567">
        <f t="shared" si="327"/>
        <v>2016</v>
      </c>
    </row>
    <row r="2568" spans="1:22"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320"/>
        <v>0</v>
      </c>
      <c r="P2568" s="5">
        <f t="shared" si="321"/>
        <v>0</v>
      </c>
      <c r="Q2568" t="str">
        <f t="shared" si="322"/>
        <v>food</v>
      </c>
      <c r="R2568" t="str">
        <f t="shared" si="323"/>
        <v>food trucks</v>
      </c>
      <c r="S2568" s="10">
        <f t="shared" si="324"/>
        <v>41842.772546296292</v>
      </c>
      <c r="T2568" s="10">
        <f t="shared" si="325"/>
        <v>41872.772546296292</v>
      </c>
      <c r="U2568">
        <f t="shared" si="326"/>
        <v>2014</v>
      </c>
      <c r="V2568">
        <f t="shared" si="327"/>
        <v>2014</v>
      </c>
    </row>
    <row r="2569" spans="1:22"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320"/>
        <v>0.26666666666666666</v>
      </c>
      <c r="P2569" s="5">
        <f t="shared" si="321"/>
        <v>60</v>
      </c>
      <c r="Q2569" t="str">
        <f t="shared" si="322"/>
        <v>food</v>
      </c>
      <c r="R2569" t="str">
        <f t="shared" si="323"/>
        <v>food trucks</v>
      </c>
      <c r="S2569" s="10">
        <f t="shared" si="324"/>
        <v>42087.670578703699</v>
      </c>
      <c r="T2569" s="10">
        <f t="shared" si="325"/>
        <v>42117.670578703699</v>
      </c>
      <c r="U2569">
        <f t="shared" si="326"/>
        <v>2015</v>
      </c>
      <c r="V2569">
        <f t="shared" si="327"/>
        <v>2015</v>
      </c>
    </row>
    <row r="2570" spans="1:22"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320"/>
        <v>0.5</v>
      </c>
      <c r="P2570" s="5">
        <f t="shared" si="321"/>
        <v>50</v>
      </c>
      <c r="Q2570" t="str">
        <f t="shared" si="322"/>
        <v>food</v>
      </c>
      <c r="R2570" t="str">
        <f t="shared" si="323"/>
        <v>food trucks</v>
      </c>
      <c r="S2570" s="10">
        <f t="shared" si="324"/>
        <v>42584.45826388889</v>
      </c>
      <c r="T2570" s="10">
        <f t="shared" si="325"/>
        <v>42614.45826388889</v>
      </c>
      <c r="U2570">
        <f t="shared" si="326"/>
        <v>2016</v>
      </c>
      <c r="V2570">
        <f t="shared" si="327"/>
        <v>2016</v>
      </c>
    </row>
    <row r="2571" spans="1:22"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320"/>
        <v>2.2307692307692308</v>
      </c>
      <c r="P2571" s="5">
        <f t="shared" si="321"/>
        <v>72.5</v>
      </c>
      <c r="Q2571" t="str">
        <f t="shared" si="322"/>
        <v>food</v>
      </c>
      <c r="R2571" t="str">
        <f t="shared" si="323"/>
        <v>food trucks</v>
      </c>
      <c r="S2571" s="10">
        <f t="shared" si="324"/>
        <v>42233.897129629629</v>
      </c>
      <c r="T2571" s="10">
        <f t="shared" si="325"/>
        <v>42263.897129629629</v>
      </c>
      <c r="U2571">
        <f t="shared" si="326"/>
        <v>2015</v>
      </c>
      <c r="V2571">
        <f t="shared" si="327"/>
        <v>2015</v>
      </c>
    </row>
    <row r="2572" spans="1:22"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320"/>
        <v>0.84285714285714297</v>
      </c>
      <c r="P2572" s="5">
        <f t="shared" si="321"/>
        <v>29.5</v>
      </c>
      <c r="Q2572" t="str">
        <f t="shared" si="322"/>
        <v>food</v>
      </c>
      <c r="R2572" t="str">
        <f t="shared" si="323"/>
        <v>food trucks</v>
      </c>
      <c r="S2572" s="10">
        <f t="shared" si="324"/>
        <v>42744.694849537038</v>
      </c>
      <c r="T2572" s="10">
        <f t="shared" si="325"/>
        <v>42774.694849537038</v>
      </c>
      <c r="U2572">
        <f t="shared" si="326"/>
        <v>2017</v>
      </c>
      <c r="V2572">
        <f t="shared" si="327"/>
        <v>2017</v>
      </c>
    </row>
    <row r="2573" spans="1:22"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320"/>
        <v>0.25</v>
      </c>
      <c r="P2573" s="5">
        <f t="shared" si="321"/>
        <v>62.5</v>
      </c>
      <c r="Q2573" t="str">
        <f t="shared" si="322"/>
        <v>food</v>
      </c>
      <c r="R2573" t="str">
        <f t="shared" si="323"/>
        <v>food trucks</v>
      </c>
      <c r="S2573" s="10">
        <f t="shared" si="324"/>
        <v>42449.133344907408</v>
      </c>
      <c r="T2573" s="10">
        <f t="shared" si="325"/>
        <v>42509.133344907408</v>
      </c>
      <c r="U2573">
        <f t="shared" si="326"/>
        <v>2016</v>
      </c>
      <c r="V2573">
        <f t="shared" si="327"/>
        <v>2016</v>
      </c>
    </row>
    <row r="2574" spans="1:22"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320"/>
        <v>0</v>
      </c>
      <c r="P2574" s="5">
        <f t="shared" si="321"/>
        <v>0</v>
      </c>
      <c r="Q2574" t="str">
        <f t="shared" si="322"/>
        <v>food</v>
      </c>
      <c r="R2574" t="str">
        <f t="shared" si="323"/>
        <v>food trucks</v>
      </c>
      <c r="S2574" s="10">
        <f t="shared" si="324"/>
        <v>42076.911076388882</v>
      </c>
      <c r="T2574" s="10">
        <f t="shared" si="325"/>
        <v>42106.911076388882</v>
      </c>
      <c r="U2574">
        <f t="shared" si="326"/>
        <v>2015</v>
      </c>
      <c r="V2574">
        <f t="shared" si="327"/>
        <v>2015</v>
      </c>
    </row>
    <row r="2575" spans="1:22"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320"/>
        <v>0</v>
      </c>
      <c r="P2575" s="5">
        <f t="shared" si="321"/>
        <v>0</v>
      </c>
      <c r="Q2575" t="str">
        <f t="shared" si="322"/>
        <v>food</v>
      </c>
      <c r="R2575" t="str">
        <f t="shared" si="323"/>
        <v>food trucks</v>
      </c>
      <c r="S2575" s="10">
        <f t="shared" si="324"/>
        <v>41829.383668981478</v>
      </c>
      <c r="T2575" s="10">
        <f t="shared" si="325"/>
        <v>41874.383668981478</v>
      </c>
      <c r="U2575">
        <f t="shared" si="326"/>
        <v>2014</v>
      </c>
      <c r="V2575">
        <f t="shared" si="327"/>
        <v>2014</v>
      </c>
    </row>
    <row r="2576" spans="1:22"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320"/>
        <v>0</v>
      </c>
      <c r="P2576" s="5">
        <f t="shared" si="321"/>
        <v>0</v>
      </c>
      <c r="Q2576" t="str">
        <f t="shared" si="322"/>
        <v>food</v>
      </c>
      <c r="R2576" t="str">
        <f t="shared" si="323"/>
        <v>food trucks</v>
      </c>
      <c r="S2576" s="10">
        <f t="shared" si="324"/>
        <v>42487.617418981477</v>
      </c>
      <c r="T2576" s="10">
        <f t="shared" si="325"/>
        <v>42508.617418981477</v>
      </c>
      <c r="U2576">
        <f t="shared" si="326"/>
        <v>2016</v>
      </c>
      <c r="V2576">
        <f t="shared" si="327"/>
        <v>2016</v>
      </c>
    </row>
    <row r="2577" spans="1:22"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320"/>
        <v>0</v>
      </c>
      <c r="P2577" s="5">
        <f t="shared" si="321"/>
        <v>0</v>
      </c>
      <c r="Q2577" t="str">
        <f t="shared" si="322"/>
        <v>food</v>
      </c>
      <c r="R2577" t="str">
        <f t="shared" si="323"/>
        <v>food trucks</v>
      </c>
      <c r="S2577" s="10">
        <f t="shared" si="324"/>
        <v>41985.900393518517</v>
      </c>
      <c r="T2577" s="10">
        <f t="shared" si="325"/>
        <v>42015.900393518517</v>
      </c>
      <c r="U2577">
        <f t="shared" si="326"/>
        <v>2014</v>
      </c>
      <c r="V2577">
        <f t="shared" si="327"/>
        <v>2015</v>
      </c>
    </row>
    <row r="2578" spans="1:22"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320"/>
        <v>0</v>
      </c>
      <c r="P2578" s="5">
        <f t="shared" si="321"/>
        <v>0</v>
      </c>
      <c r="Q2578" t="str">
        <f t="shared" si="322"/>
        <v>food</v>
      </c>
      <c r="R2578" t="str">
        <f t="shared" si="323"/>
        <v>food trucks</v>
      </c>
      <c r="S2578" s="10">
        <f t="shared" si="324"/>
        <v>42059.801469907405</v>
      </c>
      <c r="T2578" s="10">
        <f t="shared" si="325"/>
        <v>42104.759803240733</v>
      </c>
      <c r="U2578">
        <f t="shared" si="326"/>
        <v>2015</v>
      </c>
      <c r="V2578">
        <f t="shared" si="327"/>
        <v>2015</v>
      </c>
    </row>
    <row r="2579" spans="1:22"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320"/>
        <v>0</v>
      </c>
      <c r="P2579" s="5">
        <f t="shared" si="321"/>
        <v>0</v>
      </c>
      <c r="Q2579" t="str">
        <f t="shared" si="322"/>
        <v>food</v>
      </c>
      <c r="R2579" t="str">
        <f t="shared" si="323"/>
        <v>food trucks</v>
      </c>
      <c r="S2579" s="10">
        <f t="shared" si="324"/>
        <v>41830.612233796295</v>
      </c>
      <c r="T2579" s="10">
        <f t="shared" si="325"/>
        <v>41855.612233796295</v>
      </c>
      <c r="U2579">
        <f t="shared" si="326"/>
        <v>2014</v>
      </c>
      <c r="V2579">
        <f t="shared" si="327"/>
        <v>2014</v>
      </c>
    </row>
    <row r="2580" spans="1:22"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320"/>
        <v>0</v>
      </c>
      <c r="P2580" s="5">
        <f t="shared" si="321"/>
        <v>0</v>
      </c>
      <c r="Q2580" t="str">
        <f t="shared" si="322"/>
        <v>food</v>
      </c>
      <c r="R2580" t="str">
        <f t="shared" si="323"/>
        <v>food trucks</v>
      </c>
      <c r="S2580" s="10">
        <f t="shared" si="324"/>
        <v>42237.814571759256</v>
      </c>
      <c r="T2580" s="10">
        <f t="shared" si="325"/>
        <v>42286.499999999993</v>
      </c>
      <c r="U2580">
        <f t="shared" si="326"/>
        <v>2015</v>
      </c>
      <c r="V2580">
        <f t="shared" si="327"/>
        <v>2015</v>
      </c>
    </row>
    <row r="2581" spans="1:22"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320"/>
        <v>0.13849999999999998</v>
      </c>
      <c r="P2581" s="5">
        <f t="shared" si="321"/>
        <v>23.083333333333332</v>
      </c>
      <c r="Q2581" t="str">
        <f t="shared" si="322"/>
        <v>food</v>
      </c>
      <c r="R2581" t="str">
        <f t="shared" si="323"/>
        <v>food trucks</v>
      </c>
      <c r="S2581" s="10">
        <f t="shared" si="324"/>
        <v>41837.621562499997</v>
      </c>
      <c r="T2581" s="10">
        <f t="shared" si="325"/>
        <v>41897.621562499997</v>
      </c>
      <c r="U2581">
        <f t="shared" si="326"/>
        <v>2014</v>
      </c>
      <c r="V2581">
        <f t="shared" si="327"/>
        <v>2014</v>
      </c>
    </row>
    <row r="2582" spans="1:22"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320"/>
        <v>0.6</v>
      </c>
      <c r="P2582" s="5">
        <f t="shared" si="321"/>
        <v>25.5</v>
      </c>
      <c r="Q2582" t="str">
        <f t="shared" si="322"/>
        <v>food</v>
      </c>
      <c r="R2582" t="str">
        <f t="shared" si="323"/>
        <v>food trucks</v>
      </c>
      <c r="S2582" s="10">
        <f t="shared" si="324"/>
        <v>42110.118090277778</v>
      </c>
      <c r="T2582" s="10">
        <f t="shared" si="325"/>
        <v>42139.916666666664</v>
      </c>
      <c r="U2582">
        <f t="shared" si="326"/>
        <v>2015</v>
      </c>
      <c r="V2582">
        <f t="shared" si="327"/>
        <v>2015</v>
      </c>
    </row>
    <row r="2583" spans="1:22"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320"/>
        <v>10.6</v>
      </c>
      <c r="P2583" s="5">
        <f t="shared" si="321"/>
        <v>48.18181818181818</v>
      </c>
      <c r="Q2583" t="str">
        <f t="shared" si="322"/>
        <v>food</v>
      </c>
      <c r="R2583" t="str">
        <f t="shared" si="323"/>
        <v>food trucks</v>
      </c>
      <c r="S2583" s="10">
        <f t="shared" si="324"/>
        <v>42294.420115740737</v>
      </c>
      <c r="T2583" s="10">
        <f t="shared" si="325"/>
        <v>42324.461782407401</v>
      </c>
      <c r="U2583">
        <f t="shared" si="326"/>
        <v>2015</v>
      </c>
      <c r="V2583">
        <f t="shared" si="327"/>
        <v>2015</v>
      </c>
    </row>
    <row r="2584" spans="1:22"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320"/>
        <v>1.1111111111111111E-3</v>
      </c>
      <c r="P2584" s="5">
        <f t="shared" si="321"/>
        <v>1</v>
      </c>
      <c r="Q2584" t="str">
        <f t="shared" si="322"/>
        <v>food</v>
      </c>
      <c r="R2584" t="str">
        <f t="shared" si="323"/>
        <v>food trucks</v>
      </c>
      <c r="S2584" s="10">
        <f t="shared" si="324"/>
        <v>42642.780486111107</v>
      </c>
      <c r="T2584" s="10">
        <f t="shared" si="325"/>
        <v>42672.780486111107</v>
      </c>
      <c r="U2584">
        <f t="shared" si="326"/>
        <v>2016</v>
      </c>
      <c r="V2584">
        <f t="shared" si="327"/>
        <v>2016</v>
      </c>
    </row>
    <row r="2585" spans="1:22"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320"/>
        <v>0.5</v>
      </c>
      <c r="P2585" s="5">
        <f t="shared" si="321"/>
        <v>1</v>
      </c>
      <c r="Q2585" t="str">
        <f t="shared" si="322"/>
        <v>food</v>
      </c>
      <c r="R2585" t="str">
        <f t="shared" si="323"/>
        <v>food trucks</v>
      </c>
      <c r="S2585" s="10">
        <f t="shared" si="324"/>
        <v>42019.561111111114</v>
      </c>
      <c r="T2585" s="10">
        <f t="shared" si="325"/>
        <v>42079.519444444442</v>
      </c>
      <c r="U2585">
        <f t="shared" si="326"/>
        <v>2015</v>
      </c>
      <c r="V2585">
        <f t="shared" si="327"/>
        <v>2015</v>
      </c>
    </row>
    <row r="2586" spans="1:22"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320"/>
        <v>0</v>
      </c>
      <c r="P2586" s="5">
        <f t="shared" si="321"/>
        <v>0</v>
      </c>
      <c r="Q2586" t="str">
        <f t="shared" si="322"/>
        <v>food</v>
      </c>
      <c r="R2586" t="str">
        <f t="shared" si="323"/>
        <v>food trucks</v>
      </c>
      <c r="S2586" s="10">
        <f t="shared" si="324"/>
        <v>42139.964918981474</v>
      </c>
      <c r="T2586" s="10">
        <f t="shared" si="325"/>
        <v>42169.964918981474</v>
      </c>
      <c r="U2586">
        <f t="shared" si="326"/>
        <v>2015</v>
      </c>
      <c r="V2586">
        <f t="shared" si="327"/>
        <v>2015</v>
      </c>
    </row>
    <row r="2587" spans="1:22"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320"/>
        <v>0.16666666666666669</v>
      </c>
      <c r="P2587" s="5">
        <f t="shared" si="321"/>
        <v>50</v>
      </c>
      <c r="Q2587" t="str">
        <f t="shared" si="322"/>
        <v>food</v>
      </c>
      <c r="R2587" t="str">
        <f t="shared" si="323"/>
        <v>food trucks</v>
      </c>
      <c r="S2587" s="10">
        <f t="shared" si="324"/>
        <v>41795.754999999997</v>
      </c>
      <c r="T2587" s="10">
        <f t="shared" si="325"/>
        <v>41825.754999999997</v>
      </c>
      <c r="U2587">
        <f t="shared" si="326"/>
        <v>2014</v>
      </c>
      <c r="V2587">
        <f t="shared" si="327"/>
        <v>2014</v>
      </c>
    </row>
    <row r="2588" spans="1:22"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320"/>
        <v>0.16666666666666669</v>
      </c>
      <c r="P2588" s="5">
        <f t="shared" si="321"/>
        <v>5</v>
      </c>
      <c r="Q2588" t="str">
        <f t="shared" si="322"/>
        <v>food</v>
      </c>
      <c r="R2588" t="str">
        <f t="shared" si="323"/>
        <v>food trucks</v>
      </c>
      <c r="S2588" s="10">
        <f t="shared" si="324"/>
        <v>42333.121944444443</v>
      </c>
      <c r="T2588" s="10">
        <f t="shared" si="325"/>
        <v>42363.121944444443</v>
      </c>
      <c r="U2588">
        <f t="shared" si="326"/>
        <v>2015</v>
      </c>
      <c r="V2588">
        <f t="shared" si="327"/>
        <v>2015</v>
      </c>
    </row>
    <row r="2589" spans="1:22"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320"/>
        <v>2.4340000000000002</v>
      </c>
      <c r="P2589" s="5">
        <f t="shared" si="321"/>
        <v>202.83333333333334</v>
      </c>
      <c r="Q2589" t="str">
        <f t="shared" si="322"/>
        <v>food</v>
      </c>
      <c r="R2589" t="str">
        <f t="shared" si="323"/>
        <v>food trucks</v>
      </c>
      <c r="S2589" s="10">
        <f t="shared" si="324"/>
        <v>42338.467048611106</v>
      </c>
      <c r="T2589" s="10">
        <f t="shared" si="325"/>
        <v>42368.467048611106</v>
      </c>
      <c r="U2589">
        <f t="shared" si="326"/>
        <v>2015</v>
      </c>
      <c r="V2589">
        <f t="shared" si="327"/>
        <v>2015</v>
      </c>
    </row>
    <row r="2590" spans="1:22"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320"/>
        <v>3.8833333333333329</v>
      </c>
      <c r="P2590" s="5">
        <f t="shared" si="321"/>
        <v>29.125</v>
      </c>
      <c r="Q2590" t="str">
        <f t="shared" si="322"/>
        <v>food</v>
      </c>
      <c r="R2590" t="str">
        <f t="shared" si="323"/>
        <v>food trucks</v>
      </c>
      <c r="S2590" s="10">
        <f t="shared" si="324"/>
        <v>42042.467893518515</v>
      </c>
      <c r="T2590" s="10">
        <f t="shared" si="325"/>
        <v>42094.343055555553</v>
      </c>
      <c r="U2590">
        <f t="shared" si="326"/>
        <v>2015</v>
      </c>
      <c r="V2590">
        <f t="shared" si="327"/>
        <v>2015</v>
      </c>
    </row>
    <row r="2591" spans="1:22"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320"/>
        <v>0.01</v>
      </c>
      <c r="P2591" s="5">
        <f t="shared" si="321"/>
        <v>5</v>
      </c>
      <c r="Q2591" t="str">
        <f t="shared" si="322"/>
        <v>food</v>
      </c>
      <c r="R2591" t="str">
        <f t="shared" si="323"/>
        <v>food trucks</v>
      </c>
      <c r="S2591" s="10">
        <f t="shared" si="324"/>
        <v>42422.327858796292</v>
      </c>
      <c r="T2591" s="10">
        <f t="shared" si="325"/>
        <v>42452.286192129628</v>
      </c>
      <c r="U2591">
        <f t="shared" si="326"/>
        <v>2016</v>
      </c>
      <c r="V2591">
        <f t="shared" si="327"/>
        <v>2016</v>
      </c>
    </row>
    <row r="2592" spans="1:22"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320"/>
        <v>0</v>
      </c>
      <c r="P2592" s="5">
        <f t="shared" si="321"/>
        <v>0</v>
      </c>
      <c r="Q2592" t="str">
        <f t="shared" si="322"/>
        <v>food</v>
      </c>
      <c r="R2592" t="str">
        <f t="shared" si="323"/>
        <v>food trucks</v>
      </c>
      <c r="S2592" s="10">
        <f t="shared" si="324"/>
        <v>42388.380752314813</v>
      </c>
      <c r="T2592" s="10">
        <f t="shared" si="325"/>
        <v>42395.380752314813</v>
      </c>
      <c r="U2592">
        <f t="shared" si="326"/>
        <v>2016</v>
      </c>
      <c r="V2592">
        <f t="shared" si="327"/>
        <v>2016</v>
      </c>
    </row>
    <row r="2593" spans="1:22"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320"/>
        <v>1.7333333333333332</v>
      </c>
      <c r="P2593" s="5">
        <f t="shared" si="321"/>
        <v>13</v>
      </c>
      <c r="Q2593" t="str">
        <f t="shared" si="322"/>
        <v>food</v>
      </c>
      <c r="R2593" t="str">
        <f t="shared" si="323"/>
        <v>food trucks</v>
      </c>
      <c r="S2593" s="10">
        <f t="shared" si="324"/>
        <v>42382.698194444441</v>
      </c>
      <c r="T2593" s="10">
        <f t="shared" si="325"/>
        <v>42442.656527777777</v>
      </c>
      <c r="U2593">
        <f t="shared" si="326"/>
        <v>2016</v>
      </c>
      <c r="V2593">
        <f t="shared" si="327"/>
        <v>2016</v>
      </c>
    </row>
    <row r="2594" spans="1:22"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320"/>
        <v>0.16666666666666669</v>
      </c>
      <c r="P2594" s="5">
        <f t="shared" si="321"/>
        <v>50</v>
      </c>
      <c r="Q2594" t="str">
        <f t="shared" si="322"/>
        <v>food</v>
      </c>
      <c r="R2594" t="str">
        <f t="shared" si="323"/>
        <v>food trucks</v>
      </c>
      <c r="S2594" s="10">
        <f t="shared" si="324"/>
        <v>41887.592835648145</v>
      </c>
      <c r="T2594" s="10">
        <f t="shared" si="325"/>
        <v>41917.592835648145</v>
      </c>
      <c r="U2594">
        <f t="shared" si="326"/>
        <v>2014</v>
      </c>
      <c r="V2594">
        <f t="shared" si="327"/>
        <v>2014</v>
      </c>
    </row>
    <row r="2595" spans="1:22"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320"/>
        <v>0</v>
      </c>
      <c r="P2595" s="5">
        <f t="shared" si="321"/>
        <v>0</v>
      </c>
      <c r="Q2595" t="str">
        <f t="shared" si="322"/>
        <v>food</v>
      </c>
      <c r="R2595" t="str">
        <f t="shared" si="323"/>
        <v>food trucks</v>
      </c>
      <c r="S2595" s="10">
        <f t="shared" si="324"/>
        <v>42089.636874999997</v>
      </c>
      <c r="T2595" s="10">
        <f t="shared" si="325"/>
        <v>42119.636874999997</v>
      </c>
      <c r="U2595">
        <f t="shared" si="326"/>
        <v>2015</v>
      </c>
      <c r="V2595">
        <f t="shared" si="327"/>
        <v>2015</v>
      </c>
    </row>
    <row r="2596" spans="1:22"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320"/>
        <v>1.25E-3</v>
      </c>
      <c r="P2596" s="5">
        <f t="shared" si="321"/>
        <v>1</v>
      </c>
      <c r="Q2596" t="str">
        <f t="shared" si="322"/>
        <v>food</v>
      </c>
      <c r="R2596" t="str">
        <f t="shared" si="323"/>
        <v>food trucks</v>
      </c>
      <c r="S2596" s="10">
        <f t="shared" si="324"/>
        <v>41828.759583333333</v>
      </c>
      <c r="T2596" s="10">
        <f t="shared" si="325"/>
        <v>41858.759583333333</v>
      </c>
      <c r="U2596">
        <f t="shared" si="326"/>
        <v>2014</v>
      </c>
      <c r="V2596">
        <f t="shared" si="327"/>
        <v>2014</v>
      </c>
    </row>
    <row r="2597" spans="1:22"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320"/>
        <v>12.166666666666668</v>
      </c>
      <c r="P2597" s="5">
        <f t="shared" si="321"/>
        <v>96.05263157894737</v>
      </c>
      <c r="Q2597" t="str">
        <f t="shared" si="322"/>
        <v>food</v>
      </c>
      <c r="R2597" t="str">
        <f t="shared" si="323"/>
        <v>food trucks</v>
      </c>
      <c r="S2597" s="10">
        <f t="shared" si="324"/>
        <v>42760.035879629628</v>
      </c>
      <c r="T2597" s="10">
        <f t="shared" si="325"/>
        <v>42790.035879629628</v>
      </c>
      <c r="U2597">
        <f t="shared" si="326"/>
        <v>2017</v>
      </c>
      <c r="V2597">
        <f t="shared" si="327"/>
        <v>2017</v>
      </c>
    </row>
    <row r="2598" spans="1:22"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320"/>
        <v>23.588571428571427</v>
      </c>
      <c r="P2598" s="5">
        <f t="shared" si="321"/>
        <v>305.77777777777777</v>
      </c>
      <c r="Q2598" t="str">
        <f t="shared" si="322"/>
        <v>food</v>
      </c>
      <c r="R2598" t="str">
        <f t="shared" si="323"/>
        <v>food trucks</v>
      </c>
      <c r="S2598" s="10">
        <f t="shared" si="324"/>
        <v>41828.45612268518</v>
      </c>
      <c r="T2598" s="10">
        <f t="shared" si="325"/>
        <v>41858.45612268518</v>
      </c>
      <c r="U2598">
        <f t="shared" si="326"/>
        <v>2014</v>
      </c>
      <c r="V2598">
        <f t="shared" si="327"/>
        <v>2014</v>
      </c>
    </row>
    <row r="2599" spans="1:22"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320"/>
        <v>5.6666666666666661</v>
      </c>
      <c r="P2599" s="5">
        <f t="shared" si="321"/>
        <v>12.142857142857142</v>
      </c>
      <c r="Q2599" t="str">
        <f t="shared" si="322"/>
        <v>food</v>
      </c>
      <c r="R2599" t="str">
        <f t="shared" si="323"/>
        <v>food trucks</v>
      </c>
      <c r="S2599" s="10">
        <f t="shared" si="324"/>
        <v>42510.133298611108</v>
      </c>
      <c r="T2599" s="10">
        <f t="shared" si="325"/>
        <v>42540.133298611108</v>
      </c>
      <c r="U2599">
        <f t="shared" si="326"/>
        <v>2016</v>
      </c>
      <c r="V2599">
        <f t="shared" si="327"/>
        <v>2016</v>
      </c>
    </row>
    <row r="2600" spans="1:22"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320"/>
        <v>39</v>
      </c>
      <c r="P2600" s="5">
        <f t="shared" si="321"/>
        <v>83.571428571428569</v>
      </c>
      <c r="Q2600" t="str">
        <f t="shared" si="322"/>
        <v>food</v>
      </c>
      <c r="R2600" t="str">
        <f t="shared" si="323"/>
        <v>food trucks</v>
      </c>
      <c r="S2600" s="10">
        <f t="shared" si="324"/>
        <v>42240.631956018515</v>
      </c>
      <c r="T2600" s="10">
        <f t="shared" si="325"/>
        <v>42270.631956018515</v>
      </c>
      <c r="U2600">
        <f t="shared" si="326"/>
        <v>2015</v>
      </c>
      <c r="V2600">
        <f t="shared" si="327"/>
        <v>2015</v>
      </c>
    </row>
    <row r="2601" spans="1:22"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320"/>
        <v>0.99546510341776351</v>
      </c>
      <c r="P2601" s="5">
        <f t="shared" si="321"/>
        <v>18</v>
      </c>
      <c r="Q2601" t="str">
        <f t="shared" si="322"/>
        <v>food</v>
      </c>
      <c r="R2601" t="str">
        <f t="shared" si="323"/>
        <v>food trucks</v>
      </c>
      <c r="S2601" s="10">
        <f t="shared" si="324"/>
        <v>41809.545682870368</v>
      </c>
      <c r="T2601" s="10">
        <f t="shared" si="325"/>
        <v>41854.545682870368</v>
      </c>
      <c r="U2601">
        <f t="shared" si="326"/>
        <v>2014</v>
      </c>
      <c r="V2601">
        <f t="shared" si="327"/>
        <v>2014</v>
      </c>
    </row>
    <row r="2602" spans="1:22"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320"/>
        <v>6.9320000000000004</v>
      </c>
      <c r="P2602" s="5">
        <f t="shared" si="321"/>
        <v>115.53333333333333</v>
      </c>
      <c r="Q2602" t="str">
        <f t="shared" si="322"/>
        <v>food</v>
      </c>
      <c r="R2602" t="str">
        <f t="shared" si="323"/>
        <v>food trucks</v>
      </c>
      <c r="S2602" s="10">
        <f t="shared" si="324"/>
        <v>42394.692129629628</v>
      </c>
      <c r="T2602" s="10">
        <f t="shared" si="325"/>
        <v>42454.650462962956</v>
      </c>
      <c r="U2602">
        <f t="shared" si="326"/>
        <v>2016</v>
      </c>
      <c r="V2602">
        <f t="shared" si="327"/>
        <v>2016</v>
      </c>
    </row>
    <row r="2603" spans="1:22"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320"/>
        <v>661.4</v>
      </c>
      <c r="P2603" s="5">
        <f t="shared" si="321"/>
        <v>21.900662251655628</v>
      </c>
      <c r="Q2603" t="str">
        <f t="shared" si="322"/>
        <v>technology</v>
      </c>
      <c r="R2603" t="str">
        <f t="shared" si="323"/>
        <v>space exploration</v>
      </c>
      <c r="S2603" s="10">
        <f t="shared" si="324"/>
        <v>41150.693854166668</v>
      </c>
      <c r="T2603" s="10">
        <f t="shared" si="325"/>
        <v>41164.957638888889</v>
      </c>
      <c r="U2603">
        <f t="shared" si="326"/>
        <v>2012</v>
      </c>
      <c r="V2603">
        <f t="shared" si="327"/>
        <v>2012</v>
      </c>
    </row>
    <row r="2604" spans="1:22"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320"/>
        <v>326.0916666666667</v>
      </c>
      <c r="P2604" s="5">
        <f t="shared" si="321"/>
        <v>80.022494887525568</v>
      </c>
      <c r="Q2604" t="str">
        <f t="shared" si="322"/>
        <v>technology</v>
      </c>
      <c r="R2604" t="str">
        <f t="shared" si="323"/>
        <v>space exploration</v>
      </c>
      <c r="S2604" s="10">
        <f t="shared" si="324"/>
        <v>41915.538981481477</v>
      </c>
      <c r="T2604" s="10">
        <f t="shared" si="325"/>
        <v>41955.680555555555</v>
      </c>
      <c r="U2604">
        <f t="shared" si="326"/>
        <v>2014</v>
      </c>
      <c r="V2604">
        <f t="shared" si="327"/>
        <v>2014</v>
      </c>
    </row>
    <row r="2605" spans="1:22"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320"/>
        <v>101.48571428571429</v>
      </c>
      <c r="P2605" s="5">
        <f t="shared" si="321"/>
        <v>35.520000000000003</v>
      </c>
      <c r="Q2605" t="str">
        <f t="shared" si="322"/>
        <v>technology</v>
      </c>
      <c r="R2605" t="str">
        <f t="shared" si="323"/>
        <v>space exploration</v>
      </c>
      <c r="S2605" s="10">
        <f t="shared" si="324"/>
        <v>41617.704328703701</v>
      </c>
      <c r="T2605" s="10">
        <f t="shared" si="325"/>
        <v>41631.704328703701</v>
      </c>
      <c r="U2605">
        <f t="shared" si="326"/>
        <v>2013</v>
      </c>
      <c r="V2605">
        <f t="shared" si="327"/>
        <v>2013</v>
      </c>
    </row>
    <row r="2606" spans="1:22"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320"/>
        <v>104.21799999999999</v>
      </c>
      <c r="P2606" s="5">
        <f t="shared" si="321"/>
        <v>64.933333333333323</v>
      </c>
      <c r="Q2606" t="str">
        <f t="shared" si="322"/>
        <v>technology</v>
      </c>
      <c r="R2606" t="str">
        <f t="shared" si="323"/>
        <v>space exploration</v>
      </c>
      <c r="S2606" s="10">
        <f t="shared" si="324"/>
        <v>40997.842858796292</v>
      </c>
      <c r="T2606" s="10">
        <f t="shared" si="325"/>
        <v>41027.842858796292</v>
      </c>
      <c r="U2606">
        <f t="shared" si="326"/>
        <v>2012</v>
      </c>
      <c r="V2606">
        <f t="shared" si="327"/>
        <v>2012</v>
      </c>
    </row>
    <row r="2607" spans="1:22"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320"/>
        <v>107.42157000000002</v>
      </c>
      <c r="P2607" s="5">
        <f t="shared" si="321"/>
        <v>60.965703745743475</v>
      </c>
      <c r="Q2607" t="str">
        <f t="shared" si="322"/>
        <v>technology</v>
      </c>
      <c r="R2607" t="str">
        <f t="shared" si="323"/>
        <v>space exploration</v>
      </c>
      <c r="S2607" s="10">
        <f t="shared" si="324"/>
        <v>42508.33321759259</v>
      </c>
      <c r="T2607" s="10">
        <f t="shared" si="325"/>
        <v>42538.33321759259</v>
      </c>
      <c r="U2607">
        <f t="shared" si="326"/>
        <v>2016</v>
      </c>
      <c r="V2607">
        <f t="shared" si="327"/>
        <v>2016</v>
      </c>
    </row>
    <row r="2608" spans="1:22"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320"/>
        <v>110.05454545454545</v>
      </c>
      <c r="P2608" s="5">
        <f t="shared" si="321"/>
        <v>31.444155844155844</v>
      </c>
      <c r="Q2608" t="str">
        <f t="shared" si="322"/>
        <v>technology</v>
      </c>
      <c r="R2608" t="str">
        <f t="shared" si="323"/>
        <v>space exploration</v>
      </c>
      <c r="S2608" s="10">
        <f t="shared" si="324"/>
        <v>41726.504421296289</v>
      </c>
      <c r="T2608" s="10">
        <f t="shared" si="325"/>
        <v>41758.504421296289</v>
      </c>
      <c r="U2608">
        <f t="shared" si="326"/>
        <v>2014</v>
      </c>
      <c r="V2608">
        <f t="shared" si="327"/>
        <v>2014</v>
      </c>
    </row>
    <row r="2609" spans="1:22"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320"/>
        <v>407.7</v>
      </c>
      <c r="P2609" s="5">
        <f t="shared" si="321"/>
        <v>81.949748743718587</v>
      </c>
      <c r="Q2609" t="str">
        <f t="shared" si="322"/>
        <v>technology</v>
      </c>
      <c r="R2609" t="str">
        <f t="shared" si="323"/>
        <v>space exploration</v>
      </c>
      <c r="S2609" s="10">
        <f t="shared" si="324"/>
        <v>42184.666342592587</v>
      </c>
      <c r="T2609" s="10">
        <f t="shared" si="325"/>
        <v>42227.874999999993</v>
      </c>
      <c r="U2609">
        <f t="shared" si="326"/>
        <v>2015</v>
      </c>
      <c r="V2609">
        <f t="shared" si="327"/>
        <v>2015</v>
      </c>
    </row>
    <row r="2610" spans="1:22"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320"/>
        <v>223.92500000000001</v>
      </c>
      <c r="P2610" s="5">
        <f t="shared" si="321"/>
        <v>58.92763157894737</v>
      </c>
      <c r="Q2610" t="str">
        <f t="shared" si="322"/>
        <v>technology</v>
      </c>
      <c r="R2610" t="str">
        <f t="shared" si="323"/>
        <v>space exploration</v>
      </c>
      <c r="S2610" s="10">
        <f t="shared" si="324"/>
        <v>42767.593379629623</v>
      </c>
      <c r="T2610" s="10">
        <f t="shared" si="325"/>
        <v>42808.791666666664</v>
      </c>
      <c r="U2610">
        <f t="shared" si="326"/>
        <v>2017</v>
      </c>
      <c r="V2610">
        <f t="shared" si="327"/>
        <v>2017</v>
      </c>
    </row>
    <row r="2611" spans="1:22"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320"/>
        <v>303.80111428571428</v>
      </c>
      <c r="P2611" s="5">
        <f t="shared" si="321"/>
        <v>157.29347633136095</v>
      </c>
      <c r="Q2611" t="str">
        <f t="shared" si="322"/>
        <v>technology</v>
      </c>
      <c r="R2611" t="str">
        <f t="shared" si="323"/>
        <v>space exploration</v>
      </c>
      <c r="S2611" s="10">
        <f t="shared" si="324"/>
        <v>41075.02952546296</v>
      </c>
      <c r="T2611" s="10">
        <f t="shared" si="325"/>
        <v>41105.02952546296</v>
      </c>
      <c r="U2611">
        <f t="shared" si="326"/>
        <v>2012</v>
      </c>
      <c r="V2611">
        <f t="shared" si="327"/>
        <v>2012</v>
      </c>
    </row>
    <row r="2612" spans="1:22"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320"/>
        <v>141.3251043268175</v>
      </c>
      <c r="P2612" s="5">
        <f t="shared" si="321"/>
        <v>55.758509532062391</v>
      </c>
      <c r="Q2612" t="str">
        <f t="shared" si="322"/>
        <v>technology</v>
      </c>
      <c r="R2612" t="str">
        <f t="shared" si="323"/>
        <v>space exploration</v>
      </c>
      <c r="S2612" s="10">
        <f t="shared" si="324"/>
        <v>42564.672743055555</v>
      </c>
      <c r="T2612" s="10">
        <f t="shared" si="325"/>
        <v>42604.082638888889</v>
      </c>
      <c r="U2612">
        <f t="shared" si="326"/>
        <v>2016</v>
      </c>
      <c r="V2612">
        <f t="shared" si="327"/>
        <v>2016</v>
      </c>
    </row>
    <row r="2613" spans="1:22"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320"/>
        <v>2790.6363636363635</v>
      </c>
      <c r="P2613" s="5">
        <f t="shared" si="321"/>
        <v>83.802893802893806</v>
      </c>
      <c r="Q2613" t="str">
        <f t="shared" si="322"/>
        <v>technology</v>
      </c>
      <c r="R2613" t="str">
        <f t="shared" si="323"/>
        <v>space exploration</v>
      </c>
      <c r="S2613" s="10">
        <f t="shared" si="324"/>
        <v>42704.127476851849</v>
      </c>
      <c r="T2613" s="10">
        <f t="shared" si="325"/>
        <v>42737.749305555553</v>
      </c>
      <c r="U2613">
        <f t="shared" si="326"/>
        <v>2016</v>
      </c>
      <c r="V2613">
        <f t="shared" si="327"/>
        <v>2017</v>
      </c>
    </row>
    <row r="2614" spans="1:22"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320"/>
        <v>171.76130000000001</v>
      </c>
      <c r="P2614" s="5">
        <f t="shared" si="321"/>
        <v>58.422210884353746</v>
      </c>
      <c r="Q2614" t="str">
        <f t="shared" si="322"/>
        <v>technology</v>
      </c>
      <c r="R2614" t="str">
        <f t="shared" si="323"/>
        <v>space exploration</v>
      </c>
      <c r="S2614" s="10">
        <f t="shared" si="324"/>
        <v>41981.934837962959</v>
      </c>
      <c r="T2614" s="10">
        <f t="shared" si="325"/>
        <v>42012.934837962959</v>
      </c>
      <c r="U2614">
        <f t="shared" si="326"/>
        <v>2014</v>
      </c>
      <c r="V2614">
        <f t="shared" si="327"/>
        <v>2015</v>
      </c>
    </row>
    <row r="2615" spans="1:22"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320"/>
        <v>101.01333333333334</v>
      </c>
      <c r="P2615" s="5">
        <f t="shared" si="321"/>
        <v>270.57142857142856</v>
      </c>
      <c r="Q2615" t="str">
        <f t="shared" si="322"/>
        <v>technology</v>
      </c>
      <c r="R2615" t="str">
        <f t="shared" si="323"/>
        <v>space exploration</v>
      </c>
      <c r="S2615" s="10">
        <f t="shared" si="324"/>
        <v>41143.609884259255</v>
      </c>
      <c r="T2615" s="10">
        <f t="shared" si="325"/>
        <v>41173.609884259255</v>
      </c>
      <c r="U2615">
        <f t="shared" si="326"/>
        <v>2012</v>
      </c>
      <c r="V2615">
        <f t="shared" si="327"/>
        <v>2012</v>
      </c>
    </row>
    <row r="2616" spans="1:22"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320"/>
        <v>102</v>
      </c>
      <c r="P2616" s="5">
        <f t="shared" si="321"/>
        <v>107.1</v>
      </c>
      <c r="Q2616" t="str">
        <f t="shared" si="322"/>
        <v>technology</v>
      </c>
      <c r="R2616" t="str">
        <f t="shared" si="323"/>
        <v>space exploration</v>
      </c>
      <c r="S2616" s="10">
        <f t="shared" si="324"/>
        <v>41730.500138888885</v>
      </c>
      <c r="T2616" s="10">
        <f t="shared" si="325"/>
        <v>41759</v>
      </c>
      <c r="U2616">
        <f t="shared" si="326"/>
        <v>2014</v>
      </c>
      <c r="V2616">
        <f t="shared" si="327"/>
        <v>2014</v>
      </c>
    </row>
    <row r="2617" spans="1:22"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320"/>
        <v>169.76511744127936</v>
      </c>
      <c r="P2617" s="5">
        <f t="shared" si="321"/>
        <v>47.180555555555557</v>
      </c>
      <c r="Q2617" t="str">
        <f t="shared" si="322"/>
        <v>technology</v>
      </c>
      <c r="R2617" t="str">
        <f t="shared" si="323"/>
        <v>space exploration</v>
      </c>
      <c r="S2617" s="10">
        <f t="shared" si="324"/>
        <v>42453.288935185185</v>
      </c>
      <c r="T2617" s="10">
        <f t="shared" si="325"/>
        <v>42490.291666666664</v>
      </c>
      <c r="U2617">
        <f t="shared" si="326"/>
        <v>2016</v>
      </c>
      <c r="V2617">
        <f t="shared" si="327"/>
        <v>2016</v>
      </c>
    </row>
    <row r="2618" spans="1:22"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320"/>
        <v>114.53400000000001</v>
      </c>
      <c r="P2618" s="5">
        <f t="shared" si="321"/>
        <v>120.30882352941177</v>
      </c>
      <c r="Q2618" t="str">
        <f t="shared" si="322"/>
        <v>technology</v>
      </c>
      <c r="R2618" t="str">
        <f t="shared" si="323"/>
        <v>space exploration</v>
      </c>
      <c r="S2618" s="10">
        <f t="shared" si="324"/>
        <v>42211.786215277774</v>
      </c>
      <c r="T2618" s="10">
        <f t="shared" si="325"/>
        <v>42241.786215277774</v>
      </c>
      <c r="U2618">
        <f t="shared" si="326"/>
        <v>2015</v>
      </c>
      <c r="V2618">
        <f t="shared" si="327"/>
        <v>2015</v>
      </c>
    </row>
    <row r="2619" spans="1:22"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320"/>
        <v>877.6</v>
      </c>
      <c r="P2619" s="5">
        <f t="shared" si="321"/>
        <v>27.59748427672956</v>
      </c>
      <c r="Q2619" t="str">
        <f t="shared" si="322"/>
        <v>technology</v>
      </c>
      <c r="R2619" t="str">
        <f t="shared" si="323"/>
        <v>space exploration</v>
      </c>
      <c r="S2619" s="10">
        <f t="shared" si="324"/>
        <v>41902.666099537033</v>
      </c>
      <c r="T2619" s="10">
        <f t="shared" si="325"/>
        <v>41932.666099537033</v>
      </c>
      <c r="U2619">
        <f t="shared" si="326"/>
        <v>2014</v>
      </c>
      <c r="V2619">
        <f t="shared" si="327"/>
        <v>2014</v>
      </c>
    </row>
    <row r="2620" spans="1:22"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320"/>
        <v>105.38666666666667</v>
      </c>
      <c r="P2620" s="5">
        <f t="shared" si="321"/>
        <v>205.2987012987013</v>
      </c>
      <c r="Q2620" t="str">
        <f t="shared" si="322"/>
        <v>technology</v>
      </c>
      <c r="R2620" t="str">
        <f t="shared" si="323"/>
        <v>space exploration</v>
      </c>
      <c r="S2620" s="10">
        <f t="shared" si="324"/>
        <v>42279.584039351852</v>
      </c>
      <c r="T2620" s="10">
        <f t="shared" si="325"/>
        <v>42339.625706018516</v>
      </c>
      <c r="U2620">
        <f t="shared" si="326"/>
        <v>2015</v>
      </c>
      <c r="V2620">
        <f t="shared" si="327"/>
        <v>2015</v>
      </c>
    </row>
    <row r="2621" spans="1:22"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320"/>
        <v>188.39999999999998</v>
      </c>
      <c r="P2621" s="5">
        <f t="shared" si="321"/>
        <v>35.547169811320757</v>
      </c>
      <c r="Q2621" t="str">
        <f t="shared" si="322"/>
        <v>technology</v>
      </c>
      <c r="R2621" t="str">
        <f t="shared" si="323"/>
        <v>space exploration</v>
      </c>
      <c r="S2621" s="10">
        <f t="shared" si="324"/>
        <v>42273.67597222222</v>
      </c>
      <c r="T2621" s="10">
        <f t="shared" si="325"/>
        <v>42300.249999999993</v>
      </c>
      <c r="U2621">
        <f t="shared" si="326"/>
        <v>2015</v>
      </c>
      <c r="V2621">
        <f t="shared" si="327"/>
        <v>2015</v>
      </c>
    </row>
    <row r="2622" spans="1:22"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320"/>
        <v>143.65230769230772</v>
      </c>
      <c r="P2622" s="5">
        <f t="shared" si="321"/>
        <v>74.639488409272587</v>
      </c>
      <c r="Q2622" t="str">
        <f t="shared" si="322"/>
        <v>technology</v>
      </c>
      <c r="R2622" t="str">
        <f t="shared" si="323"/>
        <v>space exploration</v>
      </c>
      <c r="S2622" s="10">
        <f t="shared" si="324"/>
        <v>42250.958819444444</v>
      </c>
      <c r="T2622" s="10">
        <f t="shared" si="325"/>
        <v>42287.833333333336</v>
      </c>
      <c r="U2622">
        <f t="shared" si="326"/>
        <v>2015</v>
      </c>
      <c r="V2622">
        <f t="shared" si="327"/>
        <v>2015</v>
      </c>
    </row>
    <row r="2623" spans="1:22"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320"/>
        <v>145.88</v>
      </c>
      <c r="P2623" s="5">
        <f t="shared" si="321"/>
        <v>47.058064516129029</v>
      </c>
      <c r="Q2623" t="str">
        <f t="shared" si="322"/>
        <v>technology</v>
      </c>
      <c r="R2623" t="str">
        <f t="shared" si="323"/>
        <v>space exploration</v>
      </c>
      <c r="S2623" s="10">
        <f t="shared" si="324"/>
        <v>42115.539212962962</v>
      </c>
      <c r="T2623" s="10">
        <f t="shared" si="325"/>
        <v>42145.539212962962</v>
      </c>
      <c r="U2623">
        <f t="shared" si="326"/>
        <v>2015</v>
      </c>
      <c r="V2623">
        <f t="shared" si="327"/>
        <v>2015</v>
      </c>
    </row>
    <row r="2624" spans="1:22"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320"/>
        <v>131.184</v>
      </c>
      <c r="P2624" s="5">
        <f t="shared" si="321"/>
        <v>26.591351351351353</v>
      </c>
      <c r="Q2624" t="str">
        <f t="shared" si="322"/>
        <v>technology</v>
      </c>
      <c r="R2624" t="str">
        <f t="shared" si="323"/>
        <v>space exploration</v>
      </c>
      <c r="S2624" s="10">
        <f t="shared" si="324"/>
        <v>42689.534907407404</v>
      </c>
      <c r="T2624" s="10">
        <f t="shared" si="325"/>
        <v>42734.534907407404</v>
      </c>
      <c r="U2624">
        <f t="shared" si="326"/>
        <v>2016</v>
      </c>
      <c r="V2624">
        <f t="shared" si="327"/>
        <v>2016</v>
      </c>
    </row>
    <row r="2625" spans="1:22"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320"/>
        <v>113.99999999999999</v>
      </c>
      <c r="P2625" s="5">
        <f t="shared" si="321"/>
        <v>36.774193548387096</v>
      </c>
      <c r="Q2625" t="str">
        <f t="shared" si="322"/>
        <v>technology</v>
      </c>
      <c r="R2625" t="str">
        <f t="shared" si="323"/>
        <v>space exploration</v>
      </c>
      <c r="S2625" s="10">
        <f t="shared" si="324"/>
        <v>42692.048217592594</v>
      </c>
      <c r="T2625" s="10">
        <f t="shared" si="325"/>
        <v>42706.048217592594</v>
      </c>
      <c r="U2625">
        <f t="shared" si="326"/>
        <v>2016</v>
      </c>
      <c r="V2625">
        <f t="shared" si="327"/>
        <v>2016</v>
      </c>
    </row>
    <row r="2626" spans="1:22"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320"/>
        <v>1379.4206249999997</v>
      </c>
      <c r="P2626" s="5">
        <f t="shared" si="321"/>
        <v>31.820544982698959</v>
      </c>
      <c r="Q2626" t="str">
        <f t="shared" si="322"/>
        <v>technology</v>
      </c>
      <c r="R2626" t="str">
        <f t="shared" si="323"/>
        <v>space exploration</v>
      </c>
      <c r="S2626" s="10">
        <f t="shared" si="324"/>
        <v>41144.213217592587</v>
      </c>
      <c r="T2626" s="10">
        <f t="shared" si="325"/>
        <v>41165.213217592587</v>
      </c>
      <c r="U2626">
        <f t="shared" si="326"/>
        <v>2012</v>
      </c>
      <c r="V2626">
        <f t="shared" si="327"/>
        <v>2012</v>
      </c>
    </row>
    <row r="2627" spans="1:22"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328">(E2627/D2627)*100</f>
        <v>956</v>
      </c>
      <c r="P2627" s="5">
        <f t="shared" ref="P2627:P2690" si="329">IFERROR(E2627/L2627, 0)</f>
        <v>27.576923076923077</v>
      </c>
      <c r="Q2627" t="str">
        <f t="shared" ref="Q2627:Q2690" si="330">LEFT(N2627,FIND("/",N2627)-1)</f>
        <v>technology</v>
      </c>
      <c r="R2627" t="str">
        <f t="shared" ref="R2627:R2690" si="331">RIGHT(N2627,LEN(N2627)-FIND("/",N2627))</f>
        <v>space exploration</v>
      </c>
      <c r="S2627" s="10">
        <f t="shared" ref="S2627:S2690" si="332">(J2627/86400)+25569+(-5/24)</f>
        <v>42658.601944444446</v>
      </c>
      <c r="T2627" s="10">
        <f t="shared" ref="T2627:T2690" si="333">(I2627/86400)+25569+(-5/24)</f>
        <v>42683.643611111103</v>
      </c>
      <c r="U2627">
        <f t="shared" ref="U2627:U2690" si="334">YEAR(S2627)</f>
        <v>2016</v>
      </c>
      <c r="V2627">
        <f t="shared" ref="V2627:V2690" si="335">YEAR(T2627)</f>
        <v>2016</v>
      </c>
    </row>
    <row r="2628" spans="1:22"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328"/>
        <v>112.00000000000001</v>
      </c>
      <c r="P2628" s="5">
        <f t="shared" si="329"/>
        <v>56</v>
      </c>
      <c r="Q2628" t="str">
        <f t="shared" si="330"/>
        <v>technology</v>
      </c>
      <c r="R2628" t="str">
        <f t="shared" si="331"/>
        <v>space exploration</v>
      </c>
      <c r="S2628" s="10">
        <f t="shared" si="332"/>
        <v>42128.41978009259</v>
      </c>
      <c r="T2628" s="10">
        <f t="shared" si="333"/>
        <v>42158.41978009259</v>
      </c>
      <c r="U2628">
        <f t="shared" si="334"/>
        <v>2015</v>
      </c>
      <c r="V2628">
        <f t="shared" si="335"/>
        <v>2015</v>
      </c>
    </row>
    <row r="2629" spans="1:22"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328"/>
        <v>646.66666666666663</v>
      </c>
      <c r="P2629" s="5">
        <f t="shared" si="329"/>
        <v>21.555555555555557</v>
      </c>
      <c r="Q2629" t="str">
        <f t="shared" si="330"/>
        <v>technology</v>
      </c>
      <c r="R2629" t="str">
        <f t="shared" si="331"/>
        <v>space exploration</v>
      </c>
      <c r="S2629" s="10">
        <f t="shared" si="332"/>
        <v>42304.621076388888</v>
      </c>
      <c r="T2629" s="10">
        <f t="shared" si="333"/>
        <v>42334.662743055553</v>
      </c>
      <c r="U2629">
        <f t="shared" si="334"/>
        <v>2015</v>
      </c>
      <c r="V2629">
        <f t="shared" si="335"/>
        <v>2015</v>
      </c>
    </row>
    <row r="2630" spans="1:22"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328"/>
        <v>110.36948748510132</v>
      </c>
      <c r="P2630" s="5">
        <f t="shared" si="329"/>
        <v>44.095238095238095</v>
      </c>
      <c r="Q2630" t="str">
        <f t="shared" si="330"/>
        <v>technology</v>
      </c>
      <c r="R2630" t="str">
        <f t="shared" si="331"/>
        <v>space exploration</v>
      </c>
      <c r="S2630" s="10">
        <f t="shared" si="332"/>
        <v>41953.757719907408</v>
      </c>
      <c r="T2630" s="10">
        <f t="shared" si="333"/>
        <v>41973.757719907408</v>
      </c>
      <c r="U2630">
        <f t="shared" si="334"/>
        <v>2014</v>
      </c>
      <c r="V2630">
        <f t="shared" si="335"/>
        <v>2014</v>
      </c>
    </row>
    <row r="2631" spans="1:22"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328"/>
        <v>127.74000000000001</v>
      </c>
      <c r="P2631" s="5">
        <f t="shared" si="329"/>
        <v>63.87</v>
      </c>
      <c r="Q2631" t="str">
        <f t="shared" si="330"/>
        <v>technology</v>
      </c>
      <c r="R2631" t="str">
        <f t="shared" si="331"/>
        <v>space exploration</v>
      </c>
      <c r="S2631" s="10">
        <f t="shared" si="332"/>
        <v>42108.330115740733</v>
      </c>
      <c r="T2631" s="10">
        <f t="shared" si="333"/>
        <v>42138.330115740733</v>
      </c>
      <c r="U2631">
        <f t="shared" si="334"/>
        <v>2015</v>
      </c>
      <c r="V2631">
        <f t="shared" si="335"/>
        <v>2015</v>
      </c>
    </row>
    <row r="2632" spans="1:22"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328"/>
        <v>157.9</v>
      </c>
      <c r="P2632" s="5">
        <f t="shared" si="329"/>
        <v>38.987654320987652</v>
      </c>
      <c r="Q2632" t="str">
        <f t="shared" si="330"/>
        <v>technology</v>
      </c>
      <c r="R2632" t="str">
        <f t="shared" si="331"/>
        <v>space exploration</v>
      </c>
      <c r="S2632" s="10">
        <f t="shared" si="332"/>
        <v>42523.897129629629</v>
      </c>
      <c r="T2632" s="10">
        <f t="shared" si="333"/>
        <v>42551.208333333336</v>
      </c>
      <c r="U2632">
        <f t="shared" si="334"/>
        <v>2016</v>
      </c>
      <c r="V2632">
        <f t="shared" si="335"/>
        <v>2016</v>
      </c>
    </row>
    <row r="2633" spans="1:22"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328"/>
        <v>114.66525000000001</v>
      </c>
      <c r="P2633" s="5">
        <f t="shared" si="329"/>
        <v>80.185489510489504</v>
      </c>
      <c r="Q2633" t="str">
        <f t="shared" si="330"/>
        <v>technology</v>
      </c>
      <c r="R2633" t="str">
        <f t="shared" si="331"/>
        <v>space exploration</v>
      </c>
      <c r="S2633" s="10">
        <f t="shared" si="332"/>
        <v>42217.960960648146</v>
      </c>
      <c r="T2633" s="10">
        <f t="shared" si="333"/>
        <v>42245.960960648146</v>
      </c>
      <c r="U2633">
        <f t="shared" si="334"/>
        <v>2015</v>
      </c>
      <c r="V2633">
        <f t="shared" si="335"/>
        <v>2015</v>
      </c>
    </row>
    <row r="2634" spans="1:22"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328"/>
        <v>137.00934579439252</v>
      </c>
      <c r="P2634" s="5">
        <f t="shared" si="329"/>
        <v>34.904761904761905</v>
      </c>
      <c r="Q2634" t="str">
        <f t="shared" si="330"/>
        <v>technology</v>
      </c>
      <c r="R2634" t="str">
        <f t="shared" si="331"/>
        <v>space exploration</v>
      </c>
      <c r="S2634" s="10">
        <f t="shared" si="332"/>
        <v>42493.853460648148</v>
      </c>
      <c r="T2634" s="10">
        <f t="shared" si="333"/>
        <v>42518.853460648148</v>
      </c>
      <c r="U2634">
        <f t="shared" si="334"/>
        <v>2016</v>
      </c>
      <c r="V2634">
        <f t="shared" si="335"/>
        <v>2016</v>
      </c>
    </row>
    <row r="2635" spans="1:22"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328"/>
        <v>354.62</v>
      </c>
      <c r="P2635" s="5">
        <f t="shared" si="329"/>
        <v>89.100502512562812</v>
      </c>
      <c r="Q2635" t="str">
        <f t="shared" si="330"/>
        <v>technology</v>
      </c>
      <c r="R2635" t="str">
        <f t="shared" si="331"/>
        <v>space exploration</v>
      </c>
      <c r="S2635" s="10">
        <f t="shared" si="332"/>
        <v>41667.614953703705</v>
      </c>
      <c r="T2635" s="10">
        <f t="shared" si="333"/>
        <v>41697.75</v>
      </c>
      <c r="U2635">
        <f t="shared" si="334"/>
        <v>2014</v>
      </c>
      <c r="V2635">
        <f t="shared" si="335"/>
        <v>2014</v>
      </c>
    </row>
    <row r="2636" spans="1:22"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328"/>
        <v>106.02150537634409</v>
      </c>
      <c r="P2636" s="5">
        <f t="shared" si="329"/>
        <v>39.44</v>
      </c>
      <c r="Q2636" t="str">
        <f t="shared" si="330"/>
        <v>technology</v>
      </c>
      <c r="R2636" t="str">
        <f t="shared" si="331"/>
        <v>space exploration</v>
      </c>
      <c r="S2636" s="10">
        <f t="shared" si="332"/>
        <v>42612.448159722218</v>
      </c>
      <c r="T2636" s="10">
        <f t="shared" si="333"/>
        <v>42642.448159722218</v>
      </c>
      <c r="U2636">
        <f t="shared" si="334"/>
        <v>2016</v>
      </c>
      <c r="V2636">
        <f t="shared" si="335"/>
        <v>2016</v>
      </c>
    </row>
    <row r="2637" spans="1:22"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328"/>
        <v>100</v>
      </c>
      <c r="P2637" s="5">
        <f t="shared" si="329"/>
        <v>136.9047619047619</v>
      </c>
      <c r="Q2637" t="str">
        <f t="shared" si="330"/>
        <v>technology</v>
      </c>
      <c r="R2637" t="str">
        <f t="shared" si="331"/>
        <v>space exploration</v>
      </c>
      <c r="S2637" s="10">
        <f t="shared" si="332"/>
        <v>42037.742604166669</v>
      </c>
      <c r="T2637" s="10">
        <f t="shared" si="333"/>
        <v>42072.700937499998</v>
      </c>
      <c r="U2637">
        <f t="shared" si="334"/>
        <v>2015</v>
      </c>
      <c r="V2637">
        <f t="shared" si="335"/>
        <v>2015</v>
      </c>
    </row>
    <row r="2638" spans="1:22"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328"/>
        <v>187.3</v>
      </c>
      <c r="P2638" s="5">
        <f t="shared" si="329"/>
        <v>37.46</v>
      </c>
      <c r="Q2638" t="str">
        <f t="shared" si="330"/>
        <v>technology</v>
      </c>
      <c r="R2638" t="str">
        <f t="shared" si="331"/>
        <v>space exploration</v>
      </c>
      <c r="S2638" s="10">
        <f t="shared" si="332"/>
        <v>42636.406412037039</v>
      </c>
      <c r="T2638" s="10">
        <f t="shared" si="333"/>
        <v>42658.833333333336</v>
      </c>
      <c r="U2638">
        <f t="shared" si="334"/>
        <v>2016</v>
      </c>
      <c r="V2638">
        <f t="shared" si="335"/>
        <v>2016</v>
      </c>
    </row>
    <row r="2639" spans="1:22"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328"/>
        <v>166.2</v>
      </c>
      <c r="P2639" s="5">
        <f t="shared" si="329"/>
        <v>31.96153846153846</v>
      </c>
      <c r="Q2639" t="str">
        <f t="shared" si="330"/>
        <v>technology</v>
      </c>
      <c r="R2639" t="str">
        <f t="shared" si="331"/>
        <v>space exploration</v>
      </c>
      <c r="S2639" s="10">
        <f t="shared" si="332"/>
        <v>42639.341145833336</v>
      </c>
      <c r="T2639" s="10">
        <f t="shared" si="333"/>
        <v>42655.341145833336</v>
      </c>
      <c r="U2639">
        <f t="shared" si="334"/>
        <v>2016</v>
      </c>
      <c r="V2639">
        <f t="shared" si="335"/>
        <v>2016</v>
      </c>
    </row>
    <row r="2640" spans="1:22"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328"/>
        <v>101.72910662824208</v>
      </c>
      <c r="P2640" s="5">
        <f t="shared" si="329"/>
        <v>25.214285714285715</v>
      </c>
      <c r="Q2640" t="str">
        <f t="shared" si="330"/>
        <v>technology</v>
      </c>
      <c r="R2640" t="str">
        <f t="shared" si="331"/>
        <v>space exploration</v>
      </c>
      <c r="S2640" s="10">
        <f t="shared" si="332"/>
        <v>41989.70480324074</v>
      </c>
      <c r="T2640" s="10">
        <f t="shared" si="333"/>
        <v>42019.70480324074</v>
      </c>
      <c r="U2640">
        <f t="shared" si="334"/>
        <v>2014</v>
      </c>
      <c r="V2640">
        <f t="shared" si="335"/>
        <v>2015</v>
      </c>
    </row>
    <row r="2641" spans="1:22"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328"/>
        <v>164</v>
      </c>
      <c r="P2641" s="5">
        <f t="shared" si="329"/>
        <v>10.040816326530612</v>
      </c>
      <c r="Q2641" t="str">
        <f t="shared" si="330"/>
        <v>technology</v>
      </c>
      <c r="R2641" t="str">
        <f t="shared" si="331"/>
        <v>space exploration</v>
      </c>
      <c r="S2641" s="10">
        <f t="shared" si="332"/>
        <v>42024.656805555554</v>
      </c>
      <c r="T2641" s="10">
        <f t="shared" si="333"/>
        <v>42054.656805555554</v>
      </c>
      <c r="U2641">
        <f t="shared" si="334"/>
        <v>2015</v>
      </c>
      <c r="V2641">
        <f t="shared" si="335"/>
        <v>2015</v>
      </c>
    </row>
    <row r="2642" spans="1:22"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328"/>
        <v>105.66666666666666</v>
      </c>
      <c r="P2642" s="5">
        <f t="shared" si="329"/>
        <v>45.94202898550725</v>
      </c>
      <c r="Q2642" t="str">
        <f t="shared" si="330"/>
        <v>technology</v>
      </c>
      <c r="R2642" t="str">
        <f t="shared" si="331"/>
        <v>space exploration</v>
      </c>
      <c r="S2642" s="10">
        <f t="shared" si="332"/>
        <v>42102.952245370368</v>
      </c>
      <c r="T2642" s="10">
        <f t="shared" si="333"/>
        <v>42162.952245370368</v>
      </c>
      <c r="U2642">
        <f t="shared" si="334"/>
        <v>2015</v>
      </c>
      <c r="V2642">
        <f t="shared" si="335"/>
        <v>2015</v>
      </c>
    </row>
    <row r="2643" spans="1:22"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328"/>
        <v>1</v>
      </c>
      <c r="P2643" s="5">
        <f t="shared" si="329"/>
        <v>15</v>
      </c>
      <c r="Q2643" t="str">
        <f t="shared" si="330"/>
        <v>technology</v>
      </c>
      <c r="R2643" t="str">
        <f t="shared" si="331"/>
        <v>space exploration</v>
      </c>
      <c r="S2643" s="10">
        <f t="shared" si="332"/>
        <v>41880.618784722217</v>
      </c>
      <c r="T2643" s="10">
        <f t="shared" si="333"/>
        <v>41897.631249999999</v>
      </c>
      <c r="U2643">
        <f t="shared" si="334"/>
        <v>2014</v>
      </c>
      <c r="V2643">
        <f t="shared" si="335"/>
        <v>2014</v>
      </c>
    </row>
    <row r="2644" spans="1:22"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328"/>
        <v>0</v>
      </c>
      <c r="P2644" s="5">
        <f t="shared" si="329"/>
        <v>0</v>
      </c>
      <c r="Q2644" t="str">
        <f t="shared" si="330"/>
        <v>technology</v>
      </c>
      <c r="R2644" t="str">
        <f t="shared" si="331"/>
        <v>space exploration</v>
      </c>
      <c r="S2644" s="10">
        <f t="shared" si="332"/>
        <v>42536.03828703703</v>
      </c>
      <c r="T2644" s="10">
        <f t="shared" si="333"/>
        <v>42566.081249999996</v>
      </c>
      <c r="U2644">
        <f t="shared" si="334"/>
        <v>2016</v>
      </c>
      <c r="V2644">
        <f t="shared" si="335"/>
        <v>2016</v>
      </c>
    </row>
    <row r="2645" spans="1:22"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328"/>
        <v>33.559730999999999</v>
      </c>
      <c r="P2645" s="5">
        <f t="shared" si="329"/>
        <v>223.58248500999335</v>
      </c>
      <c r="Q2645" t="str">
        <f t="shared" si="330"/>
        <v>technology</v>
      </c>
      <c r="R2645" t="str">
        <f t="shared" si="331"/>
        <v>space exploration</v>
      </c>
      <c r="S2645" s="10">
        <f t="shared" si="332"/>
        <v>42689.374016203707</v>
      </c>
      <c r="T2645" s="10">
        <f t="shared" si="333"/>
        <v>42725.124305555553</v>
      </c>
      <c r="U2645">
        <f t="shared" si="334"/>
        <v>2016</v>
      </c>
      <c r="V2645">
        <f t="shared" si="335"/>
        <v>2016</v>
      </c>
    </row>
    <row r="2646" spans="1:22"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328"/>
        <v>2.0529999999999999</v>
      </c>
      <c r="P2646" s="5">
        <f t="shared" si="329"/>
        <v>39.480769230769234</v>
      </c>
      <c r="Q2646" t="str">
        <f t="shared" si="330"/>
        <v>technology</v>
      </c>
      <c r="R2646" t="str">
        <f t="shared" si="331"/>
        <v>space exploration</v>
      </c>
      <c r="S2646" s="10">
        <f t="shared" si="332"/>
        <v>42774.583738425928</v>
      </c>
      <c r="T2646" s="10">
        <f t="shared" si="333"/>
        <v>42804.583738425928</v>
      </c>
      <c r="U2646">
        <f t="shared" si="334"/>
        <v>2017</v>
      </c>
      <c r="V2646">
        <f t="shared" si="335"/>
        <v>2017</v>
      </c>
    </row>
    <row r="2647" spans="1:22"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328"/>
        <v>10.5</v>
      </c>
      <c r="P2647" s="5">
        <f t="shared" si="329"/>
        <v>91.304347826086953</v>
      </c>
      <c r="Q2647" t="str">
        <f t="shared" si="330"/>
        <v>technology</v>
      </c>
      <c r="R2647" t="str">
        <f t="shared" si="331"/>
        <v>space exploration</v>
      </c>
      <c r="S2647" s="10">
        <f t="shared" si="332"/>
        <v>41921.634293981479</v>
      </c>
      <c r="T2647" s="10">
        <f t="shared" si="333"/>
        <v>41951.675960648143</v>
      </c>
      <c r="U2647">
        <f t="shared" si="334"/>
        <v>2014</v>
      </c>
      <c r="V2647">
        <f t="shared" si="335"/>
        <v>2014</v>
      </c>
    </row>
    <row r="2648" spans="1:22"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328"/>
        <v>8.4172840000000004</v>
      </c>
      <c r="P2648" s="5">
        <f t="shared" si="329"/>
        <v>78.666205607476627</v>
      </c>
      <c r="Q2648" t="str">
        <f t="shared" si="330"/>
        <v>technology</v>
      </c>
      <c r="R2648" t="str">
        <f t="shared" si="331"/>
        <v>space exploration</v>
      </c>
      <c r="S2648" s="10">
        <f t="shared" si="332"/>
        <v>42226.10496527778</v>
      </c>
      <c r="T2648" s="10">
        <f t="shared" si="333"/>
        <v>42256.10496527778</v>
      </c>
      <c r="U2648">
        <f t="shared" si="334"/>
        <v>2015</v>
      </c>
      <c r="V2648">
        <f t="shared" si="335"/>
        <v>2015</v>
      </c>
    </row>
    <row r="2649" spans="1:22"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328"/>
        <v>1.44</v>
      </c>
      <c r="P2649" s="5">
        <f t="shared" si="329"/>
        <v>12</v>
      </c>
      <c r="Q2649" t="str">
        <f t="shared" si="330"/>
        <v>technology</v>
      </c>
      <c r="R2649" t="str">
        <f t="shared" si="331"/>
        <v>space exploration</v>
      </c>
      <c r="S2649" s="10">
        <f t="shared" si="332"/>
        <v>42200.053460648145</v>
      </c>
      <c r="T2649" s="10">
        <f t="shared" si="333"/>
        <v>42230.053460648145</v>
      </c>
      <c r="U2649">
        <f t="shared" si="334"/>
        <v>2015</v>
      </c>
      <c r="V2649">
        <f t="shared" si="335"/>
        <v>2015</v>
      </c>
    </row>
    <row r="2650" spans="1:22"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328"/>
        <v>0.88333333333333341</v>
      </c>
      <c r="P2650" s="5">
        <f t="shared" si="329"/>
        <v>17.666666666666668</v>
      </c>
      <c r="Q2650" t="str">
        <f t="shared" si="330"/>
        <v>technology</v>
      </c>
      <c r="R2650" t="str">
        <f t="shared" si="331"/>
        <v>space exploration</v>
      </c>
      <c r="S2650" s="10">
        <f t="shared" si="332"/>
        <v>42408.506481481476</v>
      </c>
      <c r="T2650" s="10">
        <f t="shared" si="333"/>
        <v>42438.506481481476</v>
      </c>
      <c r="U2650">
        <f t="shared" si="334"/>
        <v>2016</v>
      </c>
      <c r="V2650">
        <f t="shared" si="335"/>
        <v>2016</v>
      </c>
    </row>
    <row r="2651" spans="1:22"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328"/>
        <v>9.920000000000001E-2</v>
      </c>
      <c r="P2651" s="5">
        <f t="shared" si="329"/>
        <v>41.333333333333336</v>
      </c>
      <c r="Q2651" t="str">
        <f t="shared" si="330"/>
        <v>technology</v>
      </c>
      <c r="R2651" t="str">
        <f t="shared" si="331"/>
        <v>space exploration</v>
      </c>
      <c r="S2651" s="10">
        <f t="shared" si="332"/>
        <v>42341.788668981484</v>
      </c>
      <c r="T2651" s="10">
        <f t="shared" si="333"/>
        <v>42401.788668981484</v>
      </c>
      <c r="U2651">
        <f t="shared" si="334"/>
        <v>2015</v>
      </c>
      <c r="V2651">
        <f t="shared" si="335"/>
        <v>2016</v>
      </c>
    </row>
    <row r="2652" spans="1:22"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328"/>
        <v>0.59666666666666668</v>
      </c>
      <c r="P2652" s="5">
        <f t="shared" si="329"/>
        <v>71.599999999999994</v>
      </c>
      <c r="Q2652" t="str">
        <f t="shared" si="330"/>
        <v>technology</v>
      </c>
      <c r="R2652" t="str">
        <f t="shared" si="331"/>
        <v>space exploration</v>
      </c>
      <c r="S2652" s="10">
        <f t="shared" si="332"/>
        <v>42695.416006944441</v>
      </c>
      <c r="T2652" s="10">
        <f t="shared" si="333"/>
        <v>42725.416006944441</v>
      </c>
      <c r="U2652">
        <f t="shared" si="334"/>
        <v>2016</v>
      </c>
      <c r="V2652">
        <f t="shared" si="335"/>
        <v>2016</v>
      </c>
    </row>
    <row r="2653" spans="1:22"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328"/>
        <v>1.8689285714285715</v>
      </c>
      <c r="P2653" s="5">
        <f t="shared" si="329"/>
        <v>307.8235294117647</v>
      </c>
      <c r="Q2653" t="str">
        <f t="shared" si="330"/>
        <v>technology</v>
      </c>
      <c r="R2653" t="str">
        <f t="shared" si="331"/>
        <v>space exploration</v>
      </c>
      <c r="S2653" s="10">
        <f t="shared" si="332"/>
        <v>42327.597326388888</v>
      </c>
      <c r="T2653" s="10">
        <f t="shared" si="333"/>
        <v>42355.597326388888</v>
      </c>
      <c r="U2653">
        <f t="shared" si="334"/>
        <v>2015</v>
      </c>
      <c r="V2653">
        <f t="shared" si="335"/>
        <v>2015</v>
      </c>
    </row>
    <row r="2654" spans="1:22"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328"/>
        <v>0.88500000000000001</v>
      </c>
      <c r="P2654" s="5">
        <f t="shared" si="329"/>
        <v>80.454545454545453</v>
      </c>
      <c r="Q2654" t="str">
        <f t="shared" si="330"/>
        <v>technology</v>
      </c>
      <c r="R2654" t="str">
        <f t="shared" si="331"/>
        <v>space exploration</v>
      </c>
      <c r="S2654" s="10">
        <f t="shared" si="332"/>
        <v>41952.950520833336</v>
      </c>
      <c r="T2654" s="10">
        <f t="shared" si="333"/>
        <v>41982.950520833336</v>
      </c>
      <c r="U2654">
        <f t="shared" si="334"/>
        <v>2014</v>
      </c>
      <c r="V2654">
        <f t="shared" si="335"/>
        <v>2014</v>
      </c>
    </row>
    <row r="2655" spans="1:22"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328"/>
        <v>11.52156862745098</v>
      </c>
      <c r="P2655" s="5">
        <f t="shared" si="329"/>
        <v>83.942857142857136</v>
      </c>
      <c r="Q2655" t="str">
        <f t="shared" si="330"/>
        <v>technology</v>
      </c>
      <c r="R2655" t="str">
        <f t="shared" si="331"/>
        <v>space exploration</v>
      </c>
      <c r="S2655" s="10">
        <f t="shared" si="332"/>
        <v>41771.443599537037</v>
      </c>
      <c r="T2655" s="10">
        <f t="shared" si="333"/>
        <v>41802.958333333328</v>
      </c>
      <c r="U2655">
        <f t="shared" si="334"/>
        <v>2014</v>
      </c>
      <c r="V2655">
        <f t="shared" si="335"/>
        <v>2014</v>
      </c>
    </row>
    <row r="2656" spans="1:22"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328"/>
        <v>5.1000000000000004E-2</v>
      </c>
      <c r="P2656" s="5">
        <f t="shared" si="329"/>
        <v>8.5</v>
      </c>
      <c r="Q2656" t="str">
        <f t="shared" si="330"/>
        <v>technology</v>
      </c>
      <c r="R2656" t="str">
        <f t="shared" si="331"/>
        <v>space exploration</v>
      </c>
      <c r="S2656" s="10">
        <f t="shared" si="332"/>
        <v>42055.392662037033</v>
      </c>
      <c r="T2656" s="10">
        <f t="shared" si="333"/>
        <v>42115.350995370369</v>
      </c>
      <c r="U2656">
        <f t="shared" si="334"/>
        <v>2015</v>
      </c>
      <c r="V2656">
        <f t="shared" si="335"/>
        <v>2015</v>
      </c>
    </row>
    <row r="2657" spans="1:22"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328"/>
        <v>21.033333333333335</v>
      </c>
      <c r="P2657" s="5">
        <f t="shared" si="329"/>
        <v>73.372093023255815</v>
      </c>
      <c r="Q2657" t="str">
        <f t="shared" si="330"/>
        <v>technology</v>
      </c>
      <c r="R2657" t="str">
        <f t="shared" si="331"/>
        <v>space exploration</v>
      </c>
      <c r="S2657" s="10">
        <f t="shared" si="332"/>
        <v>42381.657951388886</v>
      </c>
      <c r="T2657" s="10">
        <f t="shared" si="333"/>
        <v>42409.624999999993</v>
      </c>
      <c r="U2657">
        <f t="shared" si="334"/>
        <v>2016</v>
      </c>
      <c r="V2657">
        <f t="shared" si="335"/>
        <v>2016</v>
      </c>
    </row>
    <row r="2658" spans="1:22"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328"/>
        <v>11.436666666666667</v>
      </c>
      <c r="P2658" s="5">
        <f t="shared" si="329"/>
        <v>112.86184210526316</v>
      </c>
      <c r="Q2658" t="str">
        <f t="shared" si="330"/>
        <v>technology</v>
      </c>
      <c r="R2658" t="str">
        <f t="shared" si="331"/>
        <v>space exploration</v>
      </c>
      <c r="S2658" s="10">
        <f t="shared" si="332"/>
        <v>42767.480185185188</v>
      </c>
      <c r="T2658" s="10">
        <f t="shared" si="333"/>
        <v>42806.583333333336</v>
      </c>
      <c r="U2658">
        <f t="shared" si="334"/>
        <v>2017</v>
      </c>
      <c r="V2658">
        <f t="shared" si="335"/>
        <v>2017</v>
      </c>
    </row>
    <row r="2659" spans="1:22"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328"/>
        <v>18.737933333333334</v>
      </c>
      <c r="P2659" s="5">
        <f t="shared" si="329"/>
        <v>95.277627118644077</v>
      </c>
      <c r="Q2659" t="str">
        <f t="shared" si="330"/>
        <v>technology</v>
      </c>
      <c r="R2659" t="str">
        <f t="shared" si="331"/>
        <v>space exploration</v>
      </c>
      <c r="S2659" s="10">
        <f t="shared" si="332"/>
        <v>42551.720520833333</v>
      </c>
      <c r="T2659" s="10">
        <f t="shared" si="333"/>
        <v>42584.854166666664</v>
      </c>
      <c r="U2659">
        <f t="shared" si="334"/>
        <v>2016</v>
      </c>
      <c r="V2659">
        <f t="shared" si="335"/>
        <v>2016</v>
      </c>
    </row>
    <row r="2660" spans="1:22"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328"/>
        <v>9.285714285714286E-2</v>
      </c>
      <c r="P2660" s="5">
        <f t="shared" si="329"/>
        <v>22.75</v>
      </c>
      <c r="Q2660" t="str">
        <f t="shared" si="330"/>
        <v>technology</v>
      </c>
      <c r="R2660" t="str">
        <f t="shared" si="331"/>
        <v>space exploration</v>
      </c>
      <c r="S2660" s="10">
        <f t="shared" si="332"/>
        <v>42551.675856481474</v>
      </c>
      <c r="T2660" s="10">
        <f t="shared" si="333"/>
        <v>42581.675856481474</v>
      </c>
      <c r="U2660">
        <f t="shared" si="334"/>
        <v>2016</v>
      </c>
      <c r="V2660">
        <f t="shared" si="335"/>
        <v>2016</v>
      </c>
    </row>
    <row r="2661" spans="1:22"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328"/>
        <v>2.7204081632653061</v>
      </c>
      <c r="P2661" s="5">
        <f t="shared" si="329"/>
        <v>133.30000000000001</v>
      </c>
      <c r="Q2661" t="str">
        <f t="shared" si="330"/>
        <v>technology</v>
      </c>
      <c r="R2661" t="str">
        <f t="shared" si="331"/>
        <v>space exploration</v>
      </c>
      <c r="S2661" s="10">
        <f t="shared" si="332"/>
        <v>42081.861226851848</v>
      </c>
      <c r="T2661" s="10">
        <f t="shared" si="333"/>
        <v>42111.861226851848</v>
      </c>
      <c r="U2661">
        <f t="shared" si="334"/>
        <v>2015</v>
      </c>
      <c r="V2661">
        <f t="shared" si="335"/>
        <v>2015</v>
      </c>
    </row>
    <row r="2662" spans="1:22"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328"/>
        <v>9.5000000000000001E-2</v>
      </c>
      <c r="P2662" s="5">
        <f t="shared" si="329"/>
        <v>3.8</v>
      </c>
      <c r="Q2662" t="str">
        <f t="shared" si="330"/>
        <v>technology</v>
      </c>
      <c r="R2662" t="str">
        <f t="shared" si="331"/>
        <v>space exploration</v>
      </c>
      <c r="S2662" s="10">
        <f t="shared" si="332"/>
        <v>42272.504837962959</v>
      </c>
      <c r="T2662" s="10">
        <f t="shared" si="333"/>
        <v>42332.546504629623</v>
      </c>
      <c r="U2662">
        <f t="shared" si="334"/>
        <v>2015</v>
      </c>
      <c r="V2662">
        <f t="shared" si="335"/>
        <v>2015</v>
      </c>
    </row>
    <row r="2663" spans="1:22"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328"/>
        <v>102.89999999999999</v>
      </c>
      <c r="P2663" s="5">
        <f t="shared" si="329"/>
        <v>85.75</v>
      </c>
      <c r="Q2663" t="str">
        <f t="shared" si="330"/>
        <v>technology</v>
      </c>
      <c r="R2663" t="str">
        <f t="shared" si="331"/>
        <v>makerspaces</v>
      </c>
      <c r="S2663" s="10">
        <f t="shared" si="332"/>
        <v>41542.750115740739</v>
      </c>
      <c r="T2663" s="10">
        <f t="shared" si="333"/>
        <v>41572.750115740739</v>
      </c>
      <c r="U2663">
        <f t="shared" si="334"/>
        <v>2013</v>
      </c>
      <c r="V2663">
        <f t="shared" si="335"/>
        <v>2013</v>
      </c>
    </row>
    <row r="2664" spans="1:22"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328"/>
        <v>106.80000000000001</v>
      </c>
      <c r="P2664" s="5">
        <f t="shared" si="329"/>
        <v>267</v>
      </c>
      <c r="Q2664" t="str">
        <f t="shared" si="330"/>
        <v>technology</v>
      </c>
      <c r="R2664" t="str">
        <f t="shared" si="331"/>
        <v>makerspaces</v>
      </c>
      <c r="S2664" s="10">
        <f t="shared" si="332"/>
        <v>42207.538344907407</v>
      </c>
      <c r="T2664" s="10">
        <f t="shared" si="333"/>
        <v>42237.538344907407</v>
      </c>
      <c r="U2664">
        <f t="shared" si="334"/>
        <v>2015</v>
      </c>
      <c r="V2664">
        <f t="shared" si="335"/>
        <v>2015</v>
      </c>
    </row>
    <row r="2665" spans="1:22"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328"/>
        <v>104.59625</v>
      </c>
      <c r="P2665" s="5">
        <f t="shared" si="329"/>
        <v>373.55803571428572</v>
      </c>
      <c r="Q2665" t="str">
        <f t="shared" si="330"/>
        <v>technology</v>
      </c>
      <c r="R2665" t="str">
        <f t="shared" si="331"/>
        <v>makerspaces</v>
      </c>
      <c r="S2665" s="10">
        <f t="shared" si="332"/>
        <v>42222.41443287037</v>
      </c>
      <c r="T2665" s="10">
        <f t="shared" si="333"/>
        <v>42251.416666666664</v>
      </c>
      <c r="U2665">
        <f t="shared" si="334"/>
        <v>2015</v>
      </c>
      <c r="V2665">
        <f t="shared" si="335"/>
        <v>2015</v>
      </c>
    </row>
    <row r="2666" spans="1:22"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328"/>
        <v>103.42857142857143</v>
      </c>
      <c r="P2666" s="5">
        <f t="shared" si="329"/>
        <v>174.03846153846155</v>
      </c>
      <c r="Q2666" t="str">
        <f t="shared" si="330"/>
        <v>technology</v>
      </c>
      <c r="R2666" t="str">
        <f t="shared" si="331"/>
        <v>makerspaces</v>
      </c>
      <c r="S2666" s="10">
        <f t="shared" si="332"/>
        <v>42312.817094907405</v>
      </c>
      <c r="T2666" s="10">
        <f t="shared" si="333"/>
        <v>42347.082638888889</v>
      </c>
      <c r="U2666">
        <f t="shared" si="334"/>
        <v>2015</v>
      </c>
      <c r="V2666">
        <f t="shared" si="335"/>
        <v>2015</v>
      </c>
    </row>
    <row r="2667" spans="1:22"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328"/>
        <v>123.14285714285715</v>
      </c>
      <c r="P2667" s="5">
        <f t="shared" si="329"/>
        <v>93.695652173913047</v>
      </c>
      <c r="Q2667" t="str">
        <f t="shared" si="330"/>
        <v>technology</v>
      </c>
      <c r="R2667" t="str">
        <f t="shared" si="331"/>
        <v>makerspaces</v>
      </c>
      <c r="S2667" s="10">
        <f t="shared" si="332"/>
        <v>42083.687199074069</v>
      </c>
      <c r="T2667" s="10">
        <f t="shared" si="333"/>
        <v>42128.687199074069</v>
      </c>
      <c r="U2667">
        <f t="shared" si="334"/>
        <v>2015</v>
      </c>
      <c r="V2667">
        <f t="shared" si="335"/>
        <v>2015</v>
      </c>
    </row>
    <row r="2668" spans="1:22"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328"/>
        <v>159.29509999999999</v>
      </c>
      <c r="P2668" s="5">
        <f t="shared" si="329"/>
        <v>77.327718446601949</v>
      </c>
      <c r="Q2668" t="str">
        <f t="shared" si="330"/>
        <v>technology</v>
      </c>
      <c r="R2668" t="str">
        <f t="shared" si="331"/>
        <v>makerspaces</v>
      </c>
      <c r="S2668" s="10">
        <f t="shared" si="332"/>
        <v>42235.55600694444</v>
      </c>
      <c r="T2668" s="10">
        <f t="shared" si="333"/>
        <v>42272.666666666664</v>
      </c>
      <c r="U2668">
        <f t="shared" si="334"/>
        <v>2015</v>
      </c>
      <c r="V2668">
        <f t="shared" si="335"/>
        <v>2015</v>
      </c>
    </row>
    <row r="2669" spans="1:22"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328"/>
        <v>110.66666666666667</v>
      </c>
      <c r="P2669" s="5">
        <f t="shared" si="329"/>
        <v>92.222222222222229</v>
      </c>
      <c r="Q2669" t="str">
        <f t="shared" si="330"/>
        <v>technology</v>
      </c>
      <c r="R2669" t="str">
        <f t="shared" si="331"/>
        <v>makerspaces</v>
      </c>
      <c r="S2669" s="10">
        <f t="shared" si="332"/>
        <v>42380.717777777776</v>
      </c>
      <c r="T2669" s="10">
        <f t="shared" si="333"/>
        <v>42410.717777777776</v>
      </c>
      <c r="U2669">
        <f t="shared" si="334"/>
        <v>2016</v>
      </c>
      <c r="V2669">
        <f t="shared" si="335"/>
        <v>2016</v>
      </c>
    </row>
    <row r="2670" spans="1:22"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328"/>
        <v>170.70000000000002</v>
      </c>
      <c r="P2670" s="5">
        <f t="shared" si="329"/>
        <v>60.964285714285715</v>
      </c>
      <c r="Q2670" t="str">
        <f t="shared" si="330"/>
        <v>technology</v>
      </c>
      <c r="R2670" t="str">
        <f t="shared" si="331"/>
        <v>makerspaces</v>
      </c>
      <c r="S2670" s="10">
        <f t="shared" si="332"/>
        <v>42275.380381944444</v>
      </c>
      <c r="T2670" s="10">
        <f t="shared" si="333"/>
        <v>42317.397222222215</v>
      </c>
      <c r="U2670">
        <f t="shared" si="334"/>
        <v>2015</v>
      </c>
      <c r="V2670">
        <f t="shared" si="335"/>
        <v>2015</v>
      </c>
    </row>
    <row r="2671" spans="1:22"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328"/>
        <v>125.125</v>
      </c>
      <c r="P2671" s="5">
        <f t="shared" si="329"/>
        <v>91</v>
      </c>
      <c r="Q2671" t="str">
        <f t="shared" si="330"/>
        <v>technology</v>
      </c>
      <c r="R2671" t="str">
        <f t="shared" si="331"/>
        <v>makerspaces</v>
      </c>
      <c r="S2671" s="10">
        <f t="shared" si="332"/>
        <v>42318.827499999992</v>
      </c>
      <c r="T2671" s="10">
        <f t="shared" si="333"/>
        <v>42378.827499999992</v>
      </c>
      <c r="U2671">
        <f t="shared" si="334"/>
        <v>2015</v>
      </c>
      <c r="V2671">
        <f t="shared" si="335"/>
        <v>2016</v>
      </c>
    </row>
    <row r="2672" spans="1:22"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328"/>
        <v>6.4158609339642041</v>
      </c>
      <c r="P2672" s="5">
        <f t="shared" si="329"/>
        <v>41.583333333333336</v>
      </c>
      <c r="Q2672" t="str">
        <f t="shared" si="330"/>
        <v>technology</v>
      </c>
      <c r="R2672" t="str">
        <f t="shared" si="331"/>
        <v>makerspaces</v>
      </c>
      <c r="S2672" s="10">
        <f t="shared" si="332"/>
        <v>41820.812268518515</v>
      </c>
      <c r="T2672" s="10">
        <f t="shared" si="333"/>
        <v>41848.812268518515</v>
      </c>
      <c r="U2672">
        <f t="shared" si="334"/>
        <v>2014</v>
      </c>
      <c r="V2672">
        <f t="shared" si="335"/>
        <v>2014</v>
      </c>
    </row>
    <row r="2673" spans="1:22"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328"/>
        <v>11.343999999999999</v>
      </c>
      <c r="P2673" s="5">
        <f t="shared" si="329"/>
        <v>33.761904761904759</v>
      </c>
      <c r="Q2673" t="str">
        <f t="shared" si="330"/>
        <v>technology</v>
      </c>
      <c r="R2673" t="str">
        <f t="shared" si="331"/>
        <v>makerspaces</v>
      </c>
      <c r="S2673" s="10">
        <f t="shared" si="332"/>
        <v>41962.54069444444</v>
      </c>
      <c r="T2673" s="10">
        <f t="shared" si="333"/>
        <v>41992.609722222223</v>
      </c>
      <c r="U2673">
        <f t="shared" si="334"/>
        <v>2014</v>
      </c>
      <c r="V2673">
        <f t="shared" si="335"/>
        <v>2014</v>
      </c>
    </row>
    <row r="2674" spans="1:22"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328"/>
        <v>33.19</v>
      </c>
      <c r="P2674" s="5">
        <f t="shared" si="329"/>
        <v>70.61702127659575</v>
      </c>
      <c r="Q2674" t="str">
        <f t="shared" si="330"/>
        <v>technology</v>
      </c>
      <c r="R2674" t="str">
        <f t="shared" si="331"/>
        <v>makerspaces</v>
      </c>
      <c r="S2674" s="10">
        <f t="shared" si="332"/>
        <v>42344.675810185181</v>
      </c>
      <c r="T2674" s="10">
        <f t="shared" si="333"/>
        <v>42366.041666666664</v>
      </c>
      <c r="U2674">
        <f t="shared" si="334"/>
        <v>2015</v>
      </c>
      <c r="V2674">
        <f t="shared" si="335"/>
        <v>2015</v>
      </c>
    </row>
    <row r="2675" spans="1:22"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328"/>
        <v>27.58</v>
      </c>
      <c r="P2675" s="5">
        <f t="shared" si="329"/>
        <v>167.15151515151516</v>
      </c>
      <c r="Q2675" t="str">
        <f t="shared" si="330"/>
        <v>technology</v>
      </c>
      <c r="R2675" t="str">
        <f t="shared" si="331"/>
        <v>makerspaces</v>
      </c>
      <c r="S2675" s="10">
        <f t="shared" si="332"/>
        <v>41912.333321759259</v>
      </c>
      <c r="T2675" s="10">
        <f t="shared" si="333"/>
        <v>41941.739583333328</v>
      </c>
      <c r="U2675">
        <f t="shared" si="334"/>
        <v>2014</v>
      </c>
      <c r="V2675">
        <f t="shared" si="335"/>
        <v>2014</v>
      </c>
    </row>
    <row r="2676" spans="1:22"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328"/>
        <v>62.839999999999996</v>
      </c>
      <c r="P2676" s="5">
        <f t="shared" si="329"/>
        <v>128.61988304093566</v>
      </c>
      <c r="Q2676" t="str">
        <f t="shared" si="330"/>
        <v>technology</v>
      </c>
      <c r="R2676" t="str">
        <f t="shared" si="331"/>
        <v>makerspaces</v>
      </c>
      <c r="S2676" s="10">
        <f t="shared" si="332"/>
        <v>42529.424421296295</v>
      </c>
      <c r="T2676" s="10">
        <f t="shared" si="333"/>
        <v>42555.999305555553</v>
      </c>
      <c r="U2676">
        <f t="shared" si="334"/>
        <v>2016</v>
      </c>
      <c r="V2676">
        <f t="shared" si="335"/>
        <v>2016</v>
      </c>
    </row>
    <row r="2677" spans="1:22"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328"/>
        <v>7.5880000000000001</v>
      </c>
      <c r="P2677" s="5">
        <f t="shared" si="329"/>
        <v>65.41379310344827</v>
      </c>
      <c r="Q2677" t="str">
        <f t="shared" si="330"/>
        <v>technology</v>
      </c>
      <c r="R2677" t="str">
        <f t="shared" si="331"/>
        <v>makerspaces</v>
      </c>
      <c r="S2677" s="10">
        <f t="shared" si="332"/>
        <v>41923.649178240739</v>
      </c>
      <c r="T2677" s="10">
        <f t="shared" si="333"/>
        <v>41953.690844907404</v>
      </c>
      <c r="U2677">
        <f t="shared" si="334"/>
        <v>2014</v>
      </c>
      <c r="V2677">
        <f t="shared" si="335"/>
        <v>2014</v>
      </c>
    </row>
    <row r="2678" spans="1:22"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328"/>
        <v>50.38095238095238</v>
      </c>
      <c r="P2678" s="5">
        <f t="shared" si="329"/>
        <v>117.55555555555556</v>
      </c>
      <c r="Q2678" t="str">
        <f t="shared" si="330"/>
        <v>technology</v>
      </c>
      <c r="R2678" t="str">
        <f t="shared" si="331"/>
        <v>makerspaces</v>
      </c>
      <c r="S2678" s="10">
        <f t="shared" si="332"/>
        <v>42482.416365740741</v>
      </c>
      <c r="T2678" s="10">
        <f t="shared" si="333"/>
        <v>42512.416365740741</v>
      </c>
      <c r="U2678">
        <f t="shared" si="334"/>
        <v>2016</v>
      </c>
      <c r="V2678">
        <f t="shared" si="335"/>
        <v>2016</v>
      </c>
    </row>
    <row r="2679" spans="1:22"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328"/>
        <v>17.512820512820511</v>
      </c>
      <c r="P2679" s="5">
        <f t="shared" si="329"/>
        <v>126.48148148148148</v>
      </c>
      <c r="Q2679" t="str">
        <f t="shared" si="330"/>
        <v>technology</v>
      </c>
      <c r="R2679" t="str">
        <f t="shared" si="331"/>
        <v>makerspaces</v>
      </c>
      <c r="S2679" s="10">
        <f t="shared" si="332"/>
        <v>41792.821099537039</v>
      </c>
      <c r="T2679" s="10">
        <f t="shared" si="333"/>
        <v>41822.821099537039</v>
      </c>
      <c r="U2679">
        <f t="shared" si="334"/>
        <v>2014</v>
      </c>
      <c r="V2679">
        <f t="shared" si="335"/>
        <v>2014</v>
      </c>
    </row>
    <row r="2680" spans="1:22"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328"/>
        <v>1.375E-2</v>
      </c>
      <c r="P2680" s="5">
        <f t="shared" si="329"/>
        <v>550</v>
      </c>
      <c r="Q2680" t="str">
        <f t="shared" si="330"/>
        <v>technology</v>
      </c>
      <c r="R2680" t="str">
        <f t="shared" si="331"/>
        <v>makerspaces</v>
      </c>
      <c r="S2680" s="10">
        <f t="shared" si="332"/>
        <v>42241.589872685181</v>
      </c>
      <c r="T2680" s="10">
        <f t="shared" si="333"/>
        <v>42271.589872685181</v>
      </c>
      <c r="U2680">
        <f t="shared" si="334"/>
        <v>2015</v>
      </c>
      <c r="V2680">
        <f t="shared" si="335"/>
        <v>2015</v>
      </c>
    </row>
    <row r="2681" spans="1:22"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328"/>
        <v>0.33</v>
      </c>
      <c r="P2681" s="5">
        <f t="shared" si="329"/>
        <v>44</v>
      </c>
      <c r="Q2681" t="str">
        <f t="shared" si="330"/>
        <v>technology</v>
      </c>
      <c r="R2681" t="str">
        <f t="shared" si="331"/>
        <v>makerspaces</v>
      </c>
      <c r="S2681" s="10">
        <f t="shared" si="332"/>
        <v>42032.792754629627</v>
      </c>
      <c r="T2681" s="10">
        <f t="shared" si="333"/>
        <v>42062.792754629627</v>
      </c>
      <c r="U2681">
        <f t="shared" si="334"/>
        <v>2015</v>
      </c>
      <c r="V2681">
        <f t="shared" si="335"/>
        <v>2015</v>
      </c>
    </row>
    <row r="2682" spans="1:22"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328"/>
        <v>0.86250000000000004</v>
      </c>
      <c r="P2682" s="5">
        <f t="shared" si="329"/>
        <v>69</v>
      </c>
      <c r="Q2682" t="str">
        <f t="shared" si="330"/>
        <v>technology</v>
      </c>
      <c r="R2682" t="str">
        <f t="shared" si="331"/>
        <v>makerspaces</v>
      </c>
      <c r="S2682" s="10">
        <f t="shared" si="332"/>
        <v>42436.003368055557</v>
      </c>
      <c r="T2682" s="10">
        <f t="shared" si="333"/>
        <v>42465.961701388886</v>
      </c>
      <c r="U2682">
        <f t="shared" si="334"/>
        <v>2016</v>
      </c>
      <c r="V2682">
        <f t="shared" si="335"/>
        <v>2016</v>
      </c>
    </row>
    <row r="2683" spans="1:22"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328"/>
        <v>0.6875</v>
      </c>
      <c r="P2683" s="5">
        <f t="shared" si="329"/>
        <v>27.5</v>
      </c>
      <c r="Q2683" t="str">
        <f t="shared" si="330"/>
        <v>food</v>
      </c>
      <c r="R2683" t="str">
        <f t="shared" si="331"/>
        <v>food trucks</v>
      </c>
      <c r="S2683" s="10">
        <f t="shared" si="332"/>
        <v>41805.686921296292</v>
      </c>
      <c r="T2683" s="10">
        <f t="shared" si="333"/>
        <v>41830.686921296292</v>
      </c>
      <c r="U2683">
        <f t="shared" si="334"/>
        <v>2014</v>
      </c>
      <c r="V2683">
        <f t="shared" si="335"/>
        <v>2014</v>
      </c>
    </row>
    <row r="2684" spans="1:22"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328"/>
        <v>28.299999999999997</v>
      </c>
      <c r="P2684" s="5">
        <f t="shared" si="329"/>
        <v>84.9</v>
      </c>
      <c r="Q2684" t="str">
        <f t="shared" si="330"/>
        <v>food</v>
      </c>
      <c r="R2684" t="str">
        <f t="shared" si="331"/>
        <v>food trucks</v>
      </c>
      <c r="S2684" s="10">
        <f t="shared" si="332"/>
        <v>41932.663657407407</v>
      </c>
      <c r="T2684" s="10">
        <f t="shared" si="333"/>
        <v>41965.040972222218</v>
      </c>
      <c r="U2684">
        <f t="shared" si="334"/>
        <v>2014</v>
      </c>
      <c r="V2684">
        <f t="shared" si="335"/>
        <v>2014</v>
      </c>
    </row>
    <row r="2685" spans="1:22"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328"/>
        <v>0.24</v>
      </c>
      <c r="P2685" s="5">
        <f t="shared" si="329"/>
        <v>12</v>
      </c>
      <c r="Q2685" t="str">
        <f t="shared" si="330"/>
        <v>food</v>
      </c>
      <c r="R2685" t="str">
        <f t="shared" si="331"/>
        <v>food trucks</v>
      </c>
      <c r="S2685" s="10">
        <f t="shared" si="332"/>
        <v>42034.546759259254</v>
      </c>
      <c r="T2685" s="10">
        <f t="shared" si="333"/>
        <v>42064.546759259254</v>
      </c>
      <c r="U2685">
        <f t="shared" si="334"/>
        <v>2015</v>
      </c>
      <c r="V2685">
        <f t="shared" si="335"/>
        <v>2015</v>
      </c>
    </row>
    <row r="2686" spans="1:22"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328"/>
        <v>1.1428571428571428</v>
      </c>
      <c r="P2686" s="5">
        <f t="shared" si="329"/>
        <v>200</v>
      </c>
      <c r="Q2686" t="str">
        <f t="shared" si="330"/>
        <v>food</v>
      </c>
      <c r="R2686" t="str">
        <f t="shared" si="331"/>
        <v>food trucks</v>
      </c>
      <c r="S2686" s="10">
        <f t="shared" si="332"/>
        <v>41820.706307870372</v>
      </c>
      <c r="T2686" s="10">
        <f t="shared" si="333"/>
        <v>41860.706307870372</v>
      </c>
      <c r="U2686">
        <f t="shared" si="334"/>
        <v>2014</v>
      </c>
      <c r="V2686">
        <f t="shared" si="335"/>
        <v>2014</v>
      </c>
    </row>
    <row r="2687" spans="1:22"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328"/>
        <v>0.02</v>
      </c>
      <c r="P2687" s="5">
        <f t="shared" si="329"/>
        <v>10</v>
      </c>
      <c r="Q2687" t="str">
        <f t="shared" si="330"/>
        <v>food</v>
      </c>
      <c r="R2687" t="str">
        <f t="shared" si="331"/>
        <v>food trucks</v>
      </c>
      <c r="S2687" s="10">
        <f t="shared" si="332"/>
        <v>42061.487615740734</v>
      </c>
      <c r="T2687" s="10">
        <f t="shared" si="333"/>
        <v>42121.44594907407</v>
      </c>
      <c r="U2687">
        <f t="shared" si="334"/>
        <v>2015</v>
      </c>
      <c r="V2687">
        <f t="shared" si="335"/>
        <v>2015</v>
      </c>
    </row>
    <row r="2688" spans="1:22"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328"/>
        <v>0</v>
      </c>
      <c r="P2688" s="5">
        <f t="shared" si="329"/>
        <v>0</v>
      </c>
      <c r="Q2688" t="str">
        <f t="shared" si="330"/>
        <v>food</v>
      </c>
      <c r="R2688" t="str">
        <f t="shared" si="331"/>
        <v>food trucks</v>
      </c>
      <c r="S2688" s="10">
        <f t="shared" si="332"/>
        <v>41892.766469907401</v>
      </c>
      <c r="T2688" s="10">
        <f t="shared" si="333"/>
        <v>41912.766469907401</v>
      </c>
      <c r="U2688">
        <f t="shared" si="334"/>
        <v>2014</v>
      </c>
      <c r="V2688">
        <f t="shared" si="335"/>
        <v>2014</v>
      </c>
    </row>
    <row r="2689" spans="1:22"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328"/>
        <v>0</v>
      </c>
      <c r="P2689" s="5">
        <f t="shared" si="329"/>
        <v>0</v>
      </c>
      <c r="Q2689" t="str">
        <f t="shared" si="330"/>
        <v>food</v>
      </c>
      <c r="R2689" t="str">
        <f t="shared" si="331"/>
        <v>food trucks</v>
      </c>
      <c r="S2689" s="10">
        <f t="shared" si="332"/>
        <v>42154.431921296295</v>
      </c>
      <c r="T2689" s="10">
        <f t="shared" si="333"/>
        <v>42184.431921296295</v>
      </c>
      <c r="U2689">
        <f t="shared" si="334"/>
        <v>2015</v>
      </c>
      <c r="V2689">
        <f t="shared" si="335"/>
        <v>2015</v>
      </c>
    </row>
    <row r="2690" spans="1:22"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328"/>
        <v>0.14799999999999999</v>
      </c>
      <c r="P2690" s="5">
        <f t="shared" si="329"/>
        <v>5.2857142857142856</v>
      </c>
      <c r="Q2690" t="str">
        <f t="shared" si="330"/>
        <v>food</v>
      </c>
      <c r="R2690" t="str">
        <f t="shared" si="331"/>
        <v>food trucks</v>
      </c>
      <c r="S2690" s="10">
        <f t="shared" si="332"/>
        <v>42027.910532407404</v>
      </c>
      <c r="T2690" s="10">
        <f t="shared" si="333"/>
        <v>42058.916666666664</v>
      </c>
      <c r="U2690">
        <f t="shared" si="334"/>
        <v>2015</v>
      </c>
      <c r="V2690">
        <f t="shared" si="335"/>
        <v>2015</v>
      </c>
    </row>
    <row r="2691" spans="1:22"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336">(E2691/D2691)*100</f>
        <v>2.8571428571428571E-3</v>
      </c>
      <c r="P2691" s="5">
        <f t="shared" ref="P2691:P2754" si="337">IFERROR(E2691/L2691, 0)</f>
        <v>1</v>
      </c>
      <c r="Q2691" t="str">
        <f t="shared" ref="Q2691:Q2754" si="338">LEFT(N2691,FIND("/",N2691)-1)</f>
        <v>food</v>
      </c>
      <c r="R2691" t="str">
        <f t="shared" ref="R2691:R2754" si="339">RIGHT(N2691,LEN(N2691)-FIND("/",N2691))</f>
        <v>food trucks</v>
      </c>
      <c r="S2691" s="10">
        <f t="shared" ref="S2691:S2754" si="340">(J2691/86400)+25569+(-5/24)</f>
        <v>42551.75335648148</v>
      </c>
      <c r="T2691" s="10">
        <f t="shared" ref="T2691:T2754" si="341">(I2691/86400)+25569+(-5/24)</f>
        <v>42581.75335648148</v>
      </c>
      <c r="U2691">
        <f t="shared" ref="U2691:U2754" si="342">YEAR(S2691)</f>
        <v>2016</v>
      </c>
      <c r="V2691">
        <f t="shared" ref="V2691:V2754" si="343">YEAR(T2691)</f>
        <v>2016</v>
      </c>
    </row>
    <row r="2692" spans="1:22"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336"/>
        <v>10.7325</v>
      </c>
      <c r="P2692" s="5">
        <f t="shared" si="337"/>
        <v>72.762711864406782</v>
      </c>
      <c r="Q2692" t="str">
        <f t="shared" si="338"/>
        <v>food</v>
      </c>
      <c r="R2692" t="str">
        <f t="shared" si="339"/>
        <v>food trucks</v>
      </c>
      <c r="S2692" s="10">
        <f t="shared" si="340"/>
        <v>42112.89671296296</v>
      </c>
      <c r="T2692" s="10">
        <f t="shared" si="341"/>
        <v>42157.89671296296</v>
      </c>
      <c r="U2692">
        <f t="shared" si="342"/>
        <v>2015</v>
      </c>
      <c r="V2692">
        <f t="shared" si="343"/>
        <v>2015</v>
      </c>
    </row>
    <row r="2693" spans="1:22"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336"/>
        <v>5.3846153846153842E-2</v>
      </c>
      <c r="P2693" s="5">
        <f t="shared" si="337"/>
        <v>17.5</v>
      </c>
      <c r="Q2693" t="str">
        <f t="shared" si="338"/>
        <v>food</v>
      </c>
      <c r="R2693" t="str">
        <f t="shared" si="339"/>
        <v>food trucks</v>
      </c>
      <c r="S2693" s="10">
        <f t="shared" si="340"/>
        <v>42089.515706018516</v>
      </c>
      <c r="T2693" s="10">
        <f t="shared" si="341"/>
        <v>42134.515706018516</v>
      </c>
      <c r="U2693">
        <f t="shared" si="342"/>
        <v>2015</v>
      </c>
      <c r="V2693">
        <f t="shared" si="343"/>
        <v>2015</v>
      </c>
    </row>
    <row r="2694" spans="1:22"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336"/>
        <v>0.7142857142857143</v>
      </c>
      <c r="P2694" s="5">
        <f t="shared" si="337"/>
        <v>25</v>
      </c>
      <c r="Q2694" t="str">
        <f t="shared" si="338"/>
        <v>food</v>
      </c>
      <c r="R2694" t="str">
        <f t="shared" si="339"/>
        <v>food trucks</v>
      </c>
      <c r="S2694" s="10">
        <f t="shared" si="340"/>
        <v>42058.125694444439</v>
      </c>
      <c r="T2694" s="10">
        <f t="shared" si="341"/>
        <v>42088.084027777775</v>
      </c>
      <c r="U2694">
        <f t="shared" si="342"/>
        <v>2015</v>
      </c>
      <c r="V2694">
        <f t="shared" si="343"/>
        <v>2015</v>
      </c>
    </row>
    <row r="2695" spans="1:22"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336"/>
        <v>0.8</v>
      </c>
      <c r="P2695" s="5">
        <f t="shared" si="337"/>
        <v>13.333333333333334</v>
      </c>
      <c r="Q2695" t="str">
        <f t="shared" si="338"/>
        <v>food</v>
      </c>
      <c r="R2695" t="str">
        <f t="shared" si="339"/>
        <v>food trucks</v>
      </c>
      <c r="S2695" s="10">
        <f t="shared" si="340"/>
        <v>41833.930162037032</v>
      </c>
      <c r="T2695" s="10">
        <f t="shared" si="341"/>
        <v>41863.930162037032</v>
      </c>
      <c r="U2695">
        <f t="shared" si="342"/>
        <v>2014</v>
      </c>
      <c r="V2695">
        <f t="shared" si="343"/>
        <v>2014</v>
      </c>
    </row>
    <row r="2696" spans="1:22"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336"/>
        <v>3.3333333333333335E-3</v>
      </c>
      <c r="P2696" s="5">
        <f t="shared" si="337"/>
        <v>1</v>
      </c>
      <c r="Q2696" t="str">
        <f t="shared" si="338"/>
        <v>food</v>
      </c>
      <c r="R2696" t="str">
        <f t="shared" si="339"/>
        <v>food trucks</v>
      </c>
      <c r="S2696" s="10">
        <f t="shared" si="340"/>
        <v>41877.932164351849</v>
      </c>
      <c r="T2696" s="10">
        <f t="shared" si="341"/>
        <v>41907.932164351849</v>
      </c>
      <c r="U2696">
        <f t="shared" si="342"/>
        <v>2014</v>
      </c>
      <c r="V2696">
        <f t="shared" si="343"/>
        <v>2014</v>
      </c>
    </row>
    <row r="2697" spans="1:22"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336"/>
        <v>0.47333333333333333</v>
      </c>
      <c r="P2697" s="5">
        <f t="shared" si="337"/>
        <v>23.666666666666668</v>
      </c>
      <c r="Q2697" t="str">
        <f t="shared" si="338"/>
        <v>food</v>
      </c>
      <c r="R2697" t="str">
        <f t="shared" si="339"/>
        <v>food trucks</v>
      </c>
      <c r="S2697" s="10">
        <f t="shared" si="340"/>
        <v>42047.973587962959</v>
      </c>
      <c r="T2697" s="10">
        <f t="shared" si="341"/>
        <v>42107.931921296295</v>
      </c>
      <c r="U2697">
        <f t="shared" si="342"/>
        <v>2015</v>
      </c>
      <c r="V2697">
        <f t="shared" si="343"/>
        <v>2015</v>
      </c>
    </row>
    <row r="2698" spans="1:22"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336"/>
        <v>5.65</v>
      </c>
      <c r="P2698" s="5">
        <f t="shared" si="337"/>
        <v>89.21052631578948</v>
      </c>
      <c r="Q2698" t="str">
        <f t="shared" si="338"/>
        <v>food</v>
      </c>
      <c r="R2698" t="str">
        <f t="shared" si="339"/>
        <v>food trucks</v>
      </c>
      <c r="S2698" s="10">
        <f t="shared" si="340"/>
        <v>41964.636111111111</v>
      </c>
      <c r="T2698" s="10">
        <f t="shared" si="341"/>
        <v>41998.636111111111</v>
      </c>
      <c r="U2698">
        <f t="shared" si="342"/>
        <v>2014</v>
      </c>
      <c r="V2698">
        <f t="shared" si="343"/>
        <v>2014</v>
      </c>
    </row>
    <row r="2699" spans="1:22"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336"/>
        <v>26.35217391304348</v>
      </c>
      <c r="P2699" s="5">
        <f t="shared" si="337"/>
        <v>116.55769230769231</v>
      </c>
      <c r="Q2699" t="str">
        <f t="shared" si="338"/>
        <v>food</v>
      </c>
      <c r="R2699" t="str">
        <f t="shared" si="339"/>
        <v>food trucks</v>
      </c>
      <c r="S2699" s="10">
        <f t="shared" si="340"/>
        <v>42187.731747685182</v>
      </c>
      <c r="T2699" s="10">
        <f t="shared" si="341"/>
        <v>42218.708333333336</v>
      </c>
      <c r="U2699">
        <f t="shared" si="342"/>
        <v>2015</v>
      </c>
      <c r="V2699">
        <f t="shared" si="343"/>
        <v>2015</v>
      </c>
    </row>
    <row r="2700" spans="1:22"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336"/>
        <v>0.325125</v>
      </c>
      <c r="P2700" s="5">
        <f t="shared" si="337"/>
        <v>13.005000000000001</v>
      </c>
      <c r="Q2700" t="str">
        <f t="shared" si="338"/>
        <v>food</v>
      </c>
      <c r="R2700" t="str">
        <f t="shared" si="339"/>
        <v>food trucks</v>
      </c>
      <c r="S2700" s="10">
        <f t="shared" si="340"/>
        <v>41787.689907407403</v>
      </c>
      <c r="T2700" s="10">
        <f t="shared" si="341"/>
        <v>41817.689907407403</v>
      </c>
      <c r="U2700">
        <f t="shared" si="342"/>
        <v>2014</v>
      </c>
      <c r="V2700">
        <f t="shared" si="343"/>
        <v>2014</v>
      </c>
    </row>
    <row r="2701" spans="1:22"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336"/>
        <v>0</v>
      </c>
      <c r="P2701" s="5">
        <f t="shared" si="337"/>
        <v>0</v>
      </c>
      <c r="Q2701" t="str">
        <f t="shared" si="338"/>
        <v>food</v>
      </c>
      <c r="R2701" t="str">
        <f t="shared" si="339"/>
        <v>food trucks</v>
      </c>
      <c r="S2701" s="10">
        <f t="shared" si="340"/>
        <v>41829.688229166662</v>
      </c>
      <c r="T2701" s="10">
        <f t="shared" si="341"/>
        <v>41859.688229166662</v>
      </c>
      <c r="U2701">
        <f t="shared" si="342"/>
        <v>2014</v>
      </c>
      <c r="V2701">
        <f t="shared" si="343"/>
        <v>2014</v>
      </c>
    </row>
    <row r="2702" spans="1:22"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336"/>
        <v>0.7000700070007001</v>
      </c>
      <c r="P2702" s="5">
        <f t="shared" si="337"/>
        <v>17.5</v>
      </c>
      <c r="Q2702" t="str">
        <f t="shared" si="338"/>
        <v>food</v>
      </c>
      <c r="R2702" t="str">
        <f t="shared" si="339"/>
        <v>food trucks</v>
      </c>
      <c r="S2702" s="10">
        <f t="shared" si="340"/>
        <v>41870.666342592587</v>
      </c>
      <c r="T2702" s="10">
        <f t="shared" si="341"/>
        <v>41900.666342592587</v>
      </c>
      <c r="U2702">
        <f t="shared" si="342"/>
        <v>2014</v>
      </c>
      <c r="V2702">
        <f t="shared" si="343"/>
        <v>2014</v>
      </c>
    </row>
    <row r="2703" spans="1:22"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336"/>
        <v>46.176470588235297</v>
      </c>
      <c r="P2703" s="5">
        <f t="shared" si="337"/>
        <v>34.130434782608695</v>
      </c>
      <c r="Q2703" t="str">
        <f t="shared" si="338"/>
        <v>theater</v>
      </c>
      <c r="R2703" t="str">
        <f t="shared" si="339"/>
        <v>spaces</v>
      </c>
      <c r="S2703" s="10">
        <f t="shared" si="340"/>
        <v>42801.566365740735</v>
      </c>
      <c r="T2703" s="10">
        <f t="shared" si="341"/>
        <v>42832.524699074071</v>
      </c>
      <c r="U2703">
        <f t="shared" si="342"/>
        <v>2017</v>
      </c>
      <c r="V2703">
        <f t="shared" si="343"/>
        <v>2017</v>
      </c>
    </row>
    <row r="2704" spans="1:22"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336"/>
        <v>34.410000000000004</v>
      </c>
      <c r="P2704" s="5">
        <f t="shared" si="337"/>
        <v>132.34615384615384</v>
      </c>
      <c r="Q2704" t="str">
        <f t="shared" si="338"/>
        <v>theater</v>
      </c>
      <c r="R2704" t="str">
        <f t="shared" si="339"/>
        <v>spaces</v>
      </c>
      <c r="S2704" s="10">
        <f t="shared" si="340"/>
        <v>42800.593483796292</v>
      </c>
      <c r="T2704" s="10">
        <f t="shared" si="341"/>
        <v>42830.551817129628</v>
      </c>
      <c r="U2704">
        <f t="shared" si="342"/>
        <v>2017</v>
      </c>
      <c r="V2704">
        <f t="shared" si="343"/>
        <v>2017</v>
      </c>
    </row>
    <row r="2705" spans="1:22"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336"/>
        <v>103.75000000000001</v>
      </c>
      <c r="P2705" s="5">
        <f t="shared" si="337"/>
        <v>922.22222222222217</v>
      </c>
      <c r="Q2705" t="str">
        <f t="shared" si="338"/>
        <v>theater</v>
      </c>
      <c r="R2705" t="str">
        <f t="shared" si="339"/>
        <v>spaces</v>
      </c>
      <c r="S2705" s="10">
        <f t="shared" si="340"/>
        <v>42756.481828703698</v>
      </c>
      <c r="T2705" s="10">
        <f t="shared" si="341"/>
        <v>42816.440162037034</v>
      </c>
      <c r="U2705">
        <f t="shared" si="342"/>
        <v>2017</v>
      </c>
      <c r="V2705">
        <f t="shared" si="343"/>
        <v>2017</v>
      </c>
    </row>
    <row r="2706" spans="1:22"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336"/>
        <v>6.0263157894736841</v>
      </c>
      <c r="P2706" s="5">
        <f t="shared" si="337"/>
        <v>163.57142857142858</v>
      </c>
      <c r="Q2706" t="str">
        <f t="shared" si="338"/>
        <v>theater</v>
      </c>
      <c r="R2706" t="str">
        <f t="shared" si="339"/>
        <v>spaces</v>
      </c>
      <c r="S2706" s="10">
        <f t="shared" si="340"/>
        <v>42787.654097222221</v>
      </c>
      <c r="T2706" s="10">
        <f t="shared" si="341"/>
        <v>42830.61243055555</v>
      </c>
      <c r="U2706">
        <f t="shared" si="342"/>
        <v>2017</v>
      </c>
      <c r="V2706">
        <f t="shared" si="343"/>
        <v>2017</v>
      </c>
    </row>
    <row r="2707" spans="1:22"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336"/>
        <v>10.539393939393939</v>
      </c>
      <c r="P2707" s="5">
        <f t="shared" si="337"/>
        <v>217.375</v>
      </c>
      <c r="Q2707" t="str">
        <f t="shared" si="338"/>
        <v>theater</v>
      </c>
      <c r="R2707" t="str">
        <f t="shared" si="339"/>
        <v>spaces</v>
      </c>
      <c r="S2707" s="10">
        <f t="shared" si="340"/>
        <v>42773.70784722222</v>
      </c>
      <c r="T2707" s="10">
        <f t="shared" si="341"/>
        <v>42818.666180555556</v>
      </c>
      <c r="U2707">
        <f t="shared" si="342"/>
        <v>2017</v>
      </c>
      <c r="V2707">
        <f t="shared" si="343"/>
        <v>2017</v>
      </c>
    </row>
    <row r="2708" spans="1:22"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336"/>
        <v>112.29714285714284</v>
      </c>
      <c r="P2708" s="5">
        <f t="shared" si="337"/>
        <v>149.44486692015209</v>
      </c>
      <c r="Q2708" t="str">
        <f t="shared" si="338"/>
        <v>theater</v>
      </c>
      <c r="R2708" t="str">
        <f t="shared" si="339"/>
        <v>spaces</v>
      </c>
      <c r="S2708" s="10">
        <f t="shared" si="340"/>
        <v>41899.086608796293</v>
      </c>
      <c r="T2708" s="10">
        <f t="shared" si="341"/>
        <v>41928.082638888889</v>
      </c>
      <c r="U2708">
        <f t="shared" si="342"/>
        <v>2014</v>
      </c>
      <c r="V2708">
        <f t="shared" si="343"/>
        <v>2014</v>
      </c>
    </row>
    <row r="2709" spans="1:22"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336"/>
        <v>350.84462500000001</v>
      </c>
      <c r="P2709" s="5">
        <f t="shared" si="337"/>
        <v>71.237487309644663</v>
      </c>
      <c r="Q2709" t="str">
        <f t="shared" si="338"/>
        <v>theater</v>
      </c>
      <c r="R2709" t="str">
        <f t="shared" si="339"/>
        <v>spaces</v>
      </c>
      <c r="S2709" s="10">
        <f t="shared" si="340"/>
        <v>41391.574571759258</v>
      </c>
      <c r="T2709" s="10">
        <f t="shared" si="341"/>
        <v>41421.082638888889</v>
      </c>
      <c r="U2709">
        <f t="shared" si="342"/>
        <v>2013</v>
      </c>
      <c r="V2709">
        <f t="shared" si="343"/>
        <v>2013</v>
      </c>
    </row>
    <row r="2710" spans="1:22"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336"/>
        <v>233.21535</v>
      </c>
      <c r="P2710" s="5">
        <f t="shared" si="337"/>
        <v>44.464318398474738</v>
      </c>
      <c r="Q2710" t="str">
        <f t="shared" si="338"/>
        <v>theater</v>
      </c>
      <c r="R2710" t="str">
        <f t="shared" si="339"/>
        <v>spaces</v>
      </c>
      <c r="S2710" s="10">
        <f t="shared" si="340"/>
        <v>42512.489884259259</v>
      </c>
      <c r="T2710" s="10">
        <f t="shared" si="341"/>
        <v>42572.489884259259</v>
      </c>
      <c r="U2710">
        <f t="shared" si="342"/>
        <v>2016</v>
      </c>
      <c r="V2710">
        <f t="shared" si="343"/>
        <v>2016</v>
      </c>
    </row>
    <row r="2711" spans="1:22"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336"/>
        <v>101.60599999999999</v>
      </c>
      <c r="P2711" s="5">
        <f t="shared" si="337"/>
        <v>164.94480519480518</v>
      </c>
      <c r="Q2711" t="str">
        <f t="shared" si="338"/>
        <v>theater</v>
      </c>
      <c r="R2711" t="str">
        <f t="shared" si="339"/>
        <v>spaces</v>
      </c>
      <c r="S2711" s="10">
        <f t="shared" si="340"/>
        <v>42611.941446759258</v>
      </c>
      <c r="T2711" s="10">
        <f t="shared" si="341"/>
        <v>42646.957638888889</v>
      </c>
      <c r="U2711">
        <f t="shared" si="342"/>
        <v>2016</v>
      </c>
      <c r="V2711">
        <f t="shared" si="343"/>
        <v>2016</v>
      </c>
    </row>
    <row r="2712" spans="1:22"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336"/>
        <v>153.90035000000003</v>
      </c>
      <c r="P2712" s="5">
        <f t="shared" si="337"/>
        <v>84.871516544117654</v>
      </c>
      <c r="Q2712" t="str">
        <f t="shared" si="338"/>
        <v>theater</v>
      </c>
      <c r="R2712" t="str">
        <f t="shared" si="339"/>
        <v>spaces</v>
      </c>
      <c r="S2712" s="10">
        <f t="shared" si="340"/>
        <v>41828.021157407406</v>
      </c>
      <c r="T2712" s="10">
        <f t="shared" si="341"/>
        <v>41859.875</v>
      </c>
      <c r="U2712">
        <f t="shared" si="342"/>
        <v>2014</v>
      </c>
      <c r="V2712">
        <f t="shared" si="343"/>
        <v>2014</v>
      </c>
    </row>
    <row r="2713" spans="1:22"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336"/>
        <v>100.7161125319693</v>
      </c>
      <c r="P2713" s="5">
        <f t="shared" si="337"/>
        <v>53.945205479452056</v>
      </c>
      <c r="Q2713" t="str">
        <f t="shared" si="338"/>
        <v>theater</v>
      </c>
      <c r="R2713" t="str">
        <f t="shared" si="339"/>
        <v>spaces</v>
      </c>
      <c r="S2713" s="10">
        <f t="shared" si="340"/>
        <v>41780.536921296291</v>
      </c>
      <c r="T2713" s="10">
        <f t="shared" si="341"/>
        <v>41810.709027777775</v>
      </c>
      <c r="U2713">
        <f t="shared" si="342"/>
        <v>2014</v>
      </c>
      <c r="V2713">
        <f t="shared" si="343"/>
        <v>2014</v>
      </c>
    </row>
    <row r="2714" spans="1:22"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336"/>
        <v>131.38181818181818</v>
      </c>
      <c r="P2714" s="5">
        <f t="shared" si="337"/>
        <v>50.531468531468533</v>
      </c>
      <c r="Q2714" t="str">
        <f t="shared" si="338"/>
        <v>theater</v>
      </c>
      <c r="R2714" t="str">
        <f t="shared" si="339"/>
        <v>spaces</v>
      </c>
      <c r="S2714" s="10">
        <f t="shared" si="340"/>
        <v>41431.853703703702</v>
      </c>
      <c r="T2714" s="10">
        <f t="shared" si="341"/>
        <v>41468.541666666664</v>
      </c>
      <c r="U2714">
        <f t="shared" si="342"/>
        <v>2013</v>
      </c>
      <c r="V2714">
        <f t="shared" si="343"/>
        <v>2013</v>
      </c>
    </row>
    <row r="2715" spans="1:22"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336"/>
        <v>102.24133333333334</v>
      </c>
      <c r="P2715" s="5">
        <f t="shared" si="337"/>
        <v>108.00140845070422</v>
      </c>
      <c r="Q2715" t="str">
        <f t="shared" si="338"/>
        <v>theater</v>
      </c>
      <c r="R2715" t="str">
        <f t="shared" si="339"/>
        <v>spaces</v>
      </c>
      <c r="S2715" s="10">
        <f t="shared" si="340"/>
        <v>42322.445416666662</v>
      </c>
      <c r="T2715" s="10">
        <f t="shared" si="341"/>
        <v>42362.445416666662</v>
      </c>
      <c r="U2715">
        <f t="shared" si="342"/>
        <v>2015</v>
      </c>
      <c r="V2715">
        <f t="shared" si="343"/>
        <v>2015</v>
      </c>
    </row>
    <row r="2716" spans="1:22"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336"/>
        <v>116.35599999999999</v>
      </c>
      <c r="P2716" s="5">
        <f t="shared" si="337"/>
        <v>95.373770491803285</v>
      </c>
      <c r="Q2716" t="str">
        <f t="shared" si="338"/>
        <v>theater</v>
      </c>
      <c r="R2716" t="str">
        <f t="shared" si="339"/>
        <v>spaces</v>
      </c>
      <c r="S2716" s="10">
        <f t="shared" si="340"/>
        <v>42629.446712962956</v>
      </c>
      <c r="T2716" s="10">
        <f t="shared" si="341"/>
        <v>42657.749999999993</v>
      </c>
      <c r="U2716">
        <f t="shared" si="342"/>
        <v>2016</v>
      </c>
      <c r="V2716">
        <f t="shared" si="343"/>
        <v>2016</v>
      </c>
    </row>
    <row r="2717" spans="1:22"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336"/>
        <v>264.62241666666665</v>
      </c>
      <c r="P2717" s="5">
        <f t="shared" si="337"/>
        <v>57.631016333938291</v>
      </c>
      <c r="Q2717" t="str">
        <f t="shared" si="338"/>
        <v>theater</v>
      </c>
      <c r="R2717" t="str">
        <f t="shared" si="339"/>
        <v>spaces</v>
      </c>
      <c r="S2717" s="10">
        <f t="shared" si="340"/>
        <v>42387.190138888887</v>
      </c>
      <c r="T2717" s="10">
        <f t="shared" si="341"/>
        <v>42421.190138888887</v>
      </c>
      <c r="U2717">
        <f t="shared" si="342"/>
        <v>2016</v>
      </c>
      <c r="V2717">
        <f t="shared" si="343"/>
        <v>2016</v>
      </c>
    </row>
    <row r="2718" spans="1:22"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336"/>
        <v>119.98010000000001</v>
      </c>
      <c r="P2718" s="5">
        <f t="shared" si="337"/>
        <v>64.160481283422456</v>
      </c>
      <c r="Q2718" t="str">
        <f t="shared" si="338"/>
        <v>theater</v>
      </c>
      <c r="R2718" t="str">
        <f t="shared" si="339"/>
        <v>spaces</v>
      </c>
      <c r="S2718" s="10">
        <f t="shared" si="340"/>
        <v>42255.124918981477</v>
      </c>
      <c r="T2718" s="10">
        <f t="shared" si="341"/>
        <v>42285.124918981477</v>
      </c>
      <c r="U2718">
        <f t="shared" si="342"/>
        <v>2015</v>
      </c>
      <c r="V2718">
        <f t="shared" si="343"/>
        <v>2015</v>
      </c>
    </row>
    <row r="2719" spans="1:22"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336"/>
        <v>120.10400000000001</v>
      </c>
      <c r="P2719" s="5">
        <f t="shared" si="337"/>
        <v>92.387692307692305</v>
      </c>
      <c r="Q2719" t="str">
        <f t="shared" si="338"/>
        <v>theater</v>
      </c>
      <c r="R2719" t="str">
        <f t="shared" si="339"/>
        <v>spaces</v>
      </c>
      <c r="S2719" s="10">
        <f t="shared" si="340"/>
        <v>41934.706585648142</v>
      </c>
      <c r="T2719" s="10">
        <f t="shared" si="341"/>
        <v>41979.748252314814</v>
      </c>
      <c r="U2719">
        <f t="shared" si="342"/>
        <v>2014</v>
      </c>
      <c r="V2719">
        <f t="shared" si="343"/>
        <v>2014</v>
      </c>
    </row>
    <row r="2720" spans="1:22"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336"/>
        <v>103.58333333333334</v>
      </c>
      <c r="P2720" s="5">
        <f t="shared" si="337"/>
        <v>125.97972972972973</v>
      </c>
      <c r="Q2720" t="str">
        <f t="shared" si="338"/>
        <v>theater</v>
      </c>
      <c r="R2720" t="str">
        <f t="shared" si="339"/>
        <v>spaces</v>
      </c>
      <c r="S2720" s="10">
        <f t="shared" si="340"/>
        <v>42465.388252314813</v>
      </c>
      <c r="T2720" s="10">
        <f t="shared" si="341"/>
        <v>42493.749999999993</v>
      </c>
      <c r="U2720">
        <f t="shared" si="342"/>
        <v>2016</v>
      </c>
      <c r="V2720">
        <f t="shared" si="343"/>
        <v>2016</v>
      </c>
    </row>
    <row r="2721" spans="1:22"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336"/>
        <v>108.83333333333334</v>
      </c>
      <c r="P2721" s="5">
        <f t="shared" si="337"/>
        <v>94.637681159420296</v>
      </c>
      <c r="Q2721" t="str">
        <f t="shared" si="338"/>
        <v>theater</v>
      </c>
      <c r="R2721" t="str">
        <f t="shared" si="339"/>
        <v>spaces</v>
      </c>
      <c r="S2721" s="10">
        <f t="shared" si="340"/>
        <v>42417.822847222218</v>
      </c>
      <c r="T2721" s="10">
        <f t="shared" si="341"/>
        <v>42477.781180555554</v>
      </c>
      <c r="U2721">
        <f t="shared" si="342"/>
        <v>2016</v>
      </c>
      <c r="V2721">
        <f t="shared" si="343"/>
        <v>2016</v>
      </c>
    </row>
    <row r="2722" spans="1:22"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336"/>
        <v>118.12400000000001</v>
      </c>
      <c r="P2722" s="5">
        <f t="shared" si="337"/>
        <v>170.69942196531792</v>
      </c>
      <c r="Q2722" t="str">
        <f t="shared" si="338"/>
        <v>theater</v>
      </c>
      <c r="R2722" t="str">
        <f t="shared" si="339"/>
        <v>spaces</v>
      </c>
      <c r="S2722" s="10">
        <f t="shared" si="340"/>
        <v>42655.257557870369</v>
      </c>
      <c r="T2722" s="10">
        <f t="shared" si="341"/>
        <v>42685.299224537033</v>
      </c>
      <c r="U2722">
        <f t="shared" si="342"/>
        <v>2016</v>
      </c>
      <c r="V2722">
        <f t="shared" si="343"/>
        <v>2016</v>
      </c>
    </row>
    <row r="2723" spans="1:22"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336"/>
        <v>1462</v>
      </c>
      <c r="P2723" s="5">
        <f t="shared" si="337"/>
        <v>40.762081784386616</v>
      </c>
      <c r="Q2723" t="str">
        <f t="shared" si="338"/>
        <v>technology</v>
      </c>
      <c r="R2723" t="str">
        <f t="shared" si="339"/>
        <v>hardware</v>
      </c>
      <c r="S2723" s="10">
        <f t="shared" si="340"/>
        <v>41493.335625</v>
      </c>
      <c r="T2723" s="10">
        <f t="shared" si="341"/>
        <v>41523.583333333328</v>
      </c>
      <c r="U2723">
        <f t="shared" si="342"/>
        <v>2013</v>
      </c>
      <c r="V2723">
        <f t="shared" si="343"/>
        <v>2013</v>
      </c>
    </row>
    <row r="2724" spans="1:22"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336"/>
        <v>252.54</v>
      </c>
      <c r="P2724" s="5">
        <f t="shared" si="337"/>
        <v>68.254054054054052</v>
      </c>
      <c r="Q2724" t="str">
        <f t="shared" si="338"/>
        <v>technology</v>
      </c>
      <c r="R2724" t="str">
        <f t="shared" si="339"/>
        <v>hardware</v>
      </c>
      <c r="S2724" s="10">
        <f t="shared" si="340"/>
        <v>42704.64876157407</v>
      </c>
      <c r="T2724" s="10">
        <f t="shared" si="341"/>
        <v>42764.64876157407</v>
      </c>
      <c r="U2724">
        <f t="shared" si="342"/>
        <v>2016</v>
      </c>
      <c r="V2724">
        <f t="shared" si="343"/>
        <v>2017</v>
      </c>
    </row>
    <row r="2725" spans="1:22"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336"/>
        <v>140.05000000000001</v>
      </c>
      <c r="P2725" s="5">
        <f t="shared" si="337"/>
        <v>95.48863636363636</v>
      </c>
      <c r="Q2725" t="str">
        <f t="shared" si="338"/>
        <v>technology</v>
      </c>
      <c r="R2725" t="str">
        <f t="shared" si="339"/>
        <v>hardware</v>
      </c>
      <c r="S2725" s="10">
        <f t="shared" si="340"/>
        <v>41944.630648148144</v>
      </c>
      <c r="T2725" s="10">
        <f t="shared" si="341"/>
        <v>42004.672314814808</v>
      </c>
      <c r="U2725">
        <f t="shared" si="342"/>
        <v>2014</v>
      </c>
      <c r="V2725">
        <f t="shared" si="343"/>
        <v>2014</v>
      </c>
    </row>
    <row r="2726" spans="1:22"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336"/>
        <v>296.87520259319291</v>
      </c>
      <c r="P2726" s="5">
        <f t="shared" si="337"/>
        <v>7.1902649656526005</v>
      </c>
      <c r="Q2726" t="str">
        <f t="shared" si="338"/>
        <v>technology</v>
      </c>
      <c r="R2726" t="str">
        <f t="shared" si="339"/>
        <v>hardware</v>
      </c>
      <c r="S2726" s="10">
        <f t="shared" si="340"/>
        <v>42199.118738425925</v>
      </c>
      <c r="T2726" s="10">
        <f t="shared" si="341"/>
        <v>42231.118738425925</v>
      </c>
      <c r="U2726">
        <f t="shared" si="342"/>
        <v>2015</v>
      </c>
      <c r="V2726">
        <f t="shared" si="343"/>
        <v>2015</v>
      </c>
    </row>
    <row r="2727" spans="1:22"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336"/>
        <v>144.54249999999999</v>
      </c>
      <c r="P2727" s="5">
        <f t="shared" si="337"/>
        <v>511.65486725663715</v>
      </c>
      <c r="Q2727" t="str">
        <f t="shared" si="338"/>
        <v>technology</v>
      </c>
      <c r="R2727" t="str">
        <f t="shared" si="339"/>
        <v>hardware</v>
      </c>
      <c r="S2727" s="10">
        <f t="shared" si="340"/>
        <v>42745.53628472222</v>
      </c>
      <c r="T2727" s="10">
        <f t="shared" si="341"/>
        <v>42795.53628472222</v>
      </c>
      <c r="U2727">
        <f t="shared" si="342"/>
        <v>2017</v>
      </c>
      <c r="V2727">
        <f t="shared" si="343"/>
        <v>2017</v>
      </c>
    </row>
    <row r="2728" spans="1:22"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336"/>
        <v>105.745</v>
      </c>
      <c r="P2728" s="5">
        <f t="shared" si="337"/>
        <v>261.74504950495049</v>
      </c>
      <c r="Q2728" t="str">
        <f t="shared" si="338"/>
        <v>technology</v>
      </c>
      <c r="R2728" t="str">
        <f t="shared" si="339"/>
        <v>hardware</v>
      </c>
      <c r="S2728" s="10">
        <f t="shared" si="340"/>
        <v>42452.371655092589</v>
      </c>
      <c r="T2728" s="10">
        <f t="shared" si="341"/>
        <v>42482.371655092589</v>
      </c>
      <c r="U2728">
        <f t="shared" si="342"/>
        <v>2016</v>
      </c>
      <c r="V2728">
        <f t="shared" si="343"/>
        <v>2016</v>
      </c>
    </row>
    <row r="2729" spans="1:22"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336"/>
        <v>493.21000000000004</v>
      </c>
      <c r="P2729" s="5">
        <f t="shared" si="337"/>
        <v>69.760961810466767</v>
      </c>
      <c r="Q2729" t="str">
        <f t="shared" si="338"/>
        <v>technology</v>
      </c>
      <c r="R2729" t="str">
        <f t="shared" si="339"/>
        <v>hardware</v>
      </c>
      <c r="S2729" s="10">
        <f t="shared" si="340"/>
        <v>42198.468321759261</v>
      </c>
      <c r="T2729" s="10">
        <f t="shared" si="341"/>
        <v>42223.468321759261</v>
      </c>
      <c r="U2729">
        <f t="shared" si="342"/>
        <v>2015</v>
      </c>
      <c r="V2729">
        <f t="shared" si="343"/>
        <v>2015</v>
      </c>
    </row>
    <row r="2730" spans="1:22"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336"/>
        <v>201.82666666666668</v>
      </c>
      <c r="P2730" s="5">
        <f t="shared" si="337"/>
        <v>77.229591836734699</v>
      </c>
      <c r="Q2730" t="str">
        <f t="shared" si="338"/>
        <v>technology</v>
      </c>
      <c r="R2730" t="str">
        <f t="shared" si="339"/>
        <v>hardware</v>
      </c>
      <c r="S2730" s="10">
        <f t="shared" si="340"/>
        <v>42333.391597222224</v>
      </c>
      <c r="T2730" s="10">
        <f t="shared" si="341"/>
        <v>42368.391597222224</v>
      </c>
      <c r="U2730">
        <f t="shared" si="342"/>
        <v>2015</v>
      </c>
      <c r="V2730">
        <f t="shared" si="343"/>
        <v>2015</v>
      </c>
    </row>
    <row r="2731" spans="1:22"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336"/>
        <v>104.44</v>
      </c>
      <c r="P2731" s="5">
        <f t="shared" si="337"/>
        <v>340.56521739130437</v>
      </c>
      <c r="Q2731" t="str">
        <f t="shared" si="338"/>
        <v>technology</v>
      </c>
      <c r="R2731" t="str">
        <f t="shared" si="339"/>
        <v>hardware</v>
      </c>
      <c r="S2731" s="10">
        <f t="shared" si="340"/>
        <v>42095.032372685186</v>
      </c>
      <c r="T2731" s="10">
        <f t="shared" si="341"/>
        <v>42125.032372685186</v>
      </c>
      <c r="U2731">
        <f t="shared" si="342"/>
        <v>2015</v>
      </c>
      <c r="V2731">
        <f t="shared" si="343"/>
        <v>2015</v>
      </c>
    </row>
    <row r="2732" spans="1:22"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336"/>
        <v>170.29262962962963</v>
      </c>
      <c r="P2732" s="5">
        <f t="shared" si="337"/>
        <v>67.417903225806455</v>
      </c>
      <c r="Q2732" t="str">
        <f t="shared" si="338"/>
        <v>technology</v>
      </c>
      <c r="R2732" t="str">
        <f t="shared" si="339"/>
        <v>hardware</v>
      </c>
      <c r="S2732" s="10">
        <f t="shared" si="340"/>
        <v>41351.333043981482</v>
      </c>
      <c r="T2732" s="10">
        <f t="shared" si="341"/>
        <v>41386.333043981482</v>
      </c>
      <c r="U2732">
        <f t="shared" si="342"/>
        <v>2013</v>
      </c>
      <c r="V2732">
        <f t="shared" si="343"/>
        <v>2013</v>
      </c>
    </row>
    <row r="2733" spans="1:22"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336"/>
        <v>104.30333333333333</v>
      </c>
      <c r="P2733" s="5">
        <f t="shared" si="337"/>
        <v>845.70270270270271</v>
      </c>
      <c r="Q2733" t="str">
        <f t="shared" si="338"/>
        <v>technology</v>
      </c>
      <c r="R2733" t="str">
        <f t="shared" si="339"/>
        <v>hardware</v>
      </c>
      <c r="S2733" s="10">
        <f t="shared" si="340"/>
        <v>41872.317384259259</v>
      </c>
      <c r="T2733" s="10">
        <f t="shared" si="341"/>
        <v>41929.958333333328</v>
      </c>
      <c r="U2733">
        <f t="shared" si="342"/>
        <v>2014</v>
      </c>
      <c r="V2733">
        <f t="shared" si="343"/>
        <v>2014</v>
      </c>
    </row>
    <row r="2734" spans="1:22"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336"/>
        <v>118.25000000000001</v>
      </c>
      <c r="P2734" s="5">
        <f t="shared" si="337"/>
        <v>97.191780821917803</v>
      </c>
      <c r="Q2734" t="str">
        <f t="shared" si="338"/>
        <v>technology</v>
      </c>
      <c r="R2734" t="str">
        <f t="shared" si="339"/>
        <v>hardware</v>
      </c>
      <c r="S2734" s="10">
        <f t="shared" si="340"/>
        <v>41389.599861111106</v>
      </c>
      <c r="T2734" s="10">
        <f t="shared" si="341"/>
        <v>41421.791666666664</v>
      </c>
      <c r="U2734">
        <f t="shared" si="342"/>
        <v>2013</v>
      </c>
      <c r="V2734">
        <f t="shared" si="343"/>
        <v>2013</v>
      </c>
    </row>
    <row r="2735" spans="1:22"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336"/>
        <v>107.538</v>
      </c>
      <c r="P2735" s="5">
        <f t="shared" si="337"/>
        <v>451.84033613445376</v>
      </c>
      <c r="Q2735" t="str">
        <f t="shared" si="338"/>
        <v>technology</v>
      </c>
      <c r="R2735" t="str">
        <f t="shared" si="339"/>
        <v>hardware</v>
      </c>
      <c r="S2735" s="10">
        <f t="shared" si="340"/>
        <v>42044.064513888887</v>
      </c>
      <c r="T2735" s="10">
        <f t="shared" si="341"/>
        <v>42104.022847222215</v>
      </c>
      <c r="U2735">
        <f t="shared" si="342"/>
        <v>2015</v>
      </c>
      <c r="V2735">
        <f t="shared" si="343"/>
        <v>2015</v>
      </c>
    </row>
    <row r="2736" spans="1:22"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336"/>
        <v>2260300</v>
      </c>
      <c r="P2736" s="5">
        <f t="shared" si="337"/>
        <v>138.66871165644173</v>
      </c>
      <c r="Q2736" t="str">
        <f t="shared" si="338"/>
        <v>technology</v>
      </c>
      <c r="R2736" t="str">
        <f t="shared" si="339"/>
        <v>hardware</v>
      </c>
      <c r="S2736" s="10">
        <f t="shared" si="340"/>
        <v>42626.460555555554</v>
      </c>
      <c r="T2736" s="10">
        <f t="shared" si="341"/>
        <v>42656.707638888889</v>
      </c>
      <c r="U2736">
        <f t="shared" si="342"/>
        <v>2016</v>
      </c>
      <c r="V2736">
        <f t="shared" si="343"/>
        <v>2016</v>
      </c>
    </row>
    <row r="2737" spans="1:22"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336"/>
        <v>978.13466666666682</v>
      </c>
      <c r="P2737" s="5">
        <f t="shared" si="337"/>
        <v>21.640147492625371</v>
      </c>
      <c r="Q2737" t="str">
        <f t="shared" si="338"/>
        <v>technology</v>
      </c>
      <c r="R2737" t="str">
        <f t="shared" si="339"/>
        <v>hardware</v>
      </c>
      <c r="S2737" s="10">
        <f t="shared" si="340"/>
        <v>41315.912615740737</v>
      </c>
      <c r="T2737" s="10">
        <f t="shared" si="341"/>
        <v>41346.625</v>
      </c>
      <c r="U2737">
        <f t="shared" si="342"/>
        <v>2013</v>
      </c>
      <c r="V2737">
        <f t="shared" si="343"/>
        <v>2013</v>
      </c>
    </row>
    <row r="2738" spans="1:22"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336"/>
        <v>122.9</v>
      </c>
      <c r="P2738" s="5">
        <f t="shared" si="337"/>
        <v>169.51724137931035</v>
      </c>
      <c r="Q2738" t="str">
        <f t="shared" si="338"/>
        <v>technology</v>
      </c>
      <c r="R2738" t="str">
        <f t="shared" si="339"/>
        <v>hardware</v>
      </c>
      <c r="S2738" s="10">
        <f t="shared" si="340"/>
        <v>41722.458020833328</v>
      </c>
      <c r="T2738" s="10">
        <f t="shared" si="341"/>
        <v>41752.458020833328</v>
      </c>
      <c r="U2738">
        <f t="shared" si="342"/>
        <v>2014</v>
      </c>
      <c r="V2738">
        <f t="shared" si="343"/>
        <v>2014</v>
      </c>
    </row>
    <row r="2739" spans="1:22"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336"/>
        <v>246.0608</v>
      </c>
      <c r="P2739" s="5">
        <f t="shared" si="337"/>
        <v>161.88210526315791</v>
      </c>
      <c r="Q2739" t="str">
        <f t="shared" si="338"/>
        <v>technology</v>
      </c>
      <c r="R2739" t="str">
        <f t="shared" si="339"/>
        <v>hardware</v>
      </c>
      <c r="S2739" s="10">
        <f t="shared" si="340"/>
        <v>41611.709340277775</v>
      </c>
      <c r="T2739" s="10">
        <f t="shared" si="341"/>
        <v>41654.583333333328</v>
      </c>
      <c r="U2739">
        <f t="shared" si="342"/>
        <v>2013</v>
      </c>
      <c r="V2739">
        <f t="shared" si="343"/>
        <v>2014</v>
      </c>
    </row>
    <row r="2740" spans="1:22"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336"/>
        <v>147.94</v>
      </c>
      <c r="P2740" s="5">
        <f t="shared" si="337"/>
        <v>493.13333333333333</v>
      </c>
      <c r="Q2740" t="str">
        <f t="shared" si="338"/>
        <v>technology</v>
      </c>
      <c r="R2740" t="str">
        <f t="shared" si="339"/>
        <v>hardware</v>
      </c>
      <c r="S2740" s="10">
        <f t="shared" si="340"/>
        <v>42619.935231481482</v>
      </c>
      <c r="T2740" s="10">
        <f t="shared" si="341"/>
        <v>42679.935231481482</v>
      </c>
      <c r="U2740">
        <f t="shared" si="342"/>
        <v>2016</v>
      </c>
      <c r="V2740">
        <f t="shared" si="343"/>
        <v>2016</v>
      </c>
    </row>
    <row r="2741" spans="1:22"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336"/>
        <v>384.09090909090907</v>
      </c>
      <c r="P2741" s="5">
        <f t="shared" si="337"/>
        <v>22.120418848167539</v>
      </c>
      <c r="Q2741" t="str">
        <f t="shared" si="338"/>
        <v>technology</v>
      </c>
      <c r="R2741" t="str">
        <f t="shared" si="339"/>
        <v>hardware</v>
      </c>
      <c r="S2741" s="10">
        <f t="shared" si="340"/>
        <v>41719.679594907408</v>
      </c>
      <c r="T2741" s="10">
        <f t="shared" si="341"/>
        <v>41764.679594907408</v>
      </c>
      <c r="U2741">
        <f t="shared" si="342"/>
        <v>2014</v>
      </c>
      <c r="V2741">
        <f t="shared" si="343"/>
        <v>2014</v>
      </c>
    </row>
    <row r="2742" spans="1:22"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336"/>
        <v>103.33333333333334</v>
      </c>
      <c r="P2742" s="5">
        <f t="shared" si="337"/>
        <v>18.235294117647058</v>
      </c>
      <c r="Q2742" t="str">
        <f t="shared" si="338"/>
        <v>technology</v>
      </c>
      <c r="R2742" t="str">
        <f t="shared" si="339"/>
        <v>hardware</v>
      </c>
      <c r="S2742" s="10">
        <f t="shared" si="340"/>
        <v>42044.823518518511</v>
      </c>
      <c r="T2742" s="10">
        <f t="shared" si="341"/>
        <v>42074.781851851854</v>
      </c>
      <c r="U2742">
        <f t="shared" si="342"/>
        <v>2015</v>
      </c>
      <c r="V2742">
        <f t="shared" si="343"/>
        <v>2015</v>
      </c>
    </row>
    <row r="2743" spans="1:22"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336"/>
        <v>0.43750000000000006</v>
      </c>
      <c r="P2743" s="5">
        <f t="shared" si="337"/>
        <v>8.75</v>
      </c>
      <c r="Q2743" t="str">
        <f t="shared" si="338"/>
        <v>publishing</v>
      </c>
      <c r="R2743" t="str">
        <f t="shared" si="339"/>
        <v>children's books</v>
      </c>
      <c r="S2743" s="10">
        <f t="shared" si="340"/>
        <v>41911.449097222219</v>
      </c>
      <c r="T2743" s="10">
        <f t="shared" si="341"/>
        <v>41931.879861111105</v>
      </c>
      <c r="U2743">
        <f t="shared" si="342"/>
        <v>2014</v>
      </c>
      <c r="V2743">
        <f t="shared" si="343"/>
        <v>2014</v>
      </c>
    </row>
    <row r="2744" spans="1:22"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336"/>
        <v>29.24</v>
      </c>
      <c r="P2744" s="5">
        <f t="shared" si="337"/>
        <v>40.611111111111114</v>
      </c>
      <c r="Q2744" t="str">
        <f t="shared" si="338"/>
        <v>publishing</v>
      </c>
      <c r="R2744" t="str">
        <f t="shared" si="339"/>
        <v>children's books</v>
      </c>
      <c r="S2744" s="10">
        <f t="shared" si="340"/>
        <v>41030.511423611111</v>
      </c>
      <c r="T2744" s="10">
        <f t="shared" si="341"/>
        <v>41044.511423611111</v>
      </c>
      <c r="U2744">
        <f t="shared" si="342"/>
        <v>2012</v>
      </c>
      <c r="V2744">
        <f t="shared" si="343"/>
        <v>2012</v>
      </c>
    </row>
    <row r="2745" spans="1:22"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336"/>
        <v>0</v>
      </c>
      <c r="P2745" s="5">
        <f t="shared" si="337"/>
        <v>0</v>
      </c>
      <c r="Q2745" t="str">
        <f t="shared" si="338"/>
        <v>publishing</v>
      </c>
      <c r="R2745" t="str">
        <f t="shared" si="339"/>
        <v>children's books</v>
      </c>
      <c r="S2745" s="10">
        <f t="shared" si="340"/>
        <v>42632.120451388888</v>
      </c>
      <c r="T2745" s="10">
        <f t="shared" si="341"/>
        <v>42662.120451388888</v>
      </c>
      <c r="U2745">
        <f t="shared" si="342"/>
        <v>2016</v>
      </c>
      <c r="V2745">
        <f t="shared" si="343"/>
        <v>2016</v>
      </c>
    </row>
    <row r="2746" spans="1:22"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336"/>
        <v>5.21875</v>
      </c>
      <c r="P2746" s="5">
        <f t="shared" si="337"/>
        <v>37.954545454545453</v>
      </c>
      <c r="Q2746" t="str">
        <f t="shared" si="338"/>
        <v>publishing</v>
      </c>
      <c r="R2746" t="str">
        <f t="shared" si="339"/>
        <v>children's books</v>
      </c>
      <c r="S2746" s="10">
        <f t="shared" si="340"/>
        <v>40937.854143518518</v>
      </c>
      <c r="T2746" s="10">
        <f t="shared" si="341"/>
        <v>40967.854143518518</v>
      </c>
      <c r="U2746">
        <f t="shared" si="342"/>
        <v>2012</v>
      </c>
      <c r="V2746">
        <f t="shared" si="343"/>
        <v>2012</v>
      </c>
    </row>
    <row r="2747" spans="1:22"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336"/>
        <v>21.887499999999999</v>
      </c>
      <c r="P2747" s="5">
        <f t="shared" si="337"/>
        <v>35.734693877551024</v>
      </c>
      <c r="Q2747" t="str">
        <f t="shared" si="338"/>
        <v>publishing</v>
      </c>
      <c r="R2747" t="str">
        <f t="shared" si="339"/>
        <v>children's books</v>
      </c>
      <c r="S2747" s="10">
        <f t="shared" si="340"/>
        <v>41044.779722222222</v>
      </c>
      <c r="T2747" s="10">
        <f t="shared" si="341"/>
        <v>41104.779722222222</v>
      </c>
      <c r="U2747">
        <f t="shared" si="342"/>
        <v>2012</v>
      </c>
      <c r="V2747">
        <f t="shared" si="343"/>
        <v>2012</v>
      </c>
    </row>
    <row r="2748" spans="1:22"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336"/>
        <v>26.700000000000003</v>
      </c>
      <c r="P2748" s="5">
        <f t="shared" si="337"/>
        <v>42.157894736842103</v>
      </c>
      <c r="Q2748" t="str">
        <f t="shared" si="338"/>
        <v>publishing</v>
      </c>
      <c r="R2748" t="str">
        <f t="shared" si="339"/>
        <v>children's books</v>
      </c>
      <c r="S2748" s="10">
        <f t="shared" si="340"/>
        <v>41850.57304398148</v>
      </c>
      <c r="T2748" s="10">
        <f t="shared" si="341"/>
        <v>41880.57304398148</v>
      </c>
      <c r="U2748">
        <f t="shared" si="342"/>
        <v>2014</v>
      </c>
      <c r="V2748">
        <f t="shared" si="343"/>
        <v>2014</v>
      </c>
    </row>
    <row r="2749" spans="1:22"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336"/>
        <v>28.000000000000004</v>
      </c>
      <c r="P2749" s="5">
        <f t="shared" si="337"/>
        <v>35</v>
      </c>
      <c r="Q2749" t="str">
        <f t="shared" si="338"/>
        <v>publishing</v>
      </c>
      <c r="R2749" t="str">
        <f t="shared" si="339"/>
        <v>children's books</v>
      </c>
      <c r="S2749" s="10">
        <f t="shared" si="340"/>
        <v>41044.439780092587</v>
      </c>
      <c r="T2749" s="10">
        <f t="shared" si="341"/>
        <v>41075.923611111109</v>
      </c>
      <c r="U2749">
        <f t="shared" si="342"/>
        <v>2012</v>
      </c>
      <c r="V2749">
        <f t="shared" si="343"/>
        <v>2012</v>
      </c>
    </row>
    <row r="2750" spans="1:22"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336"/>
        <v>1.06</v>
      </c>
      <c r="P2750" s="5">
        <f t="shared" si="337"/>
        <v>13.25</v>
      </c>
      <c r="Q2750" t="str">
        <f t="shared" si="338"/>
        <v>publishing</v>
      </c>
      <c r="R2750" t="str">
        <f t="shared" si="339"/>
        <v>children's books</v>
      </c>
      <c r="S2750" s="10">
        <f t="shared" si="340"/>
        <v>42585.502337962964</v>
      </c>
      <c r="T2750" s="10">
        <f t="shared" si="341"/>
        <v>42615.502337962964</v>
      </c>
      <c r="U2750">
        <f t="shared" si="342"/>
        <v>2016</v>
      </c>
      <c r="V2750">
        <f t="shared" si="343"/>
        <v>2016</v>
      </c>
    </row>
    <row r="2751" spans="1:22"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336"/>
        <v>1.0999999999999999</v>
      </c>
      <c r="P2751" s="5">
        <f t="shared" si="337"/>
        <v>55</v>
      </c>
      <c r="Q2751" t="str">
        <f t="shared" si="338"/>
        <v>publishing</v>
      </c>
      <c r="R2751" t="str">
        <f t="shared" si="339"/>
        <v>children's books</v>
      </c>
      <c r="S2751" s="10">
        <f t="shared" si="340"/>
        <v>42068.59070601852</v>
      </c>
      <c r="T2751" s="10">
        <f t="shared" si="341"/>
        <v>42098.549039351848</v>
      </c>
      <c r="U2751">
        <f t="shared" si="342"/>
        <v>2015</v>
      </c>
      <c r="V2751">
        <f t="shared" si="343"/>
        <v>2015</v>
      </c>
    </row>
    <row r="2752" spans="1:22"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336"/>
        <v>0</v>
      </c>
      <c r="P2752" s="5">
        <f t="shared" si="337"/>
        <v>0</v>
      </c>
      <c r="Q2752" t="str">
        <f t="shared" si="338"/>
        <v>publishing</v>
      </c>
      <c r="R2752" t="str">
        <f t="shared" si="339"/>
        <v>children's books</v>
      </c>
      <c r="S2752" s="10">
        <f t="shared" si="340"/>
        <v>41078.691493055558</v>
      </c>
      <c r="T2752" s="10">
        <f t="shared" si="341"/>
        <v>41090.625</v>
      </c>
      <c r="U2752">
        <f t="shared" si="342"/>
        <v>2012</v>
      </c>
      <c r="V2752">
        <f t="shared" si="343"/>
        <v>2012</v>
      </c>
    </row>
    <row r="2753" spans="1:22"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336"/>
        <v>0</v>
      </c>
      <c r="P2753" s="5">
        <f t="shared" si="337"/>
        <v>0</v>
      </c>
      <c r="Q2753" t="str">
        <f t="shared" si="338"/>
        <v>publishing</v>
      </c>
      <c r="R2753" t="str">
        <f t="shared" si="339"/>
        <v>children's books</v>
      </c>
      <c r="S2753" s="10">
        <f t="shared" si="340"/>
        <v>41747.678726851846</v>
      </c>
      <c r="T2753" s="10">
        <f t="shared" si="341"/>
        <v>41807.678726851846</v>
      </c>
      <c r="U2753">
        <f t="shared" si="342"/>
        <v>2014</v>
      </c>
      <c r="V2753">
        <f t="shared" si="343"/>
        <v>2014</v>
      </c>
    </row>
    <row r="2754" spans="1:22"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336"/>
        <v>11.458333333333332</v>
      </c>
      <c r="P2754" s="5">
        <f t="shared" si="337"/>
        <v>39.285714285714285</v>
      </c>
      <c r="Q2754" t="str">
        <f t="shared" si="338"/>
        <v>publishing</v>
      </c>
      <c r="R2754" t="str">
        <f t="shared" si="339"/>
        <v>children's books</v>
      </c>
      <c r="S2754" s="10">
        <f t="shared" si="340"/>
        <v>40855.556759259256</v>
      </c>
      <c r="T2754" s="10">
        <f t="shared" si="341"/>
        <v>40895.556759259256</v>
      </c>
      <c r="U2754">
        <f t="shared" si="342"/>
        <v>2011</v>
      </c>
      <c r="V2754">
        <f t="shared" si="343"/>
        <v>2011</v>
      </c>
    </row>
    <row r="2755" spans="1:22"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44">(E2755/D2755)*100</f>
        <v>19</v>
      </c>
      <c r="P2755" s="5">
        <f t="shared" ref="P2755:P2818" si="345">IFERROR(E2755/L2755, 0)</f>
        <v>47.5</v>
      </c>
      <c r="Q2755" t="str">
        <f t="shared" ref="Q2755:Q2818" si="346">LEFT(N2755,FIND("/",N2755)-1)</f>
        <v>publishing</v>
      </c>
      <c r="R2755" t="str">
        <f t="shared" ref="R2755:R2818" si="347">RIGHT(N2755,LEN(N2755)-FIND("/",N2755))</f>
        <v>children's books</v>
      </c>
      <c r="S2755" s="10">
        <f t="shared" ref="S2755:S2818" si="348">(J2755/86400)+25569+(-5/24)</f>
        <v>41117.692395833328</v>
      </c>
      <c r="T2755" s="10">
        <f t="shared" ref="T2755:T2818" si="349">(I2755/86400)+25569+(-5/24)</f>
        <v>41147.692395833328</v>
      </c>
      <c r="U2755">
        <f t="shared" ref="U2755:U2818" si="350">YEAR(S2755)</f>
        <v>2012</v>
      </c>
      <c r="V2755">
        <f t="shared" ref="V2755:V2818" si="351">YEAR(T2755)</f>
        <v>2012</v>
      </c>
    </row>
    <row r="2756" spans="1:22"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44"/>
        <v>0</v>
      </c>
      <c r="P2756" s="5">
        <f t="shared" si="345"/>
        <v>0</v>
      </c>
      <c r="Q2756" t="str">
        <f t="shared" si="346"/>
        <v>publishing</v>
      </c>
      <c r="R2756" t="str">
        <f t="shared" si="347"/>
        <v>children's books</v>
      </c>
      <c r="S2756" s="10">
        <f t="shared" si="348"/>
        <v>41863.427673611106</v>
      </c>
      <c r="T2756" s="10">
        <f t="shared" si="349"/>
        <v>41893.427673611106</v>
      </c>
      <c r="U2756">
        <f t="shared" si="350"/>
        <v>2014</v>
      </c>
      <c r="V2756">
        <f t="shared" si="351"/>
        <v>2014</v>
      </c>
    </row>
    <row r="2757" spans="1:22"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44"/>
        <v>52</v>
      </c>
      <c r="P2757" s="5">
        <f t="shared" si="345"/>
        <v>17.333333333333332</v>
      </c>
      <c r="Q2757" t="str">
        <f t="shared" si="346"/>
        <v>publishing</v>
      </c>
      <c r="R2757" t="str">
        <f t="shared" si="347"/>
        <v>children's books</v>
      </c>
      <c r="S2757" s="10">
        <f t="shared" si="348"/>
        <v>42072.582488425927</v>
      </c>
      <c r="T2757" s="10">
        <f t="shared" si="349"/>
        <v>42102.582488425927</v>
      </c>
      <c r="U2757">
        <f t="shared" si="350"/>
        <v>2015</v>
      </c>
      <c r="V2757">
        <f t="shared" si="351"/>
        <v>2015</v>
      </c>
    </row>
    <row r="2758" spans="1:22"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44"/>
        <v>10.48</v>
      </c>
      <c r="P2758" s="5">
        <f t="shared" si="345"/>
        <v>31.757575757575758</v>
      </c>
      <c r="Q2758" t="str">
        <f t="shared" si="346"/>
        <v>publishing</v>
      </c>
      <c r="R2758" t="str">
        <f t="shared" si="347"/>
        <v>children's books</v>
      </c>
      <c r="S2758" s="10">
        <f t="shared" si="348"/>
        <v>41620.692141203697</v>
      </c>
      <c r="T2758" s="10">
        <f t="shared" si="349"/>
        <v>41650.692141203697</v>
      </c>
      <c r="U2758">
        <f t="shared" si="350"/>
        <v>2013</v>
      </c>
      <c r="V2758">
        <f t="shared" si="351"/>
        <v>2014</v>
      </c>
    </row>
    <row r="2759" spans="1:22"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44"/>
        <v>0.66666666666666674</v>
      </c>
      <c r="P2759" s="5">
        <f t="shared" si="345"/>
        <v>5</v>
      </c>
      <c r="Q2759" t="str">
        <f t="shared" si="346"/>
        <v>publishing</v>
      </c>
      <c r="R2759" t="str">
        <f t="shared" si="347"/>
        <v>children's books</v>
      </c>
      <c r="S2759" s="10">
        <f t="shared" si="348"/>
        <v>42573.448287037034</v>
      </c>
      <c r="T2759" s="10">
        <f t="shared" si="349"/>
        <v>42588.448287037034</v>
      </c>
      <c r="U2759">
        <f t="shared" si="350"/>
        <v>2016</v>
      </c>
      <c r="V2759">
        <f t="shared" si="351"/>
        <v>2016</v>
      </c>
    </row>
    <row r="2760" spans="1:22"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44"/>
        <v>11.700000000000001</v>
      </c>
      <c r="P2760" s="5">
        <f t="shared" si="345"/>
        <v>39</v>
      </c>
      <c r="Q2760" t="str">
        <f t="shared" si="346"/>
        <v>publishing</v>
      </c>
      <c r="R2760" t="str">
        <f t="shared" si="347"/>
        <v>children's books</v>
      </c>
      <c r="S2760" s="10">
        <f t="shared" si="348"/>
        <v>42639.23359953703</v>
      </c>
      <c r="T2760" s="10">
        <f t="shared" si="349"/>
        <v>42653.23359953703</v>
      </c>
      <c r="U2760">
        <f t="shared" si="350"/>
        <v>2016</v>
      </c>
      <c r="V2760">
        <f t="shared" si="351"/>
        <v>2016</v>
      </c>
    </row>
    <row r="2761" spans="1:22"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44"/>
        <v>10.5</v>
      </c>
      <c r="P2761" s="5">
        <f t="shared" si="345"/>
        <v>52.5</v>
      </c>
      <c r="Q2761" t="str">
        <f t="shared" si="346"/>
        <v>publishing</v>
      </c>
      <c r="R2761" t="str">
        <f t="shared" si="347"/>
        <v>children's books</v>
      </c>
      <c r="S2761" s="10">
        <f t="shared" si="348"/>
        <v>42524.158171296294</v>
      </c>
      <c r="T2761" s="10">
        <f t="shared" si="349"/>
        <v>42567.158171296294</v>
      </c>
      <c r="U2761">
        <f t="shared" si="350"/>
        <v>2016</v>
      </c>
      <c r="V2761">
        <f t="shared" si="351"/>
        <v>2016</v>
      </c>
    </row>
    <row r="2762" spans="1:22"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44"/>
        <v>0</v>
      </c>
      <c r="P2762" s="5">
        <f t="shared" si="345"/>
        <v>0</v>
      </c>
      <c r="Q2762" t="str">
        <f t="shared" si="346"/>
        <v>publishing</v>
      </c>
      <c r="R2762" t="str">
        <f t="shared" si="347"/>
        <v>children's books</v>
      </c>
      <c r="S2762" s="10">
        <f t="shared" si="348"/>
        <v>41415.252986111111</v>
      </c>
      <c r="T2762" s="10">
        <f t="shared" si="349"/>
        <v>41445.252986111111</v>
      </c>
      <c r="U2762">
        <f t="shared" si="350"/>
        <v>2013</v>
      </c>
      <c r="V2762">
        <f t="shared" si="351"/>
        <v>2013</v>
      </c>
    </row>
    <row r="2763" spans="1:22"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44"/>
        <v>0.72</v>
      </c>
      <c r="P2763" s="5">
        <f t="shared" si="345"/>
        <v>9</v>
      </c>
      <c r="Q2763" t="str">
        <f t="shared" si="346"/>
        <v>publishing</v>
      </c>
      <c r="R2763" t="str">
        <f t="shared" si="347"/>
        <v>children's books</v>
      </c>
      <c r="S2763" s="10">
        <f t="shared" si="348"/>
        <v>41246.85524305555</v>
      </c>
      <c r="T2763" s="10">
        <f t="shared" si="349"/>
        <v>41276.85524305555</v>
      </c>
      <c r="U2763">
        <f t="shared" si="350"/>
        <v>2012</v>
      </c>
      <c r="V2763">
        <f t="shared" si="351"/>
        <v>2013</v>
      </c>
    </row>
    <row r="2764" spans="1:22"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44"/>
        <v>0.76923076923076927</v>
      </c>
      <c r="P2764" s="5">
        <f t="shared" si="345"/>
        <v>25</v>
      </c>
      <c r="Q2764" t="str">
        <f t="shared" si="346"/>
        <v>publishing</v>
      </c>
      <c r="R2764" t="str">
        <f t="shared" si="347"/>
        <v>children's books</v>
      </c>
      <c r="S2764" s="10">
        <f t="shared" si="348"/>
        <v>40926.828645833331</v>
      </c>
      <c r="T2764" s="10">
        <f t="shared" si="349"/>
        <v>40986.786979166667</v>
      </c>
      <c r="U2764">
        <f t="shared" si="350"/>
        <v>2012</v>
      </c>
      <c r="V2764">
        <f t="shared" si="351"/>
        <v>2012</v>
      </c>
    </row>
    <row r="2765" spans="1:22"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44"/>
        <v>0.22842639593908631</v>
      </c>
      <c r="P2765" s="5">
        <f t="shared" si="345"/>
        <v>30</v>
      </c>
      <c r="Q2765" t="str">
        <f t="shared" si="346"/>
        <v>publishing</v>
      </c>
      <c r="R2765" t="str">
        <f t="shared" si="347"/>
        <v>children's books</v>
      </c>
      <c r="S2765" s="10">
        <f t="shared" si="348"/>
        <v>41373.371342592589</v>
      </c>
      <c r="T2765" s="10">
        <f t="shared" si="349"/>
        <v>41418.371342592589</v>
      </c>
      <c r="U2765">
        <f t="shared" si="350"/>
        <v>2013</v>
      </c>
      <c r="V2765">
        <f t="shared" si="351"/>
        <v>2013</v>
      </c>
    </row>
    <row r="2766" spans="1:22"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44"/>
        <v>1.125</v>
      </c>
      <c r="P2766" s="5">
        <f t="shared" si="345"/>
        <v>11.25</v>
      </c>
      <c r="Q2766" t="str">
        <f t="shared" si="346"/>
        <v>publishing</v>
      </c>
      <c r="R2766" t="str">
        <f t="shared" si="347"/>
        <v>children's books</v>
      </c>
      <c r="S2766" s="10">
        <f t="shared" si="348"/>
        <v>41030.083692129629</v>
      </c>
      <c r="T2766" s="10">
        <f t="shared" si="349"/>
        <v>41059.583333333328</v>
      </c>
      <c r="U2766">
        <f t="shared" si="350"/>
        <v>2012</v>
      </c>
      <c r="V2766">
        <f t="shared" si="351"/>
        <v>2012</v>
      </c>
    </row>
    <row r="2767" spans="1:22"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44"/>
        <v>0</v>
      </c>
      <c r="P2767" s="5">
        <f t="shared" si="345"/>
        <v>0</v>
      </c>
      <c r="Q2767" t="str">
        <f t="shared" si="346"/>
        <v>publishing</v>
      </c>
      <c r="R2767" t="str">
        <f t="shared" si="347"/>
        <v>children's books</v>
      </c>
      <c r="S2767" s="10">
        <f t="shared" si="348"/>
        <v>41194.370694444442</v>
      </c>
      <c r="T2767" s="10">
        <f t="shared" si="349"/>
        <v>41210.370694444442</v>
      </c>
      <c r="U2767">
        <f t="shared" si="350"/>
        <v>2012</v>
      </c>
      <c r="V2767">
        <f t="shared" si="351"/>
        <v>2012</v>
      </c>
    </row>
    <row r="2768" spans="1:22"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44"/>
        <v>2</v>
      </c>
      <c r="P2768" s="5">
        <f t="shared" si="345"/>
        <v>25</v>
      </c>
      <c r="Q2768" t="str">
        <f t="shared" si="346"/>
        <v>publishing</v>
      </c>
      <c r="R2768" t="str">
        <f t="shared" si="347"/>
        <v>children's books</v>
      </c>
      <c r="S2768" s="10">
        <f t="shared" si="348"/>
        <v>40736.459699074076</v>
      </c>
      <c r="T2768" s="10">
        <f t="shared" si="349"/>
        <v>40766.459699074076</v>
      </c>
      <c r="U2768">
        <f t="shared" si="350"/>
        <v>2011</v>
      </c>
      <c r="V2768">
        <f t="shared" si="351"/>
        <v>2011</v>
      </c>
    </row>
    <row r="2769" spans="1:22"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44"/>
        <v>0.85000000000000009</v>
      </c>
      <c r="P2769" s="5">
        <f t="shared" si="345"/>
        <v>11.333333333333334</v>
      </c>
      <c r="Q2769" t="str">
        <f t="shared" si="346"/>
        <v>publishing</v>
      </c>
      <c r="R2769" t="str">
        <f t="shared" si="347"/>
        <v>children's books</v>
      </c>
      <c r="S2769" s="10">
        <f t="shared" si="348"/>
        <v>42172.750578703701</v>
      </c>
      <c r="T2769" s="10">
        <f t="shared" si="349"/>
        <v>42232.750578703701</v>
      </c>
      <c r="U2769">
        <f t="shared" si="350"/>
        <v>2015</v>
      </c>
      <c r="V2769">
        <f t="shared" si="351"/>
        <v>2015</v>
      </c>
    </row>
    <row r="2770" spans="1:22"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44"/>
        <v>14.314285714285715</v>
      </c>
      <c r="P2770" s="5">
        <f t="shared" si="345"/>
        <v>29.470588235294116</v>
      </c>
      <c r="Q2770" t="str">
        <f t="shared" si="346"/>
        <v>publishing</v>
      </c>
      <c r="R2770" t="str">
        <f t="shared" si="347"/>
        <v>children's books</v>
      </c>
      <c r="S2770" s="10">
        <f t="shared" si="348"/>
        <v>40967.4065162037</v>
      </c>
      <c r="T2770" s="10">
        <f t="shared" si="349"/>
        <v>40997.364849537036</v>
      </c>
      <c r="U2770">
        <f t="shared" si="350"/>
        <v>2012</v>
      </c>
      <c r="V2770">
        <f t="shared" si="351"/>
        <v>2012</v>
      </c>
    </row>
    <row r="2771" spans="1:22"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44"/>
        <v>0.25</v>
      </c>
      <c r="P2771" s="5">
        <f t="shared" si="345"/>
        <v>1</v>
      </c>
      <c r="Q2771" t="str">
        <f t="shared" si="346"/>
        <v>publishing</v>
      </c>
      <c r="R2771" t="str">
        <f t="shared" si="347"/>
        <v>children's books</v>
      </c>
      <c r="S2771" s="10">
        <f t="shared" si="348"/>
        <v>41745.617939814816</v>
      </c>
      <c r="T2771" s="10">
        <f t="shared" si="349"/>
        <v>41795.617939814816</v>
      </c>
      <c r="U2771">
        <f t="shared" si="350"/>
        <v>2014</v>
      </c>
      <c r="V2771">
        <f t="shared" si="351"/>
        <v>2014</v>
      </c>
    </row>
    <row r="2772" spans="1:22"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44"/>
        <v>10.411249999999999</v>
      </c>
      <c r="P2772" s="5">
        <f t="shared" si="345"/>
        <v>63.098484848484851</v>
      </c>
      <c r="Q2772" t="str">
        <f t="shared" si="346"/>
        <v>publishing</v>
      </c>
      <c r="R2772" t="str">
        <f t="shared" si="347"/>
        <v>children's books</v>
      </c>
      <c r="S2772" s="10">
        <f t="shared" si="348"/>
        <v>41686.496874999997</v>
      </c>
      <c r="T2772" s="10">
        <f t="shared" si="349"/>
        <v>41716.455208333333</v>
      </c>
      <c r="U2772">
        <f t="shared" si="350"/>
        <v>2014</v>
      </c>
      <c r="V2772">
        <f t="shared" si="351"/>
        <v>2014</v>
      </c>
    </row>
    <row r="2773" spans="1:22"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44"/>
        <v>0</v>
      </c>
      <c r="P2773" s="5">
        <f t="shared" si="345"/>
        <v>0</v>
      </c>
      <c r="Q2773" t="str">
        <f t="shared" si="346"/>
        <v>publishing</v>
      </c>
      <c r="R2773" t="str">
        <f t="shared" si="347"/>
        <v>children's books</v>
      </c>
      <c r="S2773" s="10">
        <f t="shared" si="348"/>
        <v>41257.323379629626</v>
      </c>
      <c r="T2773" s="10">
        <f t="shared" si="349"/>
        <v>41306.5</v>
      </c>
      <c r="U2773">
        <f t="shared" si="350"/>
        <v>2012</v>
      </c>
      <c r="V2773">
        <f t="shared" si="351"/>
        <v>2013</v>
      </c>
    </row>
    <row r="2774" spans="1:22"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44"/>
        <v>0</v>
      </c>
      <c r="P2774" s="5">
        <f t="shared" si="345"/>
        <v>0</v>
      </c>
      <c r="Q2774" t="str">
        <f t="shared" si="346"/>
        <v>publishing</v>
      </c>
      <c r="R2774" t="str">
        <f t="shared" si="347"/>
        <v>children's books</v>
      </c>
      <c r="S2774" s="10">
        <f t="shared" si="348"/>
        <v>41537.660810185182</v>
      </c>
      <c r="T2774" s="10">
        <f t="shared" si="349"/>
        <v>41552.660810185182</v>
      </c>
      <c r="U2774">
        <f t="shared" si="350"/>
        <v>2013</v>
      </c>
      <c r="V2774">
        <f t="shared" si="351"/>
        <v>2013</v>
      </c>
    </row>
    <row r="2775" spans="1:22"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44"/>
        <v>0.18867924528301888</v>
      </c>
      <c r="P2775" s="5">
        <f t="shared" si="345"/>
        <v>1</v>
      </c>
      <c r="Q2775" t="str">
        <f t="shared" si="346"/>
        <v>publishing</v>
      </c>
      <c r="R2775" t="str">
        <f t="shared" si="347"/>
        <v>children's books</v>
      </c>
      <c r="S2775" s="10">
        <f t="shared" si="348"/>
        <v>42474.656493055554</v>
      </c>
      <c r="T2775" s="10">
        <f t="shared" si="349"/>
        <v>42484.656493055554</v>
      </c>
      <c r="U2775">
        <f t="shared" si="350"/>
        <v>2016</v>
      </c>
      <c r="V2775">
        <f t="shared" si="351"/>
        <v>2016</v>
      </c>
    </row>
    <row r="2776" spans="1:22"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44"/>
        <v>14.249999999999998</v>
      </c>
      <c r="P2776" s="5">
        <f t="shared" si="345"/>
        <v>43.846153846153847</v>
      </c>
      <c r="Q2776" t="str">
        <f t="shared" si="346"/>
        <v>publishing</v>
      </c>
      <c r="R2776" t="str">
        <f t="shared" si="347"/>
        <v>children's books</v>
      </c>
      <c r="S2776" s="10">
        <f t="shared" si="348"/>
        <v>41310.918148148143</v>
      </c>
      <c r="T2776" s="10">
        <f t="shared" si="349"/>
        <v>41340.918148148143</v>
      </c>
      <c r="U2776">
        <f t="shared" si="350"/>
        <v>2013</v>
      </c>
      <c r="V2776">
        <f t="shared" si="351"/>
        <v>2013</v>
      </c>
    </row>
    <row r="2777" spans="1:22"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44"/>
        <v>3</v>
      </c>
      <c r="P2777" s="5">
        <f t="shared" si="345"/>
        <v>75</v>
      </c>
      <c r="Q2777" t="str">
        <f t="shared" si="346"/>
        <v>publishing</v>
      </c>
      <c r="R2777" t="str">
        <f t="shared" si="347"/>
        <v>children's books</v>
      </c>
      <c r="S2777" s="10">
        <f t="shared" si="348"/>
        <v>40862.805023148147</v>
      </c>
      <c r="T2777" s="10">
        <f t="shared" si="349"/>
        <v>40892.805023148147</v>
      </c>
      <c r="U2777">
        <f t="shared" si="350"/>
        <v>2011</v>
      </c>
      <c r="V2777">
        <f t="shared" si="351"/>
        <v>2011</v>
      </c>
    </row>
    <row r="2778" spans="1:22"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44"/>
        <v>7.8809523809523814</v>
      </c>
      <c r="P2778" s="5">
        <f t="shared" si="345"/>
        <v>45.972222222222221</v>
      </c>
      <c r="Q2778" t="str">
        <f t="shared" si="346"/>
        <v>publishing</v>
      </c>
      <c r="R2778" t="str">
        <f t="shared" si="347"/>
        <v>children's books</v>
      </c>
      <c r="S2778" s="10">
        <f t="shared" si="348"/>
        <v>42136.088842592588</v>
      </c>
      <c r="T2778" s="10">
        <f t="shared" si="349"/>
        <v>42167.088842592588</v>
      </c>
      <c r="U2778">
        <f t="shared" si="350"/>
        <v>2015</v>
      </c>
      <c r="V2778">
        <f t="shared" si="351"/>
        <v>2015</v>
      </c>
    </row>
    <row r="2779" spans="1:22"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44"/>
        <v>0.33333333333333337</v>
      </c>
      <c r="P2779" s="5">
        <f t="shared" si="345"/>
        <v>10</v>
      </c>
      <c r="Q2779" t="str">
        <f t="shared" si="346"/>
        <v>publishing</v>
      </c>
      <c r="R2779" t="str">
        <f t="shared" si="347"/>
        <v>children's books</v>
      </c>
      <c r="S2779" s="10">
        <f t="shared" si="348"/>
        <v>42172.460694444446</v>
      </c>
      <c r="T2779" s="10">
        <f t="shared" si="349"/>
        <v>42202.460694444446</v>
      </c>
      <c r="U2779">
        <f t="shared" si="350"/>
        <v>2015</v>
      </c>
      <c r="V2779">
        <f t="shared" si="351"/>
        <v>2015</v>
      </c>
    </row>
    <row r="2780" spans="1:22"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44"/>
        <v>25.545454545454543</v>
      </c>
      <c r="P2780" s="5">
        <f t="shared" si="345"/>
        <v>93.666666666666671</v>
      </c>
      <c r="Q2780" t="str">
        <f t="shared" si="346"/>
        <v>publishing</v>
      </c>
      <c r="R2780" t="str">
        <f t="shared" si="347"/>
        <v>children's books</v>
      </c>
      <c r="S2780" s="10">
        <f t="shared" si="348"/>
        <v>41846.769745370366</v>
      </c>
      <c r="T2780" s="10">
        <f t="shared" si="349"/>
        <v>41876.769745370366</v>
      </c>
      <c r="U2780">
        <f t="shared" si="350"/>
        <v>2014</v>
      </c>
      <c r="V2780">
        <f t="shared" si="351"/>
        <v>2014</v>
      </c>
    </row>
    <row r="2781" spans="1:22"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44"/>
        <v>2.12</v>
      </c>
      <c r="P2781" s="5">
        <f t="shared" si="345"/>
        <v>53</v>
      </c>
      <c r="Q2781" t="str">
        <f t="shared" si="346"/>
        <v>publishing</v>
      </c>
      <c r="R2781" t="str">
        <f t="shared" si="347"/>
        <v>children's books</v>
      </c>
      <c r="S2781" s="10">
        <f t="shared" si="348"/>
        <v>42300.377557870372</v>
      </c>
      <c r="T2781" s="10">
        <f t="shared" si="349"/>
        <v>42330.419224537036</v>
      </c>
      <c r="U2781">
        <f t="shared" si="350"/>
        <v>2015</v>
      </c>
      <c r="V2781">
        <f t="shared" si="351"/>
        <v>2015</v>
      </c>
    </row>
    <row r="2782" spans="1:22"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44"/>
        <v>0</v>
      </c>
      <c r="P2782" s="5">
        <f t="shared" si="345"/>
        <v>0</v>
      </c>
      <c r="Q2782" t="str">
        <f t="shared" si="346"/>
        <v>publishing</v>
      </c>
      <c r="R2782" t="str">
        <f t="shared" si="347"/>
        <v>children's books</v>
      </c>
      <c r="S2782" s="10">
        <f t="shared" si="348"/>
        <v>42774.239444444444</v>
      </c>
      <c r="T2782" s="10">
        <f t="shared" si="349"/>
        <v>42804.239444444444</v>
      </c>
      <c r="U2782">
        <f t="shared" si="350"/>
        <v>2017</v>
      </c>
      <c r="V2782">
        <f t="shared" si="351"/>
        <v>2017</v>
      </c>
    </row>
    <row r="2783" spans="1:22"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44"/>
        <v>105.28</v>
      </c>
      <c r="P2783" s="5">
        <f t="shared" si="345"/>
        <v>47</v>
      </c>
      <c r="Q2783" t="str">
        <f t="shared" si="346"/>
        <v>theater</v>
      </c>
      <c r="R2783" t="str">
        <f t="shared" si="347"/>
        <v>plays</v>
      </c>
      <c r="S2783" s="10">
        <f t="shared" si="348"/>
        <v>42018.733263888884</v>
      </c>
      <c r="T2783" s="10">
        <f t="shared" si="349"/>
        <v>42047.083333333336</v>
      </c>
      <c r="U2783">
        <f t="shared" si="350"/>
        <v>2015</v>
      </c>
      <c r="V2783">
        <f t="shared" si="351"/>
        <v>2015</v>
      </c>
    </row>
    <row r="2784" spans="1:22"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44"/>
        <v>120</v>
      </c>
      <c r="P2784" s="5">
        <f t="shared" si="345"/>
        <v>66.666666666666671</v>
      </c>
      <c r="Q2784" t="str">
        <f t="shared" si="346"/>
        <v>theater</v>
      </c>
      <c r="R2784" t="str">
        <f t="shared" si="347"/>
        <v>plays</v>
      </c>
      <c r="S2784" s="10">
        <f t="shared" si="348"/>
        <v>42026.716643518514</v>
      </c>
      <c r="T2784" s="10">
        <f t="shared" si="349"/>
        <v>42051.999305555553</v>
      </c>
      <c r="U2784">
        <f t="shared" si="350"/>
        <v>2015</v>
      </c>
      <c r="V2784">
        <f t="shared" si="351"/>
        <v>2015</v>
      </c>
    </row>
    <row r="2785" spans="1:22"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44"/>
        <v>114.5</v>
      </c>
      <c r="P2785" s="5">
        <f t="shared" si="345"/>
        <v>18.770491803278688</v>
      </c>
      <c r="Q2785" t="str">
        <f t="shared" si="346"/>
        <v>theater</v>
      </c>
      <c r="R2785" t="str">
        <f t="shared" si="347"/>
        <v>plays</v>
      </c>
      <c r="S2785" s="10">
        <f t="shared" si="348"/>
        <v>42103.326921296299</v>
      </c>
      <c r="T2785" s="10">
        <f t="shared" si="349"/>
        <v>42117.326921296299</v>
      </c>
      <c r="U2785">
        <f t="shared" si="350"/>
        <v>2015</v>
      </c>
      <c r="V2785">
        <f t="shared" si="351"/>
        <v>2015</v>
      </c>
    </row>
    <row r="2786" spans="1:22"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44"/>
        <v>119</v>
      </c>
      <c r="P2786" s="5">
        <f t="shared" si="345"/>
        <v>66.111111111111114</v>
      </c>
      <c r="Q2786" t="str">
        <f t="shared" si="346"/>
        <v>theater</v>
      </c>
      <c r="R2786" t="str">
        <f t="shared" si="347"/>
        <v>plays</v>
      </c>
      <c r="S2786" s="10">
        <f t="shared" si="348"/>
        <v>41920.579201388886</v>
      </c>
      <c r="T2786" s="10">
        <f t="shared" si="349"/>
        <v>41941.579201388886</v>
      </c>
      <c r="U2786">
        <f t="shared" si="350"/>
        <v>2014</v>
      </c>
      <c r="V2786">
        <f t="shared" si="351"/>
        <v>2014</v>
      </c>
    </row>
    <row r="2787" spans="1:22"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44"/>
        <v>104.67999999999999</v>
      </c>
      <c r="P2787" s="5">
        <f t="shared" si="345"/>
        <v>36.859154929577464</v>
      </c>
      <c r="Q2787" t="str">
        <f t="shared" si="346"/>
        <v>theater</v>
      </c>
      <c r="R2787" t="str">
        <f t="shared" si="347"/>
        <v>plays</v>
      </c>
      <c r="S2787" s="10">
        <f t="shared" si="348"/>
        <v>42557.981099537035</v>
      </c>
      <c r="T2787" s="10">
        <f t="shared" si="349"/>
        <v>42587.666666666664</v>
      </c>
      <c r="U2787">
        <f t="shared" si="350"/>
        <v>2016</v>
      </c>
      <c r="V2787">
        <f t="shared" si="351"/>
        <v>2016</v>
      </c>
    </row>
    <row r="2788" spans="1:22"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44"/>
        <v>117.83999999999999</v>
      </c>
      <c r="P2788" s="5">
        <f t="shared" si="345"/>
        <v>39.810810810810814</v>
      </c>
      <c r="Q2788" t="str">
        <f t="shared" si="346"/>
        <v>theater</v>
      </c>
      <c r="R2788" t="str">
        <f t="shared" si="347"/>
        <v>plays</v>
      </c>
      <c r="S2788" s="10">
        <f t="shared" si="348"/>
        <v>41815.360879629625</v>
      </c>
      <c r="T2788" s="10">
        <f t="shared" si="349"/>
        <v>41829.360879629625</v>
      </c>
      <c r="U2788">
        <f t="shared" si="350"/>
        <v>2014</v>
      </c>
      <c r="V2788">
        <f t="shared" si="351"/>
        <v>2014</v>
      </c>
    </row>
    <row r="2789" spans="1:22"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44"/>
        <v>119.7</v>
      </c>
      <c r="P2789" s="5">
        <f t="shared" si="345"/>
        <v>31.5</v>
      </c>
      <c r="Q2789" t="str">
        <f t="shared" si="346"/>
        <v>theater</v>
      </c>
      <c r="R2789" t="str">
        <f t="shared" si="347"/>
        <v>plays</v>
      </c>
      <c r="S2789" s="10">
        <f t="shared" si="348"/>
        <v>41807.990185185183</v>
      </c>
      <c r="T2789" s="10">
        <f t="shared" si="349"/>
        <v>41837.990185185183</v>
      </c>
      <c r="U2789">
        <f t="shared" si="350"/>
        <v>2014</v>
      </c>
      <c r="V2789">
        <f t="shared" si="351"/>
        <v>2014</v>
      </c>
    </row>
    <row r="2790" spans="1:22"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44"/>
        <v>102.49999999999999</v>
      </c>
      <c r="P2790" s="5">
        <f t="shared" si="345"/>
        <v>102.5</v>
      </c>
      <c r="Q2790" t="str">
        <f t="shared" si="346"/>
        <v>theater</v>
      </c>
      <c r="R2790" t="str">
        <f t="shared" si="347"/>
        <v>plays</v>
      </c>
      <c r="S2790" s="10">
        <f t="shared" si="348"/>
        <v>42550.49355324074</v>
      </c>
      <c r="T2790" s="10">
        <f t="shared" si="349"/>
        <v>42580.49355324074</v>
      </c>
      <c r="U2790">
        <f t="shared" si="350"/>
        <v>2016</v>
      </c>
      <c r="V2790">
        <f t="shared" si="351"/>
        <v>2016</v>
      </c>
    </row>
    <row r="2791" spans="1:22"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44"/>
        <v>101.16666666666667</v>
      </c>
      <c r="P2791" s="5">
        <f t="shared" si="345"/>
        <v>126.45833333333333</v>
      </c>
      <c r="Q2791" t="str">
        <f t="shared" si="346"/>
        <v>theater</v>
      </c>
      <c r="R2791" t="str">
        <f t="shared" si="347"/>
        <v>plays</v>
      </c>
      <c r="S2791" s="10">
        <f t="shared" si="348"/>
        <v>42055.804791666662</v>
      </c>
      <c r="T2791" s="10">
        <f t="shared" si="349"/>
        <v>42074.958333333336</v>
      </c>
      <c r="U2791">
        <f t="shared" si="350"/>
        <v>2015</v>
      </c>
      <c r="V2791">
        <f t="shared" si="351"/>
        <v>2015</v>
      </c>
    </row>
    <row r="2792" spans="1:22"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44"/>
        <v>105.33333333333333</v>
      </c>
      <c r="P2792" s="5">
        <f t="shared" si="345"/>
        <v>47.878787878787875</v>
      </c>
      <c r="Q2792" t="str">
        <f t="shared" si="346"/>
        <v>theater</v>
      </c>
      <c r="R2792" t="str">
        <f t="shared" si="347"/>
        <v>plays</v>
      </c>
      <c r="S2792" s="10">
        <f t="shared" si="348"/>
        <v>42016.730358796289</v>
      </c>
      <c r="T2792" s="10">
        <f t="shared" si="349"/>
        <v>42046.730358796289</v>
      </c>
      <c r="U2792">
        <f t="shared" si="350"/>
        <v>2015</v>
      </c>
      <c r="V2792">
        <f t="shared" si="351"/>
        <v>2015</v>
      </c>
    </row>
    <row r="2793" spans="1:22"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44"/>
        <v>102.49999999999999</v>
      </c>
      <c r="P2793" s="5">
        <f t="shared" si="345"/>
        <v>73.214285714285708</v>
      </c>
      <c r="Q2793" t="str">
        <f t="shared" si="346"/>
        <v>theater</v>
      </c>
      <c r="R2793" t="str">
        <f t="shared" si="347"/>
        <v>plays</v>
      </c>
      <c r="S2793" s="10">
        <f t="shared" si="348"/>
        <v>42591.691655092589</v>
      </c>
      <c r="T2793" s="10">
        <f t="shared" si="349"/>
        <v>42621.958333333336</v>
      </c>
      <c r="U2793">
        <f t="shared" si="350"/>
        <v>2016</v>
      </c>
      <c r="V2793">
        <f t="shared" si="351"/>
        <v>2016</v>
      </c>
    </row>
    <row r="2794" spans="1:22"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44"/>
        <v>107.60000000000001</v>
      </c>
      <c r="P2794" s="5">
        <f t="shared" si="345"/>
        <v>89.666666666666671</v>
      </c>
      <c r="Q2794" t="str">
        <f t="shared" si="346"/>
        <v>theater</v>
      </c>
      <c r="R2794" t="str">
        <f t="shared" si="347"/>
        <v>plays</v>
      </c>
      <c r="S2794" s="10">
        <f t="shared" si="348"/>
        <v>42183.022673611107</v>
      </c>
      <c r="T2794" s="10">
        <f t="shared" si="349"/>
        <v>42228.022673611107</v>
      </c>
      <c r="U2794">
        <f t="shared" si="350"/>
        <v>2015</v>
      </c>
      <c r="V2794">
        <f t="shared" si="351"/>
        <v>2015</v>
      </c>
    </row>
    <row r="2795" spans="1:22"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44"/>
        <v>110.5675</v>
      </c>
      <c r="P2795" s="5">
        <f t="shared" si="345"/>
        <v>151.4623287671233</v>
      </c>
      <c r="Q2795" t="str">
        <f t="shared" si="346"/>
        <v>theater</v>
      </c>
      <c r="R2795" t="str">
        <f t="shared" si="347"/>
        <v>plays</v>
      </c>
      <c r="S2795" s="10">
        <f t="shared" si="348"/>
        <v>42176.210706018515</v>
      </c>
      <c r="T2795" s="10">
        <f t="shared" si="349"/>
        <v>42206.210706018515</v>
      </c>
      <c r="U2795">
        <f t="shared" si="350"/>
        <v>2015</v>
      </c>
      <c r="V2795">
        <f t="shared" si="351"/>
        <v>2015</v>
      </c>
    </row>
    <row r="2796" spans="1:22"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44"/>
        <v>150</v>
      </c>
      <c r="P2796" s="5">
        <f t="shared" si="345"/>
        <v>25</v>
      </c>
      <c r="Q2796" t="str">
        <f t="shared" si="346"/>
        <v>theater</v>
      </c>
      <c r="R2796" t="str">
        <f t="shared" si="347"/>
        <v>plays</v>
      </c>
      <c r="S2796" s="10">
        <f t="shared" si="348"/>
        <v>42416.48332175926</v>
      </c>
      <c r="T2796" s="10">
        <f t="shared" si="349"/>
        <v>42432.583333333336</v>
      </c>
      <c r="U2796">
        <f t="shared" si="350"/>
        <v>2016</v>
      </c>
      <c r="V2796">
        <f t="shared" si="351"/>
        <v>2016</v>
      </c>
    </row>
    <row r="2797" spans="1:22"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44"/>
        <v>104.28571428571429</v>
      </c>
      <c r="P2797" s="5">
        <f t="shared" si="345"/>
        <v>36.5</v>
      </c>
      <c r="Q2797" t="str">
        <f t="shared" si="346"/>
        <v>theater</v>
      </c>
      <c r="R2797" t="str">
        <f t="shared" si="347"/>
        <v>plays</v>
      </c>
      <c r="S2797" s="10">
        <f t="shared" si="348"/>
        <v>41780.317604166667</v>
      </c>
      <c r="T2797" s="10">
        <f t="shared" si="349"/>
        <v>41796.75</v>
      </c>
      <c r="U2797">
        <f t="shared" si="350"/>
        <v>2014</v>
      </c>
      <c r="V2797">
        <f t="shared" si="351"/>
        <v>2014</v>
      </c>
    </row>
    <row r="2798" spans="1:22"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44"/>
        <v>115.5</v>
      </c>
      <c r="P2798" s="5">
        <f t="shared" si="345"/>
        <v>44</v>
      </c>
      <c r="Q2798" t="str">
        <f t="shared" si="346"/>
        <v>theater</v>
      </c>
      <c r="R2798" t="str">
        <f t="shared" si="347"/>
        <v>plays</v>
      </c>
      <c r="S2798" s="10">
        <f t="shared" si="348"/>
        <v>41795.319768518515</v>
      </c>
      <c r="T2798" s="10">
        <f t="shared" si="349"/>
        <v>41825.319768518515</v>
      </c>
      <c r="U2798">
        <f t="shared" si="350"/>
        <v>2014</v>
      </c>
      <c r="V2798">
        <f t="shared" si="351"/>
        <v>2014</v>
      </c>
    </row>
    <row r="2799" spans="1:22"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44"/>
        <v>102.64512500000001</v>
      </c>
      <c r="P2799" s="5">
        <f t="shared" si="345"/>
        <v>87.357553191489373</v>
      </c>
      <c r="Q2799" t="str">
        <f t="shared" si="346"/>
        <v>theater</v>
      </c>
      <c r="R2799" t="str">
        <f t="shared" si="347"/>
        <v>plays</v>
      </c>
      <c r="S2799" s="10">
        <f t="shared" si="348"/>
        <v>41798.731944444444</v>
      </c>
      <c r="T2799" s="10">
        <f t="shared" si="349"/>
        <v>41828.731944444444</v>
      </c>
      <c r="U2799">
        <f t="shared" si="350"/>
        <v>2014</v>
      </c>
      <c r="V2799">
        <f t="shared" si="351"/>
        <v>2014</v>
      </c>
    </row>
    <row r="2800" spans="1:22"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44"/>
        <v>101.4</v>
      </c>
      <c r="P2800" s="5">
        <f t="shared" si="345"/>
        <v>36.474820143884891</v>
      </c>
      <c r="Q2800" t="str">
        <f t="shared" si="346"/>
        <v>theater</v>
      </c>
      <c r="R2800" t="str">
        <f t="shared" si="347"/>
        <v>plays</v>
      </c>
      <c r="S2800" s="10">
        <f t="shared" si="348"/>
        <v>42201.466678240737</v>
      </c>
      <c r="T2800" s="10">
        <f t="shared" si="349"/>
        <v>42216.458333333336</v>
      </c>
      <c r="U2800">
        <f t="shared" si="350"/>
        <v>2015</v>
      </c>
      <c r="V2800">
        <f t="shared" si="351"/>
        <v>2015</v>
      </c>
    </row>
    <row r="2801" spans="1:22"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44"/>
        <v>116.6348</v>
      </c>
      <c r="P2801" s="5">
        <f t="shared" si="345"/>
        <v>44.859538461538463</v>
      </c>
      <c r="Q2801" t="str">
        <f t="shared" si="346"/>
        <v>theater</v>
      </c>
      <c r="R2801" t="str">
        <f t="shared" si="347"/>
        <v>plays</v>
      </c>
      <c r="S2801" s="10">
        <f t="shared" si="348"/>
        <v>42507.05636574074</v>
      </c>
      <c r="T2801" s="10">
        <f t="shared" si="349"/>
        <v>42538.458333333336</v>
      </c>
      <c r="U2801">
        <f t="shared" si="350"/>
        <v>2016</v>
      </c>
      <c r="V2801">
        <f t="shared" si="351"/>
        <v>2016</v>
      </c>
    </row>
    <row r="2802" spans="1:22"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44"/>
        <v>133</v>
      </c>
      <c r="P2802" s="5">
        <f t="shared" si="345"/>
        <v>42.903225806451616</v>
      </c>
      <c r="Q2802" t="str">
        <f t="shared" si="346"/>
        <v>theater</v>
      </c>
      <c r="R2802" t="str">
        <f t="shared" si="347"/>
        <v>plays</v>
      </c>
      <c r="S2802" s="10">
        <f t="shared" si="348"/>
        <v>41948.344513888886</v>
      </c>
      <c r="T2802" s="10">
        <f t="shared" si="349"/>
        <v>42008.344513888886</v>
      </c>
      <c r="U2802">
        <f t="shared" si="350"/>
        <v>2014</v>
      </c>
      <c r="V2802">
        <f t="shared" si="351"/>
        <v>2015</v>
      </c>
    </row>
    <row r="2803" spans="1:22"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44"/>
        <v>133.20000000000002</v>
      </c>
      <c r="P2803" s="5">
        <f t="shared" si="345"/>
        <v>51.230769230769234</v>
      </c>
      <c r="Q2803" t="str">
        <f t="shared" si="346"/>
        <v>theater</v>
      </c>
      <c r="R2803" t="str">
        <f t="shared" si="347"/>
        <v>plays</v>
      </c>
      <c r="S2803" s="10">
        <f t="shared" si="348"/>
        <v>41900.034826388888</v>
      </c>
      <c r="T2803" s="10">
        <f t="shared" si="349"/>
        <v>41922.25</v>
      </c>
      <c r="U2803">
        <f t="shared" si="350"/>
        <v>2014</v>
      </c>
      <c r="V2803">
        <f t="shared" si="351"/>
        <v>2014</v>
      </c>
    </row>
    <row r="2804" spans="1:22"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44"/>
        <v>101.83333333333333</v>
      </c>
      <c r="P2804" s="5">
        <f t="shared" si="345"/>
        <v>33.944444444444443</v>
      </c>
      <c r="Q2804" t="str">
        <f t="shared" si="346"/>
        <v>theater</v>
      </c>
      <c r="R2804" t="str">
        <f t="shared" si="347"/>
        <v>plays</v>
      </c>
      <c r="S2804" s="10">
        <f t="shared" si="348"/>
        <v>42192.438738425924</v>
      </c>
      <c r="T2804" s="10">
        <f t="shared" si="349"/>
        <v>42222.438738425924</v>
      </c>
      <c r="U2804">
        <f t="shared" si="350"/>
        <v>2015</v>
      </c>
      <c r="V2804">
        <f t="shared" si="351"/>
        <v>2015</v>
      </c>
    </row>
    <row r="2805" spans="1:22"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44"/>
        <v>127.95</v>
      </c>
      <c r="P2805" s="5">
        <f t="shared" si="345"/>
        <v>90.744680851063833</v>
      </c>
      <c r="Q2805" t="str">
        <f t="shared" si="346"/>
        <v>theater</v>
      </c>
      <c r="R2805" t="str">
        <f t="shared" si="347"/>
        <v>plays</v>
      </c>
      <c r="S2805" s="10">
        <f t="shared" si="348"/>
        <v>42157.857361111113</v>
      </c>
      <c r="T2805" s="10">
        <f t="shared" si="349"/>
        <v>42200.791666666664</v>
      </c>
      <c r="U2805">
        <f t="shared" si="350"/>
        <v>2015</v>
      </c>
      <c r="V2805">
        <f t="shared" si="351"/>
        <v>2015</v>
      </c>
    </row>
    <row r="2806" spans="1:22"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44"/>
        <v>114.99999999999999</v>
      </c>
      <c r="P2806" s="5">
        <f t="shared" si="345"/>
        <v>50</v>
      </c>
      <c r="Q2806" t="str">
        <f t="shared" si="346"/>
        <v>theater</v>
      </c>
      <c r="R2806" t="str">
        <f t="shared" si="347"/>
        <v>plays</v>
      </c>
      <c r="S2806" s="10">
        <f t="shared" si="348"/>
        <v>41881.245254629626</v>
      </c>
      <c r="T2806" s="10">
        <f t="shared" si="349"/>
        <v>41911.245254629626</v>
      </c>
      <c r="U2806">
        <f t="shared" si="350"/>
        <v>2014</v>
      </c>
      <c r="V2806">
        <f t="shared" si="351"/>
        <v>2014</v>
      </c>
    </row>
    <row r="2807" spans="1:22"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44"/>
        <v>110.00000000000001</v>
      </c>
      <c r="P2807" s="5">
        <f t="shared" si="345"/>
        <v>24.444444444444443</v>
      </c>
      <c r="Q2807" t="str">
        <f t="shared" si="346"/>
        <v>theater</v>
      </c>
      <c r="R2807" t="str">
        <f t="shared" si="347"/>
        <v>plays</v>
      </c>
      <c r="S2807" s="10">
        <f t="shared" si="348"/>
        <v>42213.2971412037</v>
      </c>
      <c r="T2807" s="10">
        <f t="shared" si="349"/>
        <v>42238.2971412037</v>
      </c>
      <c r="U2807">
        <f t="shared" si="350"/>
        <v>2015</v>
      </c>
      <c r="V2807">
        <f t="shared" si="351"/>
        <v>2015</v>
      </c>
    </row>
    <row r="2808" spans="1:22"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44"/>
        <v>112.1</v>
      </c>
      <c r="P2808" s="5">
        <f t="shared" si="345"/>
        <v>44.25</v>
      </c>
      <c r="Q2808" t="str">
        <f t="shared" si="346"/>
        <v>theater</v>
      </c>
      <c r="R2808" t="str">
        <f t="shared" si="347"/>
        <v>plays</v>
      </c>
      <c r="S2808" s="10">
        <f t="shared" si="348"/>
        <v>42185.058912037035</v>
      </c>
      <c r="T2808" s="10">
        <f t="shared" si="349"/>
        <v>42221.249999999993</v>
      </c>
      <c r="U2808">
        <f t="shared" si="350"/>
        <v>2015</v>
      </c>
      <c r="V2808">
        <f t="shared" si="351"/>
        <v>2015</v>
      </c>
    </row>
    <row r="2809" spans="1:22"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44"/>
        <v>126</v>
      </c>
      <c r="P2809" s="5">
        <f t="shared" si="345"/>
        <v>67.741935483870961</v>
      </c>
      <c r="Q2809" t="str">
        <f t="shared" si="346"/>
        <v>theater</v>
      </c>
      <c r="R2809" t="str">
        <f t="shared" si="347"/>
        <v>plays</v>
      </c>
      <c r="S2809" s="10">
        <f t="shared" si="348"/>
        <v>42154.664791666662</v>
      </c>
      <c r="T2809" s="10">
        <f t="shared" si="349"/>
        <v>42184.664791666662</v>
      </c>
      <c r="U2809">
        <f t="shared" si="350"/>
        <v>2015</v>
      </c>
      <c r="V2809">
        <f t="shared" si="351"/>
        <v>2015</v>
      </c>
    </row>
    <row r="2810" spans="1:22"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44"/>
        <v>100.24444444444444</v>
      </c>
      <c r="P2810" s="5">
        <f t="shared" si="345"/>
        <v>65.376811594202906</v>
      </c>
      <c r="Q2810" t="str">
        <f t="shared" si="346"/>
        <v>theater</v>
      </c>
      <c r="R2810" t="str">
        <f t="shared" si="347"/>
        <v>plays</v>
      </c>
      <c r="S2810" s="10">
        <f t="shared" si="348"/>
        <v>42208.638136574074</v>
      </c>
      <c r="T2810" s="10">
        <f t="shared" si="349"/>
        <v>42238.638136574074</v>
      </c>
      <c r="U2810">
        <f t="shared" si="350"/>
        <v>2015</v>
      </c>
      <c r="V2810">
        <f t="shared" si="351"/>
        <v>2015</v>
      </c>
    </row>
    <row r="2811" spans="1:22"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44"/>
        <v>102.4</v>
      </c>
      <c r="P2811" s="5">
        <f t="shared" si="345"/>
        <v>121.9047619047619</v>
      </c>
      <c r="Q2811" t="str">
        <f t="shared" si="346"/>
        <v>theater</v>
      </c>
      <c r="R2811" t="str">
        <f t="shared" si="347"/>
        <v>plays</v>
      </c>
      <c r="S2811" s="10">
        <f t="shared" si="348"/>
        <v>42451.288483796299</v>
      </c>
      <c r="T2811" s="10">
        <f t="shared" si="349"/>
        <v>42459.402083333327</v>
      </c>
      <c r="U2811">
        <f t="shared" si="350"/>
        <v>2016</v>
      </c>
      <c r="V2811">
        <f t="shared" si="351"/>
        <v>2016</v>
      </c>
    </row>
    <row r="2812" spans="1:22"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44"/>
        <v>108.2</v>
      </c>
      <c r="P2812" s="5">
        <f t="shared" si="345"/>
        <v>47.456140350877192</v>
      </c>
      <c r="Q2812" t="str">
        <f t="shared" si="346"/>
        <v>theater</v>
      </c>
      <c r="R2812" t="str">
        <f t="shared" si="347"/>
        <v>plays</v>
      </c>
      <c r="S2812" s="10">
        <f t="shared" si="348"/>
        <v>41758.931296296294</v>
      </c>
      <c r="T2812" s="10">
        <f t="shared" si="349"/>
        <v>41790.957638888889</v>
      </c>
      <c r="U2812">
        <f t="shared" si="350"/>
        <v>2014</v>
      </c>
      <c r="V2812">
        <f t="shared" si="351"/>
        <v>2014</v>
      </c>
    </row>
    <row r="2813" spans="1:22"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44"/>
        <v>100.27</v>
      </c>
      <c r="P2813" s="5">
        <f t="shared" si="345"/>
        <v>92.842592592592595</v>
      </c>
      <c r="Q2813" t="str">
        <f t="shared" si="346"/>
        <v>theater</v>
      </c>
      <c r="R2813" t="str">
        <f t="shared" si="347"/>
        <v>plays</v>
      </c>
      <c r="S2813" s="10">
        <f t="shared" si="348"/>
        <v>42028.288229166668</v>
      </c>
      <c r="T2813" s="10">
        <f t="shared" si="349"/>
        <v>42058.288229166668</v>
      </c>
      <c r="U2813">
        <f t="shared" si="350"/>
        <v>2015</v>
      </c>
      <c r="V2813">
        <f t="shared" si="351"/>
        <v>2015</v>
      </c>
    </row>
    <row r="2814" spans="1:22"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44"/>
        <v>113.3</v>
      </c>
      <c r="P2814" s="5">
        <f t="shared" si="345"/>
        <v>68.253012048192772</v>
      </c>
      <c r="Q2814" t="str">
        <f t="shared" si="346"/>
        <v>theater</v>
      </c>
      <c r="R2814" t="str">
        <f t="shared" si="347"/>
        <v>plays</v>
      </c>
      <c r="S2814" s="10">
        <f t="shared" si="348"/>
        <v>42054.535856481474</v>
      </c>
      <c r="T2814" s="10">
        <f t="shared" si="349"/>
        <v>42099.958333333336</v>
      </c>
      <c r="U2814">
        <f t="shared" si="350"/>
        <v>2015</v>
      </c>
      <c r="V2814">
        <f t="shared" si="351"/>
        <v>2015</v>
      </c>
    </row>
    <row r="2815" spans="1:22"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44"/>
        <v>127.57571428571428</v>
      </c>
      <c r="P2815" s="5">
        <f t="shared" si="345"/>
        <v>37.209583333333335</v>
      </c>
      <c r="Q2815" t="str">
        <f t="shared" si="346"/>
        <v>theater</v>
      </c>
      <c r="R2815" t="str">
        <f t="shared" si="347"/>
        <v>plays</v>
      </c>
      <c r="S2815" s="10">
        <f t="shared" si="348"/>
        <v>42693.534270833326</v>
      </c>
      <c r="T2815" s="10">
        <f t="shared" si="349"/>
        <v>42718.534270833326</v>
      </c>
      <c r="U2815">
        <f t="shared" si="350"/>
        <v>2016</v>
      </c>
      <c r="V2815">
        <f t="shared" si="351"/>
        <v>2016</v>
      </c>
    </row>
    <row r="2816" spans="1:22"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44"/>
        <v>107.73333333333332</v>
      </c>
      <c r="P2816" s="5">
        <f t="shared" si="345"/>
        <v>25.25</v>
      </c>
      <c r="Q2816" t="str">
        <f t="shared" si="346"/>
        <v>theater</v>
      </c>
      <c r="R2816" t="str">
        <f t="shared" si="347"/>
        <v>plays</v>
      </c>
      <c r="S2816" s="10">
        <f t="shared" si="348"/>
        <v>42103.191145833327</v>
      </c>
      <c r="T2816" s="10">
        <f t="shared" si="349"/>
        <v>42133.191145833327</v>
      </c>
      <c r="U2816">
        <f t="shared" si="350"/>
        <v>2015</v>
      </c>
      <c r="V2816">
        <f t="shared" si="351"/>
        <v>2015</v>
      </c>
    </row>
    <row r="2817" spans="1:22"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44"/>
        <v>242</v>
      </c>
      <c r="P2817" s="5">
        <f t="shared" si="345"/>
        <v>43.214285714285715</v>
      </c>
      <c r="Q2817" t="str">
        <f t="shared" si="346"/>
        <v>theater</v>
      </c>
      <c r="R2817" t="str">
        <f t="shared" si="347"/>
        <v>plays</v>
      </c>
      <c r="S2817" s="10">
        <f t="shared" si="348"/>
        <v>42559.568391203698</v>
      </c>
      <c r="T2817" s="10">
        <f t="shared" si="349"/>
        <v>42589.568391203698</v>
      </c>
      <c r="U2817">
        <f t="shared" si="350"/>
        <v>2016</v>
      </c>
      <c r="V2817">
        <f t="shared" si="351"/>
        <v>2016</v>
      </c>
    </row>
    <row r="2818" spans="1:22"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44"/>
        <v>141.56666666666666</v>
      </c>
      <c r="P2818" s="5">
        <f t="shared" si="345"/>
        <v>25.130177514792898</v>
      </c>
      <c r="Q2818" t="str">
        <f t="shared" si="346"/>
        <v>theater</v>
      </c>
      <c r="R2818" t="str">
        <f t="shared" si="347"/>
        <v>plays</v>
      </c>
      <c r="S2818" s="10">
        <f t="shared" si="348"/>
        <v>42188.259166666663</v>
      </c>
      <c r="T2818" s="10">
        <f t="shared" si="349"/>
        <v>42218.458333333336</v>
      </c>
      <c r="U2818">
        <f t="shared" si="350"/>
        <v>2015</v>
      </c>
      <c r="V2818">
        <f t="shared" si="351"/>
        <v>2015</v>
      </c>
    </row>
    <row r="2819" spans="1:22"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52">(E2819/D2819)*100</f>
        <v>130</v>
      </c>
      <c r="P2819" s="5">
        <f t="shared" ref="P2819:P2882" si="353">IFERROR(E2819/L2819, 0)</f>
        <v>23.636363636363637</v>
      </c>
      <c r="Q2819" t="str">
        <f t="shared" ref="Q2819:Q2882" si="354">LEFT(N2819,FIND("/",N2819)-1)</f>
        <v>theater</v>
      </c>
      <c r="R2819" t="str">
        <f t="shared" ref="R2819:R2882" si="355">RIGHT(N2819,LEN(N2819)-FIND("/",N2819))</f>
        <v>plays</v>
      </c>
      <c r="S2819" s="10">
        <f t="shared" ref="S2819:S2882" si="356">(J2819/86400)+25569+(-5/24)</f>
        <v>42023.42664351852</v>
      </c>
      <c r="T2819" s="10">
        <f t="shared" ref="T2819:T2882" si="357">(I2819/86400)+25569+(-5/24)</f>
        <v>42063.42664351852</v>
      </c>
      <c r="U2819">
        <f t="shared" ref="U2819:U2882" si="358">YEAR(S2819)</f>
        <v>2015</v>
      </c>
      <c r="V2819">
        <f t="shared" ref="V2819:V2882" si="359">YEAR(T2819)</f>
        <v>2015</v>
      </c>
    </row>
    <row r="2820" spans="1:22"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52"/>
        <v>106.03</v>
      </c>
      <c r="P2820" s="5">
        <f t="shared" si="353"/>
        <v>103.95098039215686</v>
      </c>
      <c r="Q2820" t="str">
        <f t="shared" si="354"/>
        <v>theater</v>
      </c>
      <c r="R2820" t="str">
        <f t="shared" si="355"/>
        <v>plays</v>
      </c>
      <c r="S2820" s="10">
        <f t="shared" si="356"/>
        <v>42250.389884259253</v>
      </c>
      <c r="T2820" s="10">
        <f t="shared" si="357"/>
        <v>42270.389884259253</v>
      </c>
      <c r="U2820">
        <f t="shared" si="358"/>
        <v>2015</v>
      </c>
      <c r="V2820">
        <f t="shared" si="359"/>
        <v>2015</v>
      </c>
    </row>
    <row r="2821" spans="1:22"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52"/>
        <v>104.80000000000001</v>
      </c>
      <c r="P2821" s="5">
        <f t="shared" si="353"/>
        <v>50.384615384615387</v>
      </c>
      <c r="Q2821" t="str">
        <f t="shared" si="354"/>
        <v>theater</v>
      </c>
      <c r="R2821" t="str">
        <f t="shared" si="355"/>
        <v>plays</v>
      </c>
      <c r="S2821" s="10">
        <f t="shared" si="356"/>
        <v>42139.317233796297</v>
      </c>
      <c r="T2821" s="10">
        <f t="shared" si="357"/>
        <v>42169.317233796297</v>
      </c>
      <c r="U2821">
        <f t="shared" si="358"/>
        <v>2015</v>
      </c>
      <c r="V2821">
        <f t="shared" si="359"/>
        <v>2015</v>
      </c>
    </row>
    <row r="2822" spans="1:22"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52"/>
        <v>136</v>
      </c>
      <c r="P2822" s="5">
        <f t="shared" si="353"/>
        <v>13.6</v>
      </c>
      <c r="Q2822" t="str">
        <f t="shared" si="354"/>
        <v>theater</v>
      </c>
      <c r="R2822" t="str">
        <f t="shared" si="355"/>
        <v>plays</v>
      </c>
      <c r="S2822" s="10">
        <f t="shared" si="356"/>
        <v>42401.402650462966</v>
      </c>
      <c r="T2822" s="10">
        <f t="shared" si="357"/>
        <v>42425.791666666664</v>
      </c>
      <c r="U2822">
        <f t="shared" si="358"/>
        <v>2016</v>
      </c>
      <c r="V2822">
        <f t="shared" si="359"/>
        <v>2016</v>
      </c>
    </row>
    <row r="2823" spans="1:22"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52"/>
        <v>100</v>
      </c>
      <c r="P2823" s="5">
        <f t="shared" si="353"/>
        <v>28.571428571428573</v>
      </c>
      <c r="Q2823" t="str">
        <f t="shared" si="354"/>
        <v>theater</v>
      </c>
      <c r="R2823" t="str">
        <f t="shared" si="355"/>
        <v>plays</v>
      </c>
      <c r="S2823" s="10">
        <f t="shared" si="356"/>
        <v>41875.714525462965</v>
      </c>
      <c r="T2823" s="10">
        <f t="shared" si="357"/>
        <v>41905.714525462965</v>
      </c>
      <c r="U2823">
        <f t="shared" si="358"/>
        <v>2014</v>
      </c>
      <c r="V2823">
        <f t="shared" si="359"/>
        <v>2014</v>
      </c>
    </row>
    <row r="2824" spans="1:22"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52"/>
        <v>100</v>
      </c>
      <c r="P2824" s="5">
        <f t="shared" si="353"/>
        <v>63.829787234042556</v>
      </c>
      <c r="Q2824" t="str">
        <f t="shared" si="354"/>
        <v>theater</v>
      </c>
      <c r="R2824" t="str">
        <f t="shared" si="355"/>
        <v>plays</v>
      </c>
      <c r="S2824" s="10">
        <f t="shared" si="356"/>
        <v>42060.475601851846</v>
      </c>
      <c r="T2824" s="10">
        <f t="shared" si="357"/>
        <v>42090.433935185181</v>
      </c>
      <c r="U2824">
        <f t="shared" si="358"/>
        <v>2015</v>
      </c>
      <c r="V2824">
        <f t="shared" si="359"/>
        <v>2015</v>
      </c>
    </row>
    <row r="2825" spans="1:22"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52"/>
        <v>124</v>
      </c>
      <c r="P2825" s="5">
        <f t="shared" si="353"/>
        <v>8.8571428571428577</v>
      </c>
      <c r="Q2825" t="str">
        <f t="shared" si="354"/>
        <v>theater</v>
      </c>
      <c r="R2825" t="str">
        <f t="shared" si="355"/>
        <v>plays</v>
      </c>
      <c r="S2825" s="10">
        <f t="shared" si="356"/>
        <v>42066.803310185183</v>
      </c>
      <c r="T2825" s="10">
        <f t="shared" si="357"/>
        <v>42094.749305555553</v>
      </c>
      <c r="U2825">
        <f t="shared" si="358"/>
        <v>2015</v>
      </c>
      <c r="V2825">
        <f t="shared" si="359"/>
        <v>2015</v>
      </c>
    </row>
    <row r="2826" spans="1:22"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52"/>
        <v>116.92307692307693</v>
      </c>
      <c r="P2826" s="5">
        <f t="shared" si="353"/>
        <v>50.666666666666664</v>
      </c>
      <c r="Q2826" t="str">
        <f t="shared" si="354"/>
        <v>theater</v>
      </c>
      <c r="R2826" t="str">
        <f t="shared" si="355"/>
        <v>plays</v>
      </c>
      <c r="S2826" s="10">
        <f t="shared" si="356"/>
        <v>42136.0624537037</v>
      </c>
      <c r="T2826" s="10">
        <f t="shared" si="357"/>
        <v>42167.863194444442</v>
      </c>
      <c r="U2826">
        <f t="shared" si="358"/>
        <v>2015</v>
      </c>
      <c r="V2826">
        <f t="shared" si="359"/>
        <v>2015</v>
      </c>
    </row>
    <row r="2827" spans="1:22"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52"/>
        <v>103.33333333333334</v>
      </c>
      <c r="P2827" s="5">
        <f t="shared" si="353"/>
        <v>60.784313725490193</v>
      </c>
      <c r="Q2827" t="str">
        <f t="shared" si="354"/>
        <v>theater</v>
      </c>
      <c r="R2827" t="str">
        <f t="shared" si="355"/>
        <v>plays</v>
      </c>
      <c r="S2827" s="10">
        <f t="shared" si="356"/>
        <v>42312.584328703706</v>
      </c>
      <c r="T2827" s="10">
        <f t="shared" si="357"/>
        <v>42342.584328703706</v>
      </c>
      <c r="U2827">
        <f t="shared" si="358"/>
        <v>2015</v>
      </c>
      <c r="V2827">
        <f t="shared" si="359"/>
        <v>2015</v>
      </c>
    </row>
    <row r="2828" spans="1:22"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52"/>
        <v>107.74999999999999</v>
      </c>
      <c r="P2828" s="5">
        <f t="shared" si="353"/>
        <v>113.42105263157895</v>
      </c>
      <c r="Q2828" t="str">
        <f t="shared" si="354"/>
        <v>theater</v>
      </c>
      <c r="R2828" t="str">
        <f t="shared" si="355"/>
        <v>plays</v>
      </c>
      <c r="S2828" s="10">
        <f t="shared" si="356"/>
        <v>42170.826527777775</v>
      </c>
      <c r="T2828" s="10">
        <f t="shared" si="357"/>
        <v>42195.083333333336</v>
      </c>
      <c r="U2828">
        <f t="shared" si="358"/>
        <v>2015</v>
      </c>
      <c r="V2828">
        <f t="shared" si="359"/>
        <v>2015</v>
      </c>
    </row>
    <row r="2829" spans="1:22"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52"/>
        <v>120.24999999999999</v>
      </c>
      <c r="P2829" s="5">
        <f t="shared" si="353"/>
        <v>104.56521739130434</v>
      </c>
      <c r="Q2829" t="str">
        <f t="shared" si="354"/>
        <v>theater</v>
      </c>
      <c r="R2829" t="str">
        <f t="shared" si="355"/>
        <v>plays</v>
      </c>
      <c r="S2829" s="10">
        <f t="shared" si="356"/>
        <v>42494.475300925922</v>
      </c>
      <c r="T2829" s="10">
        <f t="shared" si="357"/>
        <v>42524.479166666664</v>
      </c>
      <c r="U2829">
        <f t="shared" si="358"/>
        <v>2016</v>
      </c>
      <c r="V2829">
        <f t="shared" si="359"/>
        <v>2016</v>
      </c>
    </row>
    <row r="2830" spans="1:22"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52"/>
        <v>100.37894736842105</v>
      </c>
      <c r="P2830" s="5">
        <f t="shared" si="353"/>
        <v>98.30927835051547</v>
      </c>
      <c r="Q2830" t="str">
        <f t="shared" si="354"/>
        <v>theater</v>
      </c>
      <c r="R2830" t="str">
        <f t="shared" si="355"/>
        <v>plays</v>
      </c>
      <c r="S2830" s="10">
        <f t="shared" si="356"/>
        <v>42254.056354166663</v>
      </c>
      <c r="T2830" s="10">
        <f t="shared" si="357"/>
        <v>42279.749999999993</v>
      </c>
      <c r="U2830">
        <f t="shared" si="358"/>
        <v>2015</v>
      </c>
      <c r="V2830">
        <f t="shared" si="359"/>
        <v>2015</v>
      </c>
    </row>
    <row r="2831" spans="1:22"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52"/>
        <v>106.52</v>
      </c>
      <c r="P2831" s="5">
        <f t="shared" si="353"/>
        <v>35.039473684210527</v>
      </c>
      <c r="Q2831" t="str">
        <f t="shared" si="354"/>
        <v>theater</v>
      </c>
      <c r="R2831" t="str">
        <f t="shared" si="355"/>
        <v>plays</v>
      </c>
      <c r="S2831" s="10">
        <f t="shared" si="356"/>
        <v>42495.225902777776</v>
      </c>
      <c r="T2831" s="10">
        <f t="shared" si="357"/>
        <v>42523.225902777776</v>
      </c>
      <c r="U2831">
        <f t="shared" si="358"/>
        <v>2016</v>
      </c>
      <c r="V2831">
        <f t="shared" si="359"/>
        <v>2016</v>
      </c>
    </row>
    <row r="2832" spans="1:22"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52"/>
        <v>100</v>
      </c>
      <c r="P2832" s="5">
        <f t="shared" si="353"/>
        <v>272.72727272727275</v>
      </c>
      <c r="Q2832" t="str">
        <f t="shared" si="354"/>
        <v>theater</v>
      </c>
      <c r="R2832" t="str">
        <f t="shared" si="355"/>
        <v>plays</v>
      </c>
      <c r="S2832" s="10">
        <f t="shared" si="356"/>
        <v>41758.631342592591</v>
      </c>
      <c r="T2832" s="10">
        <f t="shared" si="357"/>
        <v>41770.957638888889</v>
      </c>
      <c r="U2832">
        <f t="shared" si="358"/>
        <v>2014</v>
      </c>
      <c r="V2832">
        <f t="shared" si="359"/>
        <v>2014</v>
      </c>
    </row>
    <row r="2833" spans="1:22"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52"/>
        <v>110.66666666666667</v>
      </c>
      <c r="P2833" s="5">
        <f t="shared" si="353"/>
        <v>63.846153846153847</v>
      </c>
      <c r="Q2833" t="str">
        <f t="shared" si="354"/>
        <v>theater</v>
      </c>
      <c r="R2833" t="str">
        <f t="shared" si="355"/>
        <v>plays</v>
      </c>
      <c r="S2833" s="10">
        <f t="shared" si="356"/>
        <v>42171.616550925923</v>
      </c>
      <c r="T2833" s="10">
        <f t="shared" si="357"/>
        <v>42201.616550925923</v>
      </c>
      <c r="U2833">
        <f t="shared" si="358"/>
        <v>2015</v>
      </c>
      <c r="V2833">
        <f t="shared" si="359"/>
        <v>2015</v>
      </c>
    </row>
    <row r="2834" spans="1:22"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52"/>
        <v>114.71959999999999</v>
      </c>
      <c r="P2834" s="5">
        <f t="shared" si="353"/>
        <v>30.189368421052631</v>
      </c>
      <c r="Q2834" t="str">
        <f t="shared" si="354"/>
        <v>theater</v>
      </c>
      <c r="R2834" t="str">
        <f t="shared" si="355"/>
        <v>plays</v>
      </c>
      <c r="S2834" s="10">
        <f t="shared" si="356"/>
        <v>41938.501087962963</v>
      </c>
      <c r="T2834" s="10">
        <f t="shared" si="357"/>
        <v>41966.708333333336</v>
      </c>
      <c r="U2834">
        <f t="shared" si="358"/>
        <v>2014</v>
      </c>
      <c r="V2834">
        <f t="shared" si="359"/>
        <v>2014</v>
      </c>
    </row>
    <row r="2835" spans="1:22"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52"/>
        <v>108.25925925925925</v>
      </c>
      <c r="P2835" s="5">
        <f t="shared" si="353"/>
        <v>83.51428571428572</v>
      </c>
      <c r="Q2835" t="str">
        <f t="shared" si="354"/>
        <v>theater</v>
      </c>
      <c r="R2835" t="str">
        <f t="shared" si="355"/>
        <v>plays</v>
      </c>
      <c r="S2835" s="10">
        <f t="shared" si="356"/>
        <v>42267.919363425921</v>
      </c>
      <c r="T2835" s="10">
        <f t="shared" si="357"/>
        <v>42287.874999999993</v>
      </c>
      <c r="U2835">
        <f t="shared" si="358"/>
        <v>2015</v>
      </c>
      <c r="V2835">
        <f t="shared" si="359"/>
        <v>2015</v>
      </c>
    </row>
    <row r="2836" spans="1:22"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52"/>
        <v>170</v>
      </c>
      <c r="P2836" s="5">
        <f t="shared" si="353"/>
        <v>64.761904761904759</v>
      </c>
      <c r="Q2836" t="str">
        <f t="shared" si="354"/>
        <v>theater</v>
      </c>
      <c r="R2836" t="str">
        <f t="shared" si="355"/>
        <v>plays</v>
      </c>
      <c r="S2836" s="10">
        <f t="shared" si="356"/>
        <v>42019.751504629625</v>
      </c>
      <c r="T2836" s="10">
        <f t="shared" si="357"/>
        <v>42034.751504629625</v>
      </c>
      <c r="U2836">
        <f t="shared" si="358"/>
        <v>2015</v>
      </c>
      <c r="V2836">
        <f t="shared" si="359"/>
        <v>2015</v>
      </c>
    </row>
    <row r="2837" spans="1:22"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52"/>
        <v>187.09899999999999</v>
      </c>
      <c r="P2837" s="5">
        <f t="shared" si="353"/>
        <v>20.118172043010752</v>
      </c>
      <c r="Q2837" t="str">
        <f t="shared" si="354"/>
        <v>theater</v>
      </c>
      <c r="R2837" t="str">
        <f t="shared" si="355"/>
        <v>plays</v>
      </c>
      <c r="S2837" s="10">
        <f t="shared" si="356"/>
        <v>42313.495567129627</v>
      </c>
      <c r="T2837" s="10">
        <f t="shared" si="357"/>
        <v>42342.791666666664</v>
      </c>
      <c r="U2837">
        <f t="shared" si="358"/>
        <v>2015</v>
      </c>
      <c r="V2837">
        <f t="shared" si="359"/>
        <v>2015</v>
      </c>
    </row>
    <row r="2838" spans="1:22"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52"/>
        <v>107.77777777777777</v>
      </c>
      <c r="P2838" s="5">
        <f t="shared" si="353"/>
        <v>44.090909090909093</v>
      </c>
      <c r="Q2838" t="str">
        <f t="shared" si="354"/>
        <v>theater</v>
      </c>
      <c r="R2838" t="str">
        <f t="shared" si="355"/>
        <v>plays</v>
      </c>
      <c r="S2838" s="10">
        <f t="shared" si="356"/>
        <v>42746.053449074076</v>
      </c>
      <c r="T2838" s="10">
        <f t="shared" si="357"/>
        <v>42783.999305555553</v>
      </c>
      <c r="U2838">
        <f t="shared" si="358"/>
        <v>2017</v>
      </c>
      <c r="V2838">
        <f t="shared" si="359"/>
        <v>2017</v>
      </c>
    </row>
    <row r="2839" spans="1:22"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52"/>
        <v>100</v>
      </c>
      <c r="P2839" s="5">
        <f t="shared" si="353"/>
        <v>40.476190476190474</v>
      </c>
      <c r="Q2839" t="str">
        <f t="shared" si="354"/>
        <v>theater</v>
      </c>
      <c r="R2839" t="str">
        <f t="shared" si="355"/>
        <v>plays</v>
      </c>
      <c r="S2839" s="10">
        <f t="shared" si="356"/>
        <v>42307.700046296297</v>
      </c>
      <c r="T2839" s="10">
        <f t="shared" si="357"/>
        <v>42347.741712962961</v>
      </c>
      <c r="U2839">
        <f t="shared" si="358"/>
        <v>2015</v>
      </c>
      <c r="V2839">
        <f t="shared" si="359"/>
        <v>2015</v>
      </c>
    </row>
    <row r="2840" spans="1:22"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52"/>
        <v>120.24999999999999</v>
      </c>
      <c r="P2840" s="5">
        <f t="shared" si="353"/>
        <v>44.537037037037038</v>
      </c>
      <c r="Q2840" t="str">
        <f t="shared" si="354"/>
        <v>theater</v>
      </c>
      <c r="R2840" t="str">
        <f t="shared" si="355"/>
        <v>plays</v>
      </c>
      <c r="S2840" s="10">
        <f t="shared" si="356"/>
        <v>41842.399259259255</v>
      </c>
      <c r="T2840" s="10">
        <f t="shared" si="357"/>
        <v>41864.708333333328</v>
      </c>
      <c r="U2840">
        <f t="shared" si="358"/>
        <v>2014</v>
      </c>
      <c r="V2840">
        <f t="shared" si="359"/>
        <v>2014</v>
      </c>
    </row>
    <row r="2841" spans="1:22"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52"/>
        <v>111.42857142857143</v>
      </c>
      <c r="P2841" s="5">
        <f t="shared" si="353"/>
        <v>125.80645161290323</v>
      </c>
      <c r="Q2841" t="str">
        <f t="shared" si="354"/>
        <v>theater</v>
      </c>
      <c r="R2841" t="str">
        <f t="shared" si="355"/>
        <v>plays</v>
      </c>
      <c r="S2841" s="10">
        <f t="shared" si="356"/>
        <v>41853.031874999993</v>
      </c>
      <c r="T2841" s="10">
        <f t="shared" si="357"/>
        <v>41875.999305555553</v>
      </c>
      <c r="U2841">
        <f t="shared" si="358"/>
        <v>2014</v>
      </c>
      <c r="V2841">
        <f t="shared" si="359"/>
        <v>2014</v>
      </c>
    </row>
    <row r="2842" spans="1:22"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52"/>
        <v>104</v>
      </c>
      <c r="P2842" s="5">
        <f t="shared" si="353"/>
        <v>19.696969696969695</v>
      </c>
      <c r="Q2842" t="str">
        <f t="shared" si="354"/>
        <v>theater</v>
      </c>
      <c r="R2842" t="str">
        <f t="shared" si="355"/>
        <v>plays</v>
      </c>
      <c r="S2842" s="10">
        <f t="shared" si="356"/>
        <v>42059.827303240738</v>
      </c>
      <c r="T2842" s="10">
        <f t="shared" si="357"/>
        <v>42081.499999999993</v>
      </c>
      <c r="U2842">
        <f t="shared" si="358"/>
        <v>2015</v>
      </c>
      <c r="V2842">
        <f t="shared" si="359"/>
        <v>2015</v>
      </c>
    </row>
    <row r="2843" spans="1:22"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52"/>
        <v>1</v>
      </c>
      <c r="P2843" s="5">
        <f t="shared" si="353"/>
        <v>10</v>
      </c>
      <c r="Q2843" t="str">
        <f t="shared" si="354"/>
        <v>theater</v>
      </c>
      <c r="R2843" t="str">
        <f t="shared" si="355"/>
        <v>plays</v>
      </c>
      <c r="S2843" s="10">
        <f t="shared" si="356"/>
        <v>42291.531215277777</v>
      </c>
      <c r="T2843" s="10">
        <f t="shared" si="357"/>
        <v>42351.572881944441</v>
      </c>
      <c r="U2843">
        <f t="shared" si="358"/>
        <v>2015</v>
      </c>
      <c r="V2843">
        <f t="shared" si="359"/>
        <v>2015</v>
      </c>
    </row>
    <row r="2844" spans="1:22"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52"/>
        <v>0</v>
      </c>
      <c r="P2844" s="5">
        <f t="shared" si="353"/>
        <v>0</v>
      </c>
      <c r="Q2844" t="str">
        <f t="shared" si="354"/>
        <v>theater</v>
      </c>
      <c r="R2844" t="str">
        <f t="shared" si="355"/>
        <v>plays</v>
      </c>
      <c r="S2844" s="10">
        <f t="shared" si="356"/>
        <v>41784.744155092594</v>
      </c>
      <c r="T2844" s="10">
        <f t="shared" si="357"/>
        <v>41811.25</v>
      </c>
      <c r="U2844">
        <f t="shared" si="358"/>
        <v>2014</v>
      </c>
      <c r="V2844">
        <f t="shared" si="359"/>
        <v>2014</v>
      </c>
    </row>
    <row r="2845" spans="1:22"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52"/>
        <v>0</v>
      </c>
      <c r="P2845" s="5">
        <f t="shared" si="353"/>
        <v>0</v>
      </c>
      <c r="Q2845" t="str">
        <f t="shared" si="354"/>
        <v>theater</v>
      </c>
      <c r="R2845" t="str">
        <f t="shared" si="355"/>
        <v>plays</v>
      </c>
      <c r="S2845" s="10">
        <f t="shared" si="356"/>
        <v>42492.529513888883</v>
      </c>
      <c r="T2845" s="10">
        <f t="shared" si="357"/>
        <v>42533.958333333336</v>
      </c>
      <c r="U2845">
        <f t="shared" si="358"/>
        <v>2016</v>
      </c>
      <c r="V2845">
        <f t="shared" si="359"/>
        <v>2016</v>
      </c>
    </row>
    <row r="2846" spans="1:22"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52"/>
        <v>5.4545454545454541</v>
      </c>
      <c r="P2846" s="5">
        <f t="shared" si="353"/>
        <v>30</v>
      </c>
      <c r="Q2846" t="str">
        <f t="shared" si="354"/>
        <v>theater</v>
      </c>
      <c r="R2846" t="str">
        <f t="shared" si="355"/>
        <v>plays</v>
      </c>
      <c r="S2846" s="10">
        <f t="shared" si="356"/>
        <v>42709.337731481479</v>
      </c>
      <c r="T2846" s="10">
        <f t="shared" si="357"/>
        <v>42739.337731481479</v>
      </c>
      <c r="U2846">
        <f t="shared" si="358"/>
        <v>2016</v>
      </c>
      <c r="V2846">
        <f t="shared" si="359"/>
        <v>2017</v>
      </c>
    </row>
    <row r="2847" spans="1:22"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52"/>
        <v>31.546666666666667</v>
      </c>
      <c r="P2847" s="5">
        <f t="shared" si="353"/>
        <v>60.666666666666664</v>
      </c>
      <c r="Q2847" t="str">
        <f t="shared" si="354"/>
        <v>theater</v>
      </c>
      <c r="R2847" t="str">
        <f t="shared" si="355"/>
        <v>plays</v>
      </c>
      <c r="S2847" s="10">
        <f t="shared" si="356"/>
        <v>42102.808252314811</v>
      </c>
      <c r="T2847" s="10">
        <f t="shared" si="357"/>
        <v>42162.808252314811</v>
      </c>
      <c r="U2847">
        <f t="shared" si="358"/>
        <v>2015</v>
      </c>
      <c r="V2847">
        <f t="shared" si="359"/>
        <v>2015</v>
      </c>
    </row>
    <row r="2848" spans="1:22"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52"/>
        <v>0</v>
      </c>
      <c r="P2848" s="5">
        <f t="shared" si="353"/>
        <v>0</v>
      </c>
      <c r="Q2848" t="str">
        <f t="shared" si="354"/>
        <v>theater</v>
      </c>
      <c r="R2848" t="str">
        <f t="shared" si="355"/>
        <v>plays</v>
      </c>
      <c r="S2848" s="10">
        <f t="shared" si="356"/>
        <v>42108.483726851853</v>
      </c>
      <c r="T2848" s="10">
        <f t="shared" si="357"/>
        <v>42153.483726851853</v>
      </c>
      <c r="U2848">
        <f t="shared" si="358"/>
        <v>2015</v>
      </c>
      <c r="V2848">
        <f t="shared" si="359"/>
        <v>2015</v>
      </c>
    </row>
    <row r="2849" spans="1:22"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52"/>
        <v>0</v>
      </c>
      <c r="P2849" s="5">
        <f t="shared" si="353"/>
        <v>0</v>
      </c>
      <c r="Q2849" t="str">
        <f t="shared" si="354"/>
        <v>theater</v>
      </c>
      <c r="R2849" t="str">
        <f t="shared" si="355"/>
        <v>plays</v>
      </c>
      <c r="S2849" s="10">
        <f t="shared" si="356"/>
        <v>42453.597974537035</v>
      </c>
      <c r="T2849" s="10">
        <f t="shared" si="357"/>
        <v>42513.597974537035</v>
      </c>
      <c r="U2849">
        <f t="shared" si="358"/>
        <v>2016</v>
      </c>
      <c r="V2849">
        <f t="shared" si="359"/>
        <v>2016</v>
      </c>
    </row>
    <row r="2850" spans="1:22"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52"/>
        <v>0.2</v>
      </c>
      <c r="P2850" s="5">
        <f t="shared" si="353"/>
        <v>23.333333333333332</v>
      </c>
      <c r="Q2850" t="str">
        <f t="shared" si="354"/>
        <v>theater</v>
      </c>
      <c r="R2850" t="str">
        <f t="shared" si="355"/>
        <v>plays</v>
      </c>
      <c r="S2850" s="10">
        <f t="shared" si="356"/>
        <v>42123.440497685187</v>
      </c>
      <c r="T2850" s="10">
        <f t="shared" si="357"/>
        <v>42153.440497685187</v>
      </c>
      <c r="U2850">
        <f t="shared" si="358"/>
        <v>2015</v>
      </c>
      <c r="V2850">
        <f t="shared" si="359"/>
        <v>2015</v>
      </c>
    </row>
    <row r="2851" spans="1:22"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52"/>
        <v>1</v>
      </c>
      <c r="P2851" s="5">
        <f t="shared" si="353"/>
        <v>5</v>
      </c>
      <c r="Q2851" t="str">
        <f t="shared" si="354"/>
        <v>theater</v>
      </c>
      <c r="R2851" t="str">
        <f t="shared" si="355"/>
        <v>plays</v>
      </c>
      <c r="S2851" s="10">
        <f t="shared" si="356"/>
        <v>42453.219907407409</v>
      </c>
      <c r="T2851" s="10">
        <f t="shared" si="357"/>
        <v>42483.219907407409</v>
      </c>
      <c r="U2851">
        <f t="shared" si="358"/>
        <v>2016</v>
      </c>
      <c r="V2851">
        <f t="shared" si="359"/>
        <v>2016</v>
      </c>
    </row>
    <row r="2852" spans="1:22"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52"/>
        <v>3.8875000000000002</v>
      </c>
      <c r="P2852" s="5">
        <f t="shared" si="353"/>
        <v>23.923076923076923</v>
      </c>
      <c r="Q2852" t="str">
        <f t="shared" si="354"/>
        <v>theater</v>
      </c>
      <c r="R2852" t="str">
        <f t="shared" si="355"/>
        <v>plays</v>
      </c>
      <c r="S2852" s="10">
        <f t="shared" si="356"/>
        <v>41857.798738425925</v>
      </c>
      <c r="T2852" s="10">
        <f t="shared" si="357"/>
        <v>41887.798738425925</v>
      </c>
      <c r="U2852">
        <f t="shared" si="358"/>
        <v>2014</v>
      </c>
      <c r="V2852">
        <f t="shared" si="359"/>
        <v>2014</v>
      </c>
    </row>
    <row r="2853" spans="1:22"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52"/>
        <v>0</v>
      </c>
      <c r="P2853" s="5">
        <f t="shared" si="353"/>
        <v>0</v>
      </c>
      <c r="Q2853" t="str">
        <f t="shared" si="354"/>
        <v>theater</v>
      </c>
      <c r="R2853" t="str">
        <f t="shared" si="355"/>
        <v>plays</v>
      </c>
      <c r="S2853" s="10">
        <f t="shared" si="356"/>
        <v>42389.794317129628</v>
      </c>
      <c r="T2853" s="10">
        <f t="shared" si="357"/>
        <v>42398.761805555558</v>
      </c>
      <c r="U2853">
        <f t="shared" si="358"/>
        <v>2016</v>
      </c>
      <c r="V2853">
        <f t="shared" si="359"/>
        <v>2016</v>
      </c>
    </row>
    <row r="2854" spans="1:22"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52"/>
        <v>1.9</v>
      </c>
      <c r="P2854" s="5">
        <f t="shared" si="353"/>
        <v>15.833333333333334</v>
      </c>
      <c r="Q2854" t="str">
        <f t="shared" si="354"/>
        <v>theater</v>
      </c>
      <c r="R2854" t="str">
        <f t="shared" si="355"/>
        <v>plays</v>
      </c>
      <c r="S2854" s="10">
        <f t="shared" si="356"/>
        <v>41780.836840277778</v>
      </c>
      <c r="T2854" s="10">
        <f t="shared" si="357"/>
        <v>41810.836840277778</v>
      </c>
      <c r="U2854">
        <f t="shared" si="358"/>
        <v>2014</v>
      </c>
      <c r="V2854">
        <f t="shared" si="359"/>
        <v>2014</v>
      </c>
    </row>
    <row r="2855" spans="1:22"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52"/>
        <v>0</v>
      </c>
      <c r="P2855" s="5">
        <f t="shared" si="353"/>
        <v>0</v>
      </c>
      <c r="Q2855" t="str">
        <f t="shared" si="354"/>
        <v>theater</v>
      </c>
      <c r="R2855" t="str">
        <f t="shared" si="355"/>
        <v>plays</v>
      </c>
      <c r="S2855" s="10">
        <f t="shared" si="356"/>
        <v>41835.98260416666</v>
      </c>
      <c r="T2855" s="10">
        <f t="shared" si="357"/>
        <v>41895.98260416666</v>
      </c>
      <c r="U2855">
        <f t="shared" si="358"/>
        <v>2014</v>
      </c>
      <c r="V2855">
        <f t="shared" si="359"/>
        <v>2014</v>
      </c>
    </row>
    <row r="2856" spans="1:22"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52"/>
        <v>41.699999999999996</v>
      </c>
      <c r="P2856" s="5">
        <f t="shared" si="353"/>
        <v>29.785714285714285</v>
      </c>
      <c r="Q2856" t="str">
        <f t="shared" si="354"/>
        <v>theater</v>
      </c>
      <c r="R2856" t="str">
        <f t="shared" si="355"/>
        <v>plays</v>
      </c>
      <c r="S2856" s="10">
        <f t="shared" si="356"/>
        <v>42111.508321759255</v>
      </c>
      <c r="T2856" s="10">
        <f t="shared" si="357"/>
        <v>42131.508321759255</v>
      </c>
      <c r="U2856">
        <f t="shared" si="358"/>
        <v>2015</v>
      </c>
      <c r="V2856">
        <f t="shared" si="359"/>
        <v>2015</v>
      </c>
    </row>
    <row r="2857" spans="1:22"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52"/>
        <v>50</v>
      </c>
      <c r="P2857" s="5">
        <f t="shared" si="353"/>
        <v>60</v>
      </c>
      <c r="Q2857" t="str">
        <f t="shared" si="354"/>
        <v>theater</v>
      </c>
      <c r="R2857" t="str">
        <f t="shared" si="355"/>
        <v>plays</v>
      </c>
      <c r="S2857" s="10">
        <f t="shared" si="356"/>
        <v>42369.799432870372</v>
      </c>
      <c r="T2857" s="10">
        <f t="shared" si="357"/>
        <v>42398.773611111108</v>
      </c>
      <c r="U2857">
        <f t="shared" si="358"/>
        <v>2015</v>
      </c>
      <c r="V2857">
        <f t="shared" si="359"/>
        <v>2016</v>
      </c>
    </row>
    <row r="2858" spans="1:22"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52"/>
        <v>4.8666666666666663</v>
      </c>
      <c r="P2858" s="5">
        <f t="shared" si="353"/>
        <v>24.333333333333332</v>
      </c>
      <c r="Q2858" t="str">
        <f t="shared" si="354"/>
        <v>theater</v>
      </c>
      <c r="R2858" t="str">
        <f t="shared" si="355"/>
        <v>plays</v>
      </c>
      <c r="S2858" s="10">
        <f t="shared" si="356"/>
        <v>42164.829247685186</v>
      </c>
      <c r="T2858" s="10">
        <f t="shared" si="357"/>
        <v>42224.69027777778</v>
      </c>
      <c r="U2858">
        <f t="shared" si="358"/>
        <v>2015</v>
      </c>
      <c r="V2858">
        <f t="shared" si="359"/>
        <v>2015</v>
      </c>
    </row>
    <row r="2859" spans="1:22"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52"/>
        <v>19.736842105263158</v>
      </c>
      <c r="P2859" s="5">
        <f t="shared" si="353"/>
        <v>500</v>
      </c>
      <c r="Q2859" t="str">
        <f t="shared" si="354"/>
        <v>theater</v>
      </c>
      <c r="R2859" t="str">
        <f t="shared" si="355"/>
        <v>plays</v>
      </c>
      <c r="S2859" s="10">
        <f t="shared" si="356"/>
        <v>42726.711747685178</v>
      </c>
      <c r="T2859" s="10">
        <f t="shared" si="357"/>
        <v>42786.541666666664</v>
      </c>
      <c r="U2859">
        <f t="shared" si="358"/>
        <v>2016</v>
      </c>
      <c r="V2859">
        <f t="shared" si="359"/>
        <v>2017</v>
      </c>
    </row>
    <row r="2860" spans="1:22"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52"/>
        <v>0</v>
      </c>
      <c r="P2860" s="5">
        <f t="shared" si="353"/>
        <v>0</v>
      </c>
      <c r="Q2860" t="str">
        <f t="shared" si="354"/>
        <v>theater</v>
      </c>
      <c r="R2860" t="str">
        <f t="shared" si="355"/>
        <v>plays</v>
      </c>
      <c r="S2860" s="10">
        <f t="shared" si="356"/>
        <v>41954.336747685178</v>
      </c>
      <c r="T2860" s="10">
        <f t="shared" si="357"/>
        <v>41978.269444444442</v>
      </c>
      <c r="U2860">
        <f t="shared" si="358"/>
        <v>2014</v>
      </c>
      <c r="V2860">
        <f t="shared" si="359"/>
        <v>2014</v>
      </c>
    </row>
    <row r="2861" spans="1:22"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52"/>
        <v>1.7500000000000002</v>
      </c>
      <c r="P2861" s="5">
        <f t="shared" si="353"/>
        <v>35</v>
      </c>
      <c r="Q2861" t="str">
        <f t="shared" si="354"/>
        <v>theater</v>
      </c>
      <c r="R2861" t="str">
        <f t="shared" si="355"/>
        <v>plays</v>
      </c>
      <c r="S2861" s="10">
        <f t="shared" si="356"/>
        <v>42233.153981481482</v>
      </c>
      <c r="T2861" s="10">
        <f t="shared" si="357"/>
        <v>42293.153981481482</v>
      </c>
      <c r="U2861">
        <f t="shared" si="358"/>
        <v>2015</v>
      </c>
      <c r="V2861">
        <f t="shared" si="359"/>
        <v>2015</v>
      </c>
    </row>
    <row r="2862" spans="1:22"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52"/>
        <v>6.65</v>
      </c>
      <c r="P2862" s="5">
        <f t="shared" si="353"/>
        <v>29.555555555555557</v>
      </c>
      <c r="Q2862" t="str">
        <f t="shared" si="354"/>
        <v>theater</v>
      </c>
      <c r="R2862" t="str">
        <f t="shared" si="355"/>
        <v>plays</v>
      </c>
      <c r="S2862" s="10">
        <f t="shared" si="356"/>
        <v>42480.592314814814</v>
      </c>
      <c r="T2862" s="10">
        <f t="shared" si="357"/>
        <v>42540.592314814814</v>
      </c>
      <c r="U2862">
        <f t="shared" si="358"/>
        <v>2016</v>
      </c>
      <c r="V2862">
        <f t="shared" si="359"/>
        <v>2016</v>
      </c>
    </row>
    <row r="2863" spans="1:22"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52"/>
        <v>32</v>
      </c>
      <c r="P2863" s="5">
        <f t="shared" si="353"/>
        <v>26.666666666666668</v>
      </c>
      <c r="Q2863" t="str">
        <f t="shared" si="354"/>
        <v>theater</v>
      </c>
      <c r="R2863" t="str">
        <f t="shared" si="355"/>
        <v>plays</v>
      </c>
      <c r="S2863" s="10">
        <f t="shared" si="356"/>
        <v>42257.3825</v>
      </c>
      <c r="T2863" s="10">
        <f t="shared" si="357"/>
        <v>42271.3825</v>
      </c>
      <c r="U2863">
        <f t="shared" si="358"/>
        <v>2015</v>
      </c>
      <c r="V2863">
        <f t="shared" si="359"/>
        <v>2015</v>
      </c>
    </row>
    <row r="2864" spans="1:22"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52"/>
        <v>0.43307086614173229</v>
      </c>
      <c r="P2864" s="5">
        <f t="shared" si="353"/>
        <v>18.333333333333332</v>
      </c>
      <c r="Q2864" t="str">
        <f t="shared" si="354"/>
        <v>theater</v>
      </c>
      <c r="R2864" t="str">
        <f t="shared" si="355"/>
        <v>plays</v>
      </c>
      <c r="S2864" s="10">
        <f t="shared" si="356"/>
        <v>41784.581354166665</v>
      </c>
      <c r="T2864" s="10">
        <f t="shared" si="357"/>
        <v>41814.581354166665</v>
      </c>
      <c r="U2864">
        <f t="shared" si="358"/>
        <v>2014</v>
      </c>
      <c r="V2864">
        <f t="shared" si="359"/>
        <v>2014</v>
      </c>
    </row>
    <row r="2865" spans="1:22"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52"/>
        <v>0.04</v>
      </c>
      <c r="P2865" s="5">
        <f t="shared" si="353"/>
        <v>20</v>
      </c>
      <c r="Q2865" t="str">
        <f t="shared" si="354"/>
        <v>theater</v>
      </c>
      <c r="R2865" t="str">
        <f t="shared" si="355"/>
        <v>plays</v>
      </c>
      <c r="S2865" s="10">
        <f t="shared" si="356"/>
        <v>41831.46670138889</v>
      </c>
      <c r="T2865" s="10">
        <f t="shared" si="357"/>
        <v>41891.46670138889</v>
      </c>
      <c r="U2865">
        <f t="shared" si="358"/>
        <v>2014</v>
      </c>
      <c r="V2865">
        <f t="shared" si="359"/>
        <v>2014</v>
      </c>
    </row>
    <row r="2866" spans="1:22"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52"/>
        <v>1.6</v>
      </c>
      <c r="P2866" s="5">
        <f t="shared" si="353"/>
        <v>13.333333333333334</v>
      </c>
      <c r="Q2866" t="str">
        <f t="shared" si="354"/>
        <v>theater</v>
      </c>
      <c r="R2866" t="str">
        <f t="shared" si="355"/>
        <v>plays</v>
      </c>
      <c r="S2866" s="10">
        <f t="shared" si="356"/>
        <v>42172.405173611107</v>
      </c>
      <c r="T2866" s="10">
        <f t="shared" si="357"/>
        <v>42202.345833333333</v>
      </c>
      <c r="U2866">
        <f t="shared" si="358"/>
        <v>2015</v>
      </c>
      <c r="V2866">
        <f t="shared" si="359"/>
        <v>2015</v>
      </c>
    </row>
    <row r="2867" spans="1:22"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52"/>
        <v>0</v>
      </c>
      <c r="P2867" s="5">
        <f t="shared" si="353"/>
        <v>0</v>
      </c>
      <c r="Q2867" t="str">
        <f t="shared" si="354"/>
        <v>theater</v>
      </c>
      <c r="R2867" t="str">
        <f t="shared" si="355"/>
        <v>plays</v>
      </c>
      <c r="S2867" s="10">
        <f t="shared" si="356"/>
        <v>41949.905775462961</v>
      </c>
      <c r="T2867" s="10">
        <f t="shared" si="357"/>
        <v>42009.905775462961</v>
      </c>
      <c r="U2867">
        <f t="shared" si="358"/>
        <v>2014</v>
      </c>
      <c r="V2867">
        <f t="shared" si="359"/>
        <v>2015</v>
      </c>
    </row>
    <row r="2868" spans="1:22"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52"/>
        <v>0.89999999999999991</v>
      </c>
      <c r="P2868" s="5">
        <f t="shared" si="353"/>
        <v>22.5</v>
      </c>
      <c r="Q2868" t="str">
        <f t="shared" si="354"/>
        <v>theater</v>
      </c>
      <c r="R2868" t="str">
        <f t="shared" si="355"/>
        <v>plays</v>
      </c>
      <c r="S2868" s="10">
        <f t="shared" si="356"/>
        <v>42627.746770833335</v>
      </c>
      <c r="T2868" s="10">
        <f t="shared" si="357"/>
        <v>42657.708333333336</v>
      </c>
      <c r="U2868">
        <f t="shared" si="358"/>
        <v>2016</v>
      </c>
      <c r="V2868">
        <f t="shared" si="359"/>
        <v>2016</v>
      </c>
    </row>
    <row r="2869" spans="1:22"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52"/>
        <v>20.16</v>
      </c>
      <c r="P2869" s="5">
        <f t="shared" si="353"/>
        <v>50.4</v>
      </c>
      <c r="Q2869" t="str">
        <f t="shared" si="354"/>
        <v>theater</v>
      </c>
      <c r="R2869" t="str">
        <f t="shared" si="355"/>
        <v>plays</v>
      </c>
      <c r="S2869" s="10">
        <f t="shared" si="356"/>
        <v>42530.986944444441</v>
      </c>
      <c r="T2869" s="10">
        <f t="shared" si="357"/>
        <v>42554.958333333336</v>
      </c>
      <c r="U2869">
        <f t="shared" si="358"/>
        <v>2016</v>
      </c>
      <c r="V2869">
        <f t="shared" si="359"/>
        <v>2016</v>
      </c>
    </row>
    <row r="2870" spans="1:22"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52"/>
        <v>42.011733333333332</v>
      </c>
      <c r="P2870" s="5">
        <f t="shared" si="353"/>
        <v>105.02933333333334</v>
      </c>
      <c r="Q2870" t="str">
        <f t="shared" si="354"/>
        <v>theater</v>
      </c>
      <c r="R2870" t="str">
        <f t="shared" si="355"/>
        <v>plays</v>
      </c>
      <c r="S2870" s="10">
        <f t="shared" si="356"/>
        <v>42618.618680555555</v>
      </c>
      <c r="T2870" s="10">
        <f t="shared" si="357"/>
        <v>42648.618680555555</v>
      </c>
      <c r="U2870">
        <f t="shared" si="358"/>
        <v>2016</v>
      </c>
      <c r="V2870">
        <f t="shared" si="359"/>
        <v>2016</v>
      </c>
    </row>
    <row r="2871" spans="1:22"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52"/>
        <v>0.88500000000000001</v>
      </c>
      <c r="P2871" s="5">
        <f t="shared" si="353"/>
        <v>35.4</v>
      </c>
      <c r="Q2871" t="str">
        <f t="shared" si="354"/>
        <v>theater</v>
      </c>
      <c r="R2871" t="str">
        <f t="shared" si="355"/>
        <v>plays</v>
      </c>
      <c r="S2871" s="10">
        <f t="shared" si="356"/>
        <v>42540.385196759256</v>
      </c>
      <c r="T2871" s="10">
        <f t="shared" si="357"/>
        <v>42570.385196759256</v>
      </c>
      <c r="U2871">
        <f t="shared" si="358"/>
        <v>2016</v>
      </c>
      <c r="V2871">
        <f t="shared" si="359"/>
        <v>2016</v>
      </c>
    </row>
    <row r="2872" spans="1:22"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52"/>
        <v>15</v>
      </c>
      <c r="P2872" s="5">
        <f t="shared" si="353"/>
        <v>83.333333333333329</v>
      </c>
      <c r="Q2872" t="str">
        <f t="shared" si="354"/>
        <v>theater</v>
      </c>
      <c r="R2872" t="str">
        <f t="shared" si="355"/>
        <v>plays</v>
      </c>
      <c r="S2872" s="10">
        <f t="shared" si="356"/>
        <v>41745.981076388889</v>
      </c>
      <c r="T2872" s="10">
        <f t="shared" si="357"/>
        <v>41775.981076388889</v>
      </c>
      <c r="U2872">
        <f t="shared" si="358"/>
        <v>2014</v>
      </c>
      <c r="V2872">
        <f t="shared" si="359"/>
        <v>2014</v>
      </c>
    </row>
    <row r="2873" spans="1:22"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52"/>
        <v>4.67</v>
      </c>
      <c r="P2873" s="5">
        <f t="shared" si="353"/>
        <v>35.92307692307692</v>
      </c>
      <c r="Q2873" t="str">
        <f t="shared" si="354"/>
        <v>theater</v>
      </c>
      <c r="R2873" t="str">
        <f t="shared" si="355"/>
        <v>plays</v>
      </c>
      <c r="S2873" s="10">
        <f t="shared" si="356"/>
        <v>41974.530243055553</v>
      </c>
      <c r="T2873" s="10">
        <f t="shared" si="357"/>
        <v>41994.530243055553</v>
      </c>
      <c r="U2873">
        <f t="shared" si="358"/>
        <v>2014</v>
      </c>
      <c r="V2873">
        <f t="shared" si="359"/>
        <v>2014</v>
      </c>
    </row>
    <row r="2874" spans="1:22"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52"/>
        <v>0</v>
      </c>
      <c r="P2874" s="5">
        <f t="shared" si="353"/>
        <v>0</v>
      </c>
      <c r="Q2874" t="str">
        <f t="shared" si="354"/>
        <v>theater</v>
      </c>
      <c r="R2874" t="str">
        <f t="shared" si="355"/>
        <v>plays</v>
      </c>
      <c r="S2874" s="10">
        <f t="shared" si="356"/>
        <v>42114.907847222225</v>
      </c>
      <c r="T2874" s="10">
        <f t="shared" si="357"/>
        <v>42174.907847222225</v>
      </c>
      <c r="U2874">
        <f t="shared" si="358"/>
        <v>2015</v>
      </c>
      <c r="V2874">
        <f t="shared" si="359"/>
        <v>2015</v>
      </c>
    </row>
    <row r="2875" spans="1:22"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52"/>
        <v>38.119999999999997</v>
      </c>
      <c r="P2875" s="5">
        <f t="shared" si="353"/>
        <v>119.125</v>
      </c>
      <c r="Q2875" t="str">
        <f t="shared" si="354"/>
        <v>theater</v>
      </c>
      <c r="R2875" t="str">
        <f t="shared" si="355"/>
        <v>plays</v>
      </c>
      <c r="S2875" s="10">
        <f t="shared" si="356"/>
        <v>42002.609155092585</v>
      </c>
      <c r="T2875" s="10">
        <f t="shared" si="357"/>
        <v>42032.609155092585</v>
      </c>
      <c r="U2875">
        <f t="shared" si="358"/>
        <v>2014</v>
      </c>
      <c r="V2875">
        <f t="shared" si="359"/>
        <v>2015</v>
      </c>
    </row>
    <row r="2876" spans="1:22"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52"/>
        <v>5.42</v>
      </c>
      <c r="P2876" s="5">
        <f t="shared" si="353"/>
        <v>90.333333333333329</v>
      </c>
      <c r="Q2876" t="str">
        <f t="shared" si="354"/>
        <v>theater</v>
      </c>
      <c r="R2876" t="str">
        <f t="shared" si="355"/>
        <v>plays</v>
      </c>
      <c r="S2876" s="10">
        <f t="shared" si="356"/>
        <v>42722.636412037034</v>
      </c>
      <c r="T2876" s="10">
        <f t="shared" si="357"/>
        <v>42752.636412037034</v>
      </c>
      <c r="U2876">
        <f t="shared" si="358"/>
        <v>2016</v>
      </c>
      <c r="V2876">
        <f t="shared" si="359"/>
        <v>2017</v>
      </c>
    </row>
    <row r="2877" spans="1:22"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52"/>
        <v>3.4999999999999996E-2</v>
      </c>
      <c r="P2877" s="5">
        <f t="shared" si="353"/>
        <v>2.3333333333333335</v>
      </c>
      <c r="Q2877" t="str">
        <f t="shared" si="354"/>
        <v>theater</v>
      </c>
      <c r="R2877" t="str">
        <f t="shared" si="355"/>
        <v>plays</v>
      </c>
      <c r="S2877" s="10">
        <f t="shared" si="356"/>
        <v>42464.920057870368</v>
      </c>
      <c r="T2877" s="10">
        <f t="shared" si="357"/>
        <v>42494.920057870368</v>
      </c>
      <c r="U2877">
        <f t="shared" si="358"/>
        <v>2016</v>
      </c>
      <c r="V2877">
        <f t="shared" si="359"/>
        <v>2016</v>
      </c>
    </row>
    <row r="2878" spans="1:22"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52"/>
        <v>0</v>
      </c>
      <c r="P2878" s="5">
        <f t="shared" si="353"/>
        <v>0</v>
      </c>
      <c r="Q2878" t="str">
        <f t="shared" si="354"/>
        <v>theater</v>
      </c>
      <c r="R2878" t="str">
        <f t="shared" si="355"/>
        <v>plays</v>
      </c>
      <c r="S2878" s="10">
        <f t="shared" si="356"/>
        <v>42171.535636574066</v>
      </c>
      <c r="T2878" s="10">
        <f t="shared" si="357"/>
        <v>42201.535636574066</v>
      </c>
      <c r="U2878">
        <f t="shared" si="358"/>
        <v>2015</v>
      </c>
      <c r="V2878">
        <f t="shared" si="359"/>
        <v>2015</v>
      </c>
    </row>
    <row r="2879" spans="1:22"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52"/>
        <v>10.833333333333334</v>
      </c>
      <c r="P2879" s="5">
        <f t="shared" si="353"/>
        <v>108.33333333333333</v>
      </c>
      <c r="Q2879" t="str">
        <f t="shared" si="354"/>
        <v>theater</v>
      </c>
      <c r="R2879" t="str">
        <f t="shared" si="355"/>
        <v>plays</v>
      </c>
      <c r="S2879" s="10">
        <f t="shared" si="356"/>
        <v>42672.746805555558</v>
      </c>
      <c r="T2879" s="10">
        <f t="shared" si="357"/>
        <v>42704.499999999993</v>
      </c>
      <c r="U2879">
        <f t="shared" si="358"/>
        <v>2016</v>
      </c>
      <c r="V2879">
        <f t="shared" si="359"/>
        <v>2016</v>
      </c>
    </row>
    <row r="2880" spans="1:22"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52"/>
        <v>2.1</v>
      </c>
      <c r="P2880" s="5">
        <f t="shared" si="353"/>
        <v>15.75</v>
      </c>
      <c r="Q2880" t="str">
        <f t="shared" si="354"/>
        <v>theater</v>
      </c>
      <c r="R2880" t="str">
        <f t="shared" si="355"/>
        <v>plays</v>
      </c>
      <c r="S2880" s="10">
        <f t="shared" si="356"/>
        <v>42128.407349537032</v>
      </c>
      <c r="T2880" s="10">
        <f t="shared" si="357"/>
        <v>42188.407349537032</v>
      </c>
      <c r="U2880">
        <f t="shared" si="358"/>
        <v>2015</v>
      </c>
      <c r="V2880">
        <f t="shared" si="359"/>
        <v>2015</v>
      </c>
    </row>
    <row r="2881" spans="1:22"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52"/>
        <v>0.2589285714285714</v>
      </c>
      <c r="P2881" s="5">
        <f t="shared" si="353"/>
        <v>29</v>
      </c>
      <c r="Q2881" t="str">
        <f t="shared" si="354"/>
        <v>theater</v>
      </c>
      <c r="R2881" t="str">
        <f t="shared" si="355"/>
        <v>plays</v>
      </c>
      <c r="S2881" s="10">
        <f t="shared" si="356"/>
        <v>42359.516909722217</v>
      </c>
      <c r="T2881" s="10">
        <f t="shared" si="357"/>
        <v>42389.516909722217</v>
      </c>
      <c r="U2881">
        <f t="shared" si="358"/>
        <v>2015</v>
      </c>
      <c r="V2881">
        <f t="shared" si="359"/>
        <v>2016</v>
      </c>
    </row>
    <row r="2882" spans="1:22"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52"/>
        <v>23.333333333333332</v>
      </c>
      <c r="P2882" s="5">
        <f t="shared" si="353"/>
        <v>96.551724137931032</v>
      </c>
      <c r="Q2882" t="str">
        <f t="shared" si="354"/>
        <v>theater</v>
      </c>
      <c r="R2882" t="str">
        <f t="shared" si="355"/>
        <v>plays</v>
      </c>
      <c r="S2882" s="10">
        <f t="shared" si="356"/>
        <v>42192.69736111111</v>
      </c>
      <c r="T2882" s="10">
        <f t="shared" si="357"/>
        <v>42236.503472222219</v>
      </c>
      <c r="U2882">
        <f t="shared" si="358"/>
        <v>2015</v>
      </c>
      <c r="V2882">
        <f t="shared" si="359"/>
        <v>2015</v>
      </c>
    </row>
    <row r="2883" spans="1:22"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60">(E2883/D2883)*100</f>
        <v>0</v>
      </c>
      <c r="P2883" s="5">
        <f t="shared" ref="P2883:P2946" si="361">IFERROR(E2883/L2883, 0)</f>
        <v>0</v>
      </c>
      <c r="Q2883" t="str">
        <f t="shared" ref="Q2883:Q2946" si="362">LEFT(N2883,FIND("/",N2883)-1)</f>
        <v>theater</v>
      </c>
      <c r="R2883" t="str">
        <f t="shared" ref="R2883:R2946" si="363">RIGHT(N2883,LEN(N2883)-FIND("/",N2883))</f>
        <v>plays</v>
      </c>
      <c r="S2883" s="10">
        <f t="shared" ref="S2883:S2946" si="364">(J2883/86400)+25569+(-5/24)</f>
        <v>41916.389305555553</v>
      </c>
      <c r="T2883" s="10">
        <f t="shared" ref="T2883:T2946" si="365">(I2883/86400)+25569+(-5/24)</f>
        <v>41976.430972222217</v>
      </c>
      <c r="U2883">
        <f t="shared" ref="U2883:U2946" si="366">YEAR(S2883)</f>
        <v>2014</v>
      </c>
      <c r="V2883">
        <f t="shared" ref="V2883:V2946" si="367">YEAR(T2883)</f>
        <v>2014</v>
      </c>
    </row>
    <row r="2884" spans="1:22"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60"/>
        <v>33.6</v>
      </c>
      <c r="P2884" s="5">
        <f t="shared" si="361"/>
        <v>63</v>
      </c>
      <c r="Q2884" t="str">
        <f t="shared" si="362"/>
        <v>theater</v>
      </c>
      <c r="R2884" t="str">
        <f t="shared" si="363"/>
        <v>plays</v>
      </c>
      <c r="S2884" s="10">
        <f t="shared" si="364"/>
        <v>42461.387939814813</v>
      </c>
      <c r="T2884" s="10">
        <f t="shared" si="365"/>
        <v>42491.387939814813</v>
      </c>
      <c r="U2884">
        <f t="shared" si="366"/>
        <v>2016</v>
      </c>
      <c r="V2884">
        <f t="shared" si="367"/>
        <v>2016</v>
      </c>
    </row>
    <row r="2885" spans="1:22"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60"/>
        <v>19.079999999999998</v>
      </c>
      <c r="P2885" s="5">
        <f t="shared" si="361"/>
        <v>381.6</v>
      </c>
      <c r="Q2885" t="str">
        <f t="shared" si="362"/>
        <v>theater</v>
      </c>
      <c r="R2885" t="str">
        <f t="shared" si="363"/>
        <v>plays</v>
      </c>
      <c r="S2885" s="10">
        <f t="shared" si="364"/>
        <v>42370.694872685184</v>
      </c>
      <c r="T2885" s="10">
        <f t="shared" si="365"/>
        <v>42405.999305555553</v>
      </c>
      <c r="U2885">
        <f t="shared" si="366"/>
        <v>2016</v>
      </c>
      <c r="V2885">
        <f t="shared" si="367"/>
        <v>2016</v>
      </c>
    </row>
    <row r="2886" spans="1:22"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60"/>
        <v>0.41111111111111115</v>
      </c>
      <c r="P2886" s="5">
        <f t="shared" si="361"/>
        <v>46.25</v>
      </c>
      <c r="Q2886" t="str">
        <f t="shared" si="362"/>
        <v>theater</v>
      </c>
      <c r="R2886" t="str">
        <f t="shared" si="363"/>
        <v>plays</v>
      </c>
      <c r="S2886" s="10">
        <f t="shared" si="364"/>
        <v>41948.518923611111</v>
      </c>
      <c r="T2886" s="10">
        <f t="shared" si="365"/>
        <v>41978.518923611111</v>
      </c>
      <c r="U2886">
        <f t="shared" si="366"/>
        <v>2014</v>
      </c>
      <c r="V2886">
        <f t="shared" si="367"/>
        <v>2014</v>
      </c>
    </row>
    <row r="2887" spans="1:22"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60"/>
        <v>32.5</v>
      </c>
      <c r="P2887" s="5">
        <f t="shared" si="361"/>
        <v>26</v>
      </c>
      <c r="Q2887" t="str">
        <f t="shared" si="362"/>
        <v>theater</v>
      </c>
      <c r="R2887" t="str">
        <f t="shared" si="363"/>
        <v>plays</v>
      </c>
      <c r="S2887" s="10">
        <f t="shared" si="364"/>
        <v>42046.868067129624</v>
      </c>
      <c r="T2887" s="10">
        <f t="shared" si="365"/>
        <v>42076.82640046296</v>
      </c>
      <c r="U2887">
        <f t="shared" si="366"/>
        <v>2015</v>
      </c>
      <c r="V2887">
        <f t="shared" si="367"/>
        <v>2015</v>
      </c>
    </row>
    <row r="2888" spans="1:22"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60"/>
        <v>5</v>
      </c>
      <c r="P2888" s="5">
        <f t="shared" si="361"/>
        <v>10</v>
      </c>
      <c r="Q2888" t="str">
        <f t="shared" si="362"/>
        <v>theater</v>
      </c>
      <c r="R2888" t="str">
        <f t="shared" si="363"/>
        <v>plays</v>
      </c>
      <c r="S2888" s="10">
        <f t="shared" si="364"/>
        <v>42261.424583333333</v>
      </c>
      <c r="T2888" s="10">
        <f t="shared" si="365"/>
        <v>42265.957638888889</v>
      </c>
      <c r="U2888">
        <f t="shared" si="366"/>
        <v>2015</v>
      </c>
      <c r="V2888">
        <f t="shared" si="367"/>
        <v>2015</v>
      </c>
    </row>
    <row r="2889" spans="1:22"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60"/>
        <v>0.16666666666666669</v>
      </c>
      <c r="P2889" s="5">
        <f t="shared" si="361"/>
        <v>5</v>
      </c>
      <c r="Q2889" t="str">
        <f t="shared" si="362"/>
        <v>theater</v>
      </c>
      <c r="R2889" t="str">
        <f t="shared" si="363"/>
        <v>plays</v>
      </c>
      <c r="S2889" s="10">
        <f t="shared" si="364"/>
        <v>41985.219027777777</v>
      </c>
      <c r="T2889" s="10">
        <f t="shared" si="365"/>
        <v>42015.219027777777</v>
      </c>
      <c r="U2889">
        <f t="shared" si="366"/>
        <v>2014</v>
      </c>
      <c r="V2889">
        <f t="shared" si="367"/>
        <v>2015</v>
      </c>
    </row>
    <row r="2890" spans="1:22"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60"/>
        <v>0</v>
      </c>
      <c r="P2890" s="5">
        <f t="shared" si="361"/>
        <v>0</v>
      </c>
      <c r="Q2890" t="str">
        <f t="shared" si="362"/>
        <v>theater</v>
      </c>
      <c r="R2890" t="str">
        <f t="shared" si="363"/>
        <v>plays</v>
      </c>
      <c r="S2890" s="10">
        <f t="shared" si="364"/>
        <v>41922.326851851853</v>
      </c>
      <c r="T2890" s="10">
        <f t="shared" si="365"/>
        <v>41929.999305555553</v>
      </c>
      <c r="U2890">
        <f t="shared" si="366"/>
        <v>2014</v>
      </c>
      <c r="V2890">
        <f t="shared" si="367"/>
        <v>2014</v>
      </c>
    </row>
    <row r="2891" spans="1:22"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60"/>
        <v>38.066666666666663</v>
      </c>
      <c r="P2891" s="5">
        <f t="shared" si="361"/>
        <v>81.571428571428569</v>
      </c>
      <c r="Q2891" t="str">
        <f t="shared" si="362"/>
        <v>theater</v>
      </c>
      <c r="R2891" t="str">
        <f t="shared" si="363"/>
        <v>plays</v>
      </c>
      <c r="S2891" s="10">
        <f t="shared" si="364"/>
        <v>41850.654918981476</v>
      </c>
      <c r="T2891" s="10">
        <f t="shared" si="365"/>
        <v>41880.654918981476</v>
      </c>
      <c r="U2891">
        <f t="shared" si="366"/>
        <v>2014</v>
      </c>
      <c r="V2891">
        <f t="shared" si="367"/>
        <v>2014</v>
      </c>
    </row>
    <row r="2892" spans="1:22"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60"/>
        <v>1.05</v>
      </c>
      <c r="P2892" s="5">
        <f t="shared" si="361"/>
        <v>7</v>
      </c>
      <c r="Q2892" t="str">
        <f t="shared" si="362"/>
        <v>theater</v>
      </c>
      <c r="R2892" t="str">
        <f t="shared" si="363"/>
        <v>plays</v>
      </c>
      <c r="S2892" s="10">
        <f t="shared" si="364"/>
        <v>41831.534629629627</v>
      </c>
      <c r="T2892" s="10">
        <f t="shared" si="365"/>
        <v>41859.916666666664</v>
      </c>
      <c r="U2892">
        <f t="shared" si="366"/>
        <v>2014</v>
      </c>
      <c r="V2892">
        <f t="shared" si="367"/>
        <v>2014</v>
      </c>
    </row>
    <row r="2893" spans="1:22"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60"/>
        <v>2.73</v>
      </c>
      <c r="P2893" s="5">
        <f t="shared" si="361"/>
        <v>27.3</v>
      </c>
      <c r="Q2893" t="str">
        <f t="shared" si="362"/>
        <v>theater</v>
      </c>
      <c r="R2893" t="str">
        <f t="shared" si="363"/>
        <v>plays</v>
      </c>
      <c r="S2893" s="10">
        <f t="shared" si="364"/>
        <v>42415.675092592595</v>
      </c>
      <c r="T2893" s="10">
        <f t="shared" si="365"/>
        <v>42475.633425925924</v>
      </c>
      <c r="U2893">
        <f t="shared" si="366"/>
        <v>2016</v>
      </c>
      <c r="V2893">
        <f t="shared" si="367"/>
        <v>2016</v>
      </c>
    </row>
    <row r="2894" spans="1:22"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60"/>
        <v>9.0909090909090917</v>
      </c>
      <c r="P2894" s="5">
        <f t="shared" si="361"/>
        <v>29.411764705882351</v>
      </c>
      <c r="Q2894" t="str">
        <f t="shared" si="362"/>
        <v>theater</v>
      </c>
      <c r="R2894" t="str">
        <f t="shared" si="363"/>
        <v>plays</v>
      </c>
      <c r="S2894" s="10">
        <f t="shared" si="364"/>
        <v>41869.505833333329</v>
      </c>
      <c r="T2894" s="10">
        <f t="shared" si="365"/>
        <v>41876.666666666664</v>
      </c>
      <c r="U2894">
        <f t="shared" si="366"/>
        <v>2014</v>
      </c>
      <c r="V2894">
        <f t="shared" si="367"/>
        <v>2014</v>
      </c>
    </row>
    <row r="2895" spans="1:22"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60"/>
        <v>0.5</v>
      </c>
      <c r="P2895" s="5">
        <f t="shared" si="361"/>
        <v>12.5</v>
      </c>
      <c r="Q2895" t="str">
        <f t="shared" si="362"/>
        <v>theater</v>
      </c>
      <c r="R2895" t="str">
        <f t="shared" si="363"/>
        <v>plays</v>
      </c>
      <c r="S2895" s="10">
        <f t="shared" si="364"/>
        <v>41953.564756944441</v>
      </c>
      <c r="T2895" s="10">
        <f t="shared" si="365"/>
        <v>42012.874999999993</v>
      </c>
      <c r="U2895">
        <f t="shared" si="366"/>
        <v>2014</v>
      </c>
      <c r="V2895">
        <f t="shared" si="367"/>
        <v>2015</v>
      </c>
    </row>
    <row r="2896" spans="1:22"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60"/>
        <v>0</v>
      </c>
      <c r="P2896" s="5">
        <f t="shared" si="361"/>
        <v>0</v>
      </c>
      <c r="Q2896" t="str">
        <f t="shared" si="362"/>
        <v>theater</v>
      </c>
      <c r="R2896" t="str">
        <f t="shared" si="363"/>
        <v>plays</v>
      </c>
      <c r="S2896" s="10">
        <f t="shared" si="364"/>
        <v>42037.777951388889</v>
      </c>
      <c r="T2896" s="10">
        <f t="shared" si="365"/>
        <v>42097.736284722218</v>
      </c>
      <c r="U2896">
        <f t="shared" si="366"/>
        <v>2015</v>
      </c>
      <c r="V2896">
        <f t="shared" si="367"/>
        <v>2015</v>
      </c>
    </row>
    <row r="2897" spans="1:22"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60"/>
        <v>4.5999999999999996</v>
      </c>
      <c r="P2897" s="5">
        <f t="shared" si="361"/>
        <v>5.75</v>
      </c>
      <c r="Q2897" t="str">
        <f t="shared" si="362"/>
        <v>theater</v>
      </c>
      <c r="R2897" t="str">
        <f t="shared" si="363"/>
        <v>plays</v>
      </c>
      <c r="S2897" s="10">
        <f t="shared" si="364"/>
        <v>41811.347129629627</v>
      </c>
      <c r="T2897" s="10">
        <f t="shared" si="365"/>
        <v>41812.666666666664</v>
      </c>
      <c r="U2897">
        <f t="shared" si="366"/>
        <v>2014</v>
      </c>
      <c r="V2897">
        <f t="shared" si="367"/>
        <v>2014</v>
      </c>
    </row>
    <row r="2898" spans="1:22"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60"/>
        <v>20.833333333333336</v>
      </c>
      <c r="P2898" s="5">
        <f t="shared" si="361"/>
        <v>52.083333333333336</v>
      </c>
      <c r="Q2898" t="str">
        <f t="shared" si="362"/>
        <v>theater</v>
      </c>
      <c r="R2898" t="str">
        <f t="shared" si="363"/>
        <v>plays</v>
      </c>
      <c r="S2898" s="10">
        <f t="shared" si="364"/>
        <v>42701.700474537036</v>
      </c>
      <c r="T2898" s="10">
        <f t="shared" si="365"/>
        <v>42716.041666666664</v>
      </c>
      <c r="U2898">
        <f t="shared" si="366"/>
        <v>2016</v>
      </c>
      <c r="V2898">
        <f t="shared" si="367"/>
        <v>2016</v>
      </c>
    </row>
    <row r="2899" spans="1:22"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60"/>
        <v>4.583333333333333</v>
      </c>
      <c r="P2899" s="5">
        <f t="shared" si="361"/>
        <v>183.33333333333334</v>
      </c>
      <c r="Q2899" t="str">
        <f t="shared" si="362"/>
        <v>theater</v>
      </c>
      <c r="R2899" t="str">
        <f t="shared" si="363"/>
        <v>plays</v>
      </c>
      <c r="S2899" s="10">
        <f t="shared" si="364"/>
        <v>42258.438171296293</v>
      </c>
      <c r="T2899" s="10">
        <f t="shared" si="365"/>
        <v>42288.436863425923</v>
      </c>
      <c r="U2899">
        <f t="shared" si="366"/>
        <v>2015</v>
      </c>
      <c r="V2899">
        <f t="shared" si="367"/>
        <v>2015</v>
      </c>
    </row>
    <row r="2900" spans="1:22"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60"/>
        <v>4.2133333333333338</v>
      </c>
      <c r="P2900" s="5">
        <f t="shared" si="361"/>
        <v>26.333333333333332</v>
      </c>
      <c r="Q2900" t="str">
        <f t="shared" si="362"/>
        <v>theater</v>
      </c>
      <c r="R2900" t="str">
        <f t="shared" si="363"/>
        <v>plays</v>
      </c>
      <c r="S2900" s="10">
        <f t="shared" si="364"/>
        <v>42278.456631944442</v>
      </c>
      <c r="T2900" s="10">
        <f t="shared" si="365"/>
        <v>42308.456631944442</v>
      </c>
      <c r="U2900">
        <f t="shared" si="366"/>
        <v>2015</v>
      </c>
      <c r="V2900">
        <f t="shared" si="367"/>
        <v>2015</v>
      </c>
    </row>
    <row r="2901" spans="1:22"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60"/>
        <v>0</v>
      </c>
      <c r="P2901" s="5">
        <f t="shared" si="361"/>
        <v>0</v>
      </c>
      <c r="Q2901" t="str">
        <f t="shared" si="362"/>
        <v>theater</v>
      </c>
      <c r="R2901" t="str">
        <f t="shared" si="363"/>
        <v>plays</v>
      </c>
      <c r="S2901" s="10">
        <f t="shared" si="364"/>
        <v>42514.869884259257</v>
      </c>
      <c r="T2901" s="10">
        <f t="shared" si="365"/>
        <v>42574.869884259257</v>
      </c>
      <c r="U2901">
        <f t="shared" si="366"/>
        <v>2016</v>
      </c>
      <c r="V2901">
        <f t="shared" si="367"/>
        <v>2016</v>
      </c>
    </row>
    <row r="2902" spans="1:22"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60"/>
        <v>61.909090909090914</v>
      </c>
      <c r="P2902" s="5">
        <f t="shared" si="361"/>
        <v>486.42857142857144</v>
      </c>
      <c r="Q2902" t="str">
        <f t="shared" si="362"/>
        <v>theater</v>
      </c>
      <c r="R2902" t="str">
        <f t="shared" si="363"/>
        <v>plays</v>
      </c>
      <c r="S2902" s="10">
        <f t="shared" si="364"/>
        <v>41830.025833333333</v>
      </c>
      <c r="T2902" s="10">
        <f t="shared" si="365"/>
        <v>41860.025833333333</v>
      </c>
      <c r="U2902">
        <f t="shared" si="366"/>
        <v>2014</v>
      </c>
      <c r="V2902">
        <f t="shared" si="367"/>
        <v>2014</v>
      </c>
    </row>
    <row r="2903" spans="1:22"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60"/>
        <v>0.8</v>
      </c>
      <c r="P2903" s="5">
        <f t="shared" si="361"/>
        <v>3</v>
      </c>
      <c r="Q2903" t="str">
        <f t="shared" si="362"/>
        <v>theater</v>
      </c>
      <c r="R2903" t="str">
        <f t="shared" si="363"/>
        <v>plays</v>
      </c>
      <c r="S2903" s="10">
        <f t="shared" si="364"/>
        <v>41982.696053240739</v>
      </c>
      <c r="T2903" s="10">
        <f t="shared" si="365"/>
        <v>42042.696053240739</v>
      </c>
      <c r="U2903">
        <f t="shared" si="366"/>
        <v>2014</v>
      </c>
      <c r="V2903">
        <f t="shared" si="367"/>
        <v>2015</v>
      </c>
    </row>
    <row r="2904" spans="1:22"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60"/>
        <v>1.6666666666666666E-2</v>
      </c>
      <c r="P2904" s="5">
        <f t="shared" si="361"/>
        <v>25</v>
      </c>
      <c r="Q2904" t="str">
        <f t="shared" si="362"/>
        <v>theater</v>
      </c>
      <c r="R2904" t="str">
        <f t="shared" si="363"/>
        <v>plays</v>
      </c>
      <c r="S2904" s="10">
        <f t="shared" si="364"/>
        <v>42210.231435185182</v>
      </c>
      <c r="T2904" s="10">
        <f t="shared" si="365"/>
        <v>42240.231435185182</v>
      </c>
      <c r="U2904">
        <f t="shared" si="366"/>
        <v>2015</v>
      </c>
      <c r="V2904">
        <f t="shared" si="367"/>
        <v>2015</v>
      </c>
    </row>
    <row r="2905" spans="1:22"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60"/>
        <v>0.77999999999999992</v>
      </c>
      <c r="P2905" s="5">
        <f t="shared" si="361"/>
        <v>9.75</v>
      </c>
      <c r="Q2905" t="str">
        <f t="shared" si="362"/>
        <v>theater</v>
      </c>
      <c r="R2905" t="str">
        <f t="shared" si="363"/>
        <v>plays</v>
      </c>
      <c r="S2905" s="10">
        <f t="shared" si="364"/>
        <v>42195.95854166666</v>
      </c>
      <c r="T2905" s="10">
        <f t="shared" si="365"/>
        <v>42255.95854166666</v>
      </c>
      <c r="U2905">
        <f t="shared" si="366"/>
        <v>2015</v>
      </c>
      <c r="V2905">
        <f t="shared" si="367"/>
        <v>2015</v>
      </c>
    </row>
    <row r="2906" spans="1:22"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60"/>
        <v>5</v>
      </c>
      <c r="P2906" s="5">
        <f t="shared" si="361"/>
        <v>18.75</v>
      </c>
      <c r="Q2906" t="str">
        <f t="shared" si="362"/>
        <v>theater</v>
      </c>
      <c r="R2906" t="str">
        <f t="shared" si="363"/>
        <v>plays</v>
      </c>
      <c r="S2906" s="10">
        <f t="shared" si="364"/>
        <v>41940.759618055556</v>
      </c>
      <c r="T2906" s="10">
        <f t="shared" si="365"/>
        <v>41952.291666666664</v>
      </c>
      <c r="U2906">
        <f t="shared" si="366"/>
        <v>2014</v>
      </c>
      <c r="V2906">
        <f t="shared" si="367"/>
        <v>2014</v>
      </c>
    </row>
    <row r="2907" spans="1:22"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60"/>
        <v>17.771428571428572</v>
      </c>
      <c r="P2907" s="5">
        <f t="shared" si="361"/>
        <v>36.588235294117645</v>
      </c>
      <c r="Q2907" t="str">
        <f t="shared" si="362"/>
        <v>theater</v>
      </c>
      <c r="R2907" t="str">
        <f t="shared" si="363"/>
        <v>plays</v>
      </c>
      <c r="S2907" s="10">
        <f t="shared" si="364"/>
        <v>42605.848530092589</v>
      </c>
      <c r="T2907" s="10">
        <f t="shared" si="365"/>
        <v>42619.848530092589</v>
      </c>
      <c r="U2907">
        <f t="shared" si="366"/>
        <v>2016</v>
      </c>
      <c r="V2907">
        <f t="shared" si="367"/>
        <v>2016</v>
      </c>
    </row>
    <row r="2908" spans="1:22"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60"/>
        <v>9.4166666666666661</v>
      </c>
      <c r="P2908" s="5">
        <f t="shared" si="361"/>
        <v>80.714285714285708</v>
      </c>
      <c r="Q2908" t="str">
        <f t="shared" si="362"/>
        <v>theater</v>
      </c>
      <c r="R2908" t="str">
        <f t="shared" si="363"/>
        <v>plays</v>
      </c>
      <c r="S2908" s="10">
        <f t="shared" si="364"/>
        <v>42199.440578703703</v>
      </c>
      <c r="T2908" s="10">
        <f t="shared" si="365"/>
        <v>42216.833333333336</v>
      </c>
      <c r="U2908">
        <f t="shared" si="366"/>
        <v>2015</v>
      </c>
      <c r="V2908">
        <f t="shared" si="367"/>
        <v>2015</v>
      </c>
    </row>
    <row r="2909" spans="1:22"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60"/>
        <v>0.08</v>
      </c>
      <c r="P2909" s="5">
        <f t="shared" si="361"/>
        <v>1</v>
      </c>
      <c r="Q2909" t="str">
        <f t="shared" si="362"/>
        <v>theater</v>
      </c>
      <c r="R2909" t="str">
        <f t="shared" si="363"/>
        <v>plays</v>
      </c>
      <c r="S2909" s="10">
        <f t="shared" si="364"/>
        <v>42444.669409722221</v>
      </c>
      <c r="T2909" s="10">
        <f t="shared" si="365"/>
        <v>42504.669409722221</v>
      </c>
      <c r="U2909">
        <f t="shared" si="366"/>
        <v>2016</v>
      </c>
      <c r="V2909">
        <f t="shared" si="367"/>
        <v>2016</v>
      </c>
    </row>
    <row r="2910" spans="1:22"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60"/>
        <v>2.75</v>
      </c>
      <c r="P2910" s="5">
        <f t="shared" si="361"/>
        <v>52.8</v>
      </c>
      <c r="Q2910" t="str">
        <f t="shared" si="362"/>
        <v>theater</v>
      </c>
      <c r="R2910" t="str">
        <f t="shared" si="363"/>
        <v>plays</v>
      </c>
      <c r="S2910" s="10">
        <f t="shared" si="364"/>
        <v>42499.523368055554</v>
      </c>
      <c r="T2910" s="10">
        <f t="shared" si="365"/>
        <v>42529.523368055554</v>
      </c>
      <c r="U2910">
        <f t="shared" si="366"/>
        <v>2016</v>
      </c>
      <c r="V2910">
        <f t="shared" si="367"/>
        <v>2016</v>
      </c>
    </row>
    <row r="2911" spans="1:22"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60"/>
        <v>1.1111111111111112E-2</v>
      </c>
      <c r="P2911" s="5">
        <f t="shared" si="361"/>
        <v>20</v>
      </c>
      <c r="Q2911" t="str">
        <f t="shared" si="362"/>
        <v>theater</v>
      </c>
      <c r="R2911" t="str">
        <f t="shared" si="363"/>
        <v>plays</v>
      </c>
      <c r="S2911" s="10">
        <f t="shared" si="364"/>
        <v>41929.057881944442</v>
      </c>
      <c r="T2911" s="10">
        <f t="shared" si="365"/>
        <v>41968.615277777775</v>
      </c>
      <c r="U2911">
        <f t="shared" si="366"/>
        <v>2014</v>
      </c>
      <c r="V2911">
        <f t="shared" si="367"/>
        <v>2014</v>
      </c>
    </row>
    <row r="2912" spans="1:22"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60"/>
        <v>3.3333333333333335E-3</v>
      </c>
      <c r="P2912" s="5">
        <f t="shared" si="361"/>
        <v>1</v>
      </c>
      <c r="Q2912" t="str">
        <f t="shared" si="362"/>
        <v>theater</v>
      </c>
      <c r="R2912" t="str">
        <f t="shared" si="363"/>
        <v>plays</v>
      </c>
      <c r="S2912" s="10">
        <f t="shared" si="364"/>
        <v>42107.632951388885</v>
      </c>
      <c r="T2912" s="10">
        <f t="shared" si="365"/>
        <v>42167.632951388885</v>
      </c>
      <c r="U2912">
        <f t="shared" si="366"/>
        <v>2015</v>
      </c>
      <c r="V2912">
        <f t="shared" si="367"/>
        <v>2015</v>
      </c>
    </row>
    <row r="2913" spans="1:22"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60"/>
        <v>36.5</v>
      </c>
      <c r="P2913" s="5">
        <f t="shared" si="361"/>
        <v>46.928571428571431</v>
      </c>
      <c r="Q2913" t="str">
        <f t="shared" si="362"/>
        <v>theater</v>
      </c>
      <c r="R2913" t="str">
        <f t="shared" si="363"/>
        <v>plays</v>
      </c>
      <c r="S2913" s="10">
        <f t="shared" si="364"/>
        <v>42142.560486111113</v>
      </c>
      <c r="T2913" s="10">
        <f t="shared" si="365"/>
        <v>42182.560486111113</v>
      </c>
      <c r="U2913">
        <f t="shared" si="366"/>
        <v>2015</v>
      </c>
      <c r="V2913">
        <f t="shared" si="367"/>
        <v>2015</v>
      </c>
    </row>
    <row r="2914" spans="1:22"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60"/>
        <v>14.058171745152354</v>
      </c>
      <c r="P2914" s="5">
        <f t="shared" si="361"/>
        <v>78.07692307692308</v>
      </c>
      <c r="Q2914" t="str">
        <f t="shared" si="362"/>
        <v>theater</v>
      </c>
      <c r="R2914" t="str">
        <f t="shared" si="363"/>
        <v>plays</v>
      </c>
      <c r="S2914" s="10">
        <f t="shared" si="364"/>
        <v>42353.923310185179</v>
      </c>
      <c r="T2914" s="10">
        <f t="shared" si="365"/>
        <v>42383.923310185179</v>
      </c>
      <c r="U2914">
        <f t="shared" si="366"/>
        <v>2015</v>
      </c>
      <c r="V2914">
        <f t="shared" si="367"/>
        <v>2016</v>
      </c>
    </row>
    <row r="2915" spans="1:22"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60"/>
        <v>0.02</v>
      </c>
      <c r="P2915" s="5">
        <f t="shared" si="361"/>
        <v>1</v>
      </c>
      <c r="Q2915" t="str">
        <f t="shared" si="362"/>
        <v>theater</v>
      </c>
      <c r="R2915" t="str">
        <f t="shared" si="363"/>
        <v>plays</v>
      </c>
      <c r="S2915" s="10">
        <f t="shared" si="364"/>
        <v>41828.714571759258</v>
      </c>
      <c r="T2915" s="10">
        <f t="shared" si="365"/>
        <v>41888.714571759258</v>
      </c>
      <c r="U2915">
        <f t="shared" si="366"/>
        <v>2014</v>
      </c>
      <c r="V2915">
        <f t="shared" si="367"/>
        <v>2014</v>
      </c>
    </row>
    <row r="2916" spans="1:22"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60"/>
        <v>4.0000000000000001E-3</v>
      </c>
      <c r="P2916" s="5">
        <f t="shared" si="361"/>
        <v>1</v>
      </c>
      <c r="Q2916" t="str">
        <f t="shared" si="362"/>
        <v>theater</v>
      </c>
      <c r="R2916" t="str">
        <f t="shared" si="363"/>
        <v>plays</v>
      </c>
      <c r="S2916" s="10">
        <f t="shared" si="364"/>
        <v>42017.699004629627</v>
      </c>
      <c r="T2916" s="10">
        <f t="shared" si="365"/>
        <v>42077.657337962963</v>
      </c>
      <c r="U2916">
        <f t="shared" si="366"/>
        <v>2015</v>
      </c>
      <c r="V2916">
        <f t="shared" si="367"/>
        <v>2015</v>
      </c>
    </row>
    <row r="2917" spans="1:22"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60"/>
        <v>61.1</v>
      </c>
      <c r="P2917" s="5">
        <f t="shared" si="361"/>
        <v>203.66666666666666</v>
      </c>
      <c r="Q2917" t="str">
        <f t="shared" si="362"/>
        <v>theater</v>
      </c>
      <c r="R2917" t="str">
        <f t="shared" si="363"/>
        <v>plays</v>
      </c>
      <c r="S2917" s="10">
        <f t="shared" si="364"/>
        <v>42415.189699074072</v>
      </c>
      <c r="T2917" s="10">
        <f t="shared" si="365"/>
        <v>42445.1480324074</v>
      </c>
      <c r="U2917">
        <f t="shared" si="366"/>
        <v>2016</v>
      </c>
      <c r="V2917">
        <f t="shared" si="367"/>
        <v>2016</v>
      </c>
    </row>
    <row r="2918" spans="1:22"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60"/>
        <v>7.8378378378378386</v>
      </c>
      <c r="P2918" s="5">
        <f t="shared" si="361"/>
        <v>20.714285714285715</v>
      </c>
      <c r="Q2918" t="str">
        <f t="shared" si="362"/>
        <v>theater</v>
      </c>
      <c r="R2918" t="str">
        <f t="shared" si="363"/>
        <v>plays</v>
      </c>
      <c r="S2918" s="10">
        <f t="shared" si="364"/>
        <v>41755.268391203703</v>
      </c>
      <c r="T2918" s="10">
        <f t="shared" si="365"/>
        <v>41778.268391203703</v>
      </c>
      <c r="U2918">
        <f t="shared" si="366"/>
        <v>2014</v>
      </c>
      <c r="V2918">
        <f t="shared" si="367"/>
        <v>2014</v>
      </c>
    </row>
    <row r="2919" spans="1:22"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60"/>
        <v>21.85</v>
      </c>
      <c r="P2919" s="5">
        <f t="shared" si="361"/>
        <v>48.555555555555557</v>
      </c>
      <c r="Q2919" t="str">
        <f t="shared" si="362"/>
        <v>theater</v>
      </c>
      <c r="R2919" t="str">
        <f t="shared" si="363"/>
        <v>plays</v>
      </c>
      <c r="S2919" s="10">
        <f t="shared" si="364"/>
        <v>42245.026006944441</v>
      </c>
      <c r="T2919" s="10">
        <f t="shared" si="365"/>
        <v>42263.026006944441</v>
      </c>
      <c r="U2919">
        <f t="shared" si="366"/>
        <v>2015</v>
      </c>
      <c r="V2919">
        <f t="shared" si="367"/>
        <v>2015</v>
      </c>
    </row>
    <row r="2920" spans="1:22"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60"/>
        <v>27.24</v>
      </c>
      <c r="P2920" s="5">
        <f t="shared" si="361"/>
        <v>68.099999999999994</v>
      </c>
      <c r="Q2920" t="str">
        <f t="shared" si="362"/>
        <v>theater</v>
      </c>
      <c r="R2920" t="str">
        <f t="shared" si="363"/>
        <v>plays</v>
      </c>
      <c r="S2920" s="10">
        <f t="shared" si="364"/>
        <v>42278.421377314815</v>
      </c>
      <c r="T2920" s="10">
        <f t="shared" si="365"/>
        <v>42306.421377314815</v>
      </c>
      <c r="U2920">
        <f t="shared" si="366"/>
        <v>2015</v>
      </c>
      <c r="V2920">
        <f t="shared" si="367"/>
        <v>2015</v>
      </c>
    </row>
    <row r="2921" spans="1:22"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60"/>
        <v>8.5</v>
      </c>
      <c r="P2921" s="5">
        <f t="shared" si="361"/>
        <v>8.5</v>
      </c>
      <c r="Q2921" t="str">
        <f t="shared" si="362"/>
        <v>theater</v>
      </c>
      <c r="R2921" t="str">
        <f t="shared" si="363"/>
        <v>plays</v>
      </c>
      <c r="S2921" s="10">
        <f t="shared" si="364"/>
        <v>41826.411215277774</v>
      </c>
      <c r="T2921" s="10">
        <f t="shared" si="365"/>
        <v>41856.411215277774</v>
      </c>
      <c r="U2921">
        <f t="shared" si="366"/>
        <v>2014</v>
      </c>
      <c r="V2921">
        <f t="shared" si="367"/>
        <v>2014</v>
      </c>
    </row>
    <row r="2922" spans="1:22"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60"/>
        <v>26.840000000000003</v>
      </c>
      <c r="P2922" s="5">
        <f t="shared" si="361"/>
        <v>51.615384615384613</v>
      </c>
      <c r="Q2922" t="str">
        <f t="shared" si="362"/>
        <v>theater</v>
      </c>
      <c r="R2922" t="str">
        <f t="shared" si="363"/>
        <v>plays</v>
      </c>
      <c r="S2922" s="10">
        <f t="shared" si="364"/>
        <v>42058.584143518521</v>
      </c>
      <c r="T2922" s="10">
        <f t="shared" si="365"/>
        <v>42088.54247685185</v>
      </c>
      <c r="U2922">
        <f t="shared" si="366"/>
        <v>2015</v>
      </c>
      <c r="V2922">
        <f t="shared" si="367"/>
        <v>2015</v>
      </c>
    </row>
    <row r="2923" spans="1:22"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60"/>
        <v>129</v>
      </c>
      <c r="P2923" s="5">
        <f t="shared" si="361"/>
        <v>43</v>
      </c>
      <c r="Q2923" t="str">
        <f t="shared" si="362"/>
        <v>theater</v>
      </c>
      <c r="R2923" t="str">
        <f t="shared" si="363"/>
        <v>musical</v>
      </c>
      <c r="S2923" s="10">
        <f t="shared" si="364"/>
        <v>41877.678287037037</v>
      </c>
      <c r="T2923" s="10">
        <f t="shared" si="365"/>
        <v>41907.678287037037</v>
      </c>
      <c r="U2923">
        <f t="shared" si="366"/>
        <v>2014</v>
      </c>
      <c r="V2923">
        <f t="shared" si="367"/>
        <v>2014</v>
      </c>
    </row>
    <row r="2924" spans="1:22"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60"/>
        <v>100</v>
      </c>
      <c r="P2924" s="5">
        <f t="shared" si="361"/>
        <v>83.333333333333329</v>
      </c>
      <c r="Q2924" t="str">
        <f t="shared" si="362"/>
        <v>theater</v>
      </c>
      <c r="R2924" t="str">
        <f t="shared" si="363"/>
        <v>musical</v>
      </c>
      <c r="S2924" s="10">
        <f t="shared" si="364"/>
        <v>42097.665821759256</v>
      </c>
      <c r="T2924" s="10">
        <f t="shared" si="365"/>
        <v>42142.665821759256</v>
      </c>
      <c r="U2924">
        <f t="shared" si="366"/>
        <v>2015</v>
      </c>
      <c r="V2924">
        <f t="shared" si="367"/>
        <v>2015</v>
      </c>
    </row>
    <row r="2925" spans="1:22"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60"/>
        <v>100</v>
      </c>
      <c r="P2925" s="5">
        <f t="shared" si="361"/>
        <v>30</v>
      </c>
      <c r="Q2925" t="str">
        <f t="shared" si="362"/>
        <v>theater</v>
      </c>
      <c r="R2925" t="str">
        <f t="shared" si="363"/>
        <v>musical</v>
      </c>
      <c r="S2925" s="10">
        <f t="shared" si="364"/>
        <v>42012.944201388884</v>
      </c>
      <c r="T2925" s="10">
        <f t="shared" si="365"/>
        <v>42027.916666666664</v>
      </c>
      <c r="U2925">
        <f t="shared" si="366"/>
        <v>2015</v>
      </c>
      <c r="V2925">
        <f t="shared" si="367"/>
        <v>2015</v>
      </c>
    </row>
    <row r="2926" spans="1:22"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60"/>
        <v>103.2</v>
      </c>
      <c r="P2926" s="5">
        <f t="shared" si="361"/>
        <v>175.51020408163265</v>
      </c>
      <c r="Q2926" t="str">
        <f t="shared" si="362"/>
        <v>theater</v>
      </c>
      <c r="R2926" t="str">
        <f t="shared" si="363"/>
        <v>musical</v>
      </c>
      <c r="S2926" s="10">
        <f t="shared" si="364"/>
        <v>42103.348495370366</v>
      </c>
      <c r="T2926" s="10">
        <f t="shared" si="365"/>
        <v>42132.957638888889</v>
      </c>
      <c r="U2926">
        <f t="shared" si="366"/>
        <v>2015</v>
      </c>
      <c r="V2926">
        <f t="shared" si="367"/>
        <v>2015</v>
      </c>
    </row>
    <row r="2927" spans="1:22"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60"/>
        <v>102.44597777777777</v>
      </c>
      <c r="P2927" s="5">
        <f t="shared" si="361"/>
        <v>231.66175879396985</v>
      </c>
      <c r="Q2927" t="str">
        <f t="shared" si="362"/>
        <v>theater</v>
      </c>
      <c r="R2927" t="str">
        <f t="shared" si="363"/>
        <v>musical</v>
      </c>
      <c r="S2927" s="10">
        <f t="shared" si="364"/>
        <v>41863.375787037039</v>
      </c>
      <c r="T2927" s="10">
        <f t="shared" si="365"/>
        <v>41893.375787037039</v>
      </c>
      <c r="U2927">
        <f t="shared" si="366"/>
        <v>2014</v>
      </c>
      <c r="V2927">
        <f t="shared" si="367"/>
        <v>2014</v>
      </c>
    </row>
    <row r="2928" spans="1:22"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60"/>
        <v>125</v>
      </c>
      <c r="P2928" s="5">
        <f t="shared" si="361"/>
        <v>75</v>
      </c>
      <c r="Q2928" t="str">
        <f t="shared" si="362"/>
        <v>theater</v>
      </c>
      <c r="R2928" t="str">
        <f t="shared" si="363"/>
        <v>musical</v>
      </c>
      <c r="S2928" s="10">
        <f t="shared" si="364"/>
        <v>42044.557627314811</v>
      </c>
      <c r="T2928" s="10">
        <f t="shared" si="365"/>
        <v>42058.557627314811</v>
      </c>
      <c r="U2928">
        <f t="shared" si="366"/>
        <v>2015</v>
      </c>
      <c r="V2928">
        <f t="shared" si="367"/>
        <v>2015</v>
      </c>
    </row>
    <row r="2929" spans="1:22"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60"/>
        <v>130.83333333333334</v>
      </c>
      <c r="P2929" s="5">
        <f t="shared" si="361"/>
        <v>112.14285714285714</v>
      </c>
      <c r="Q2929" t="str">
        <f t="shared" si="362"/>
        <v>theater</v>
      </c>
      <c r="R2929" t="str">
        <f t="shared" si="363"/>
        <v>musical</v>
      </c>
      <c r="S2929" s="10">
        <f t="shared" si="364"/>
        <v>41806.460983796293</v>
      </c>
      <c r="T2929" s="10">
        <f t="shared" si="365"/>
        <v>41835</v>
      </c>
      <c r="U2929">
        <f t="shared" si="366"/>
        <v>2014</v>
      </c>
      <c r="V2929">
        <f t="shared" si="367"/>
        <v>2014</v>
      </c>
    </row>
    <row r="2930" spans="1:22"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60"/>
        <v>100</v>
      </c>
      <c r="P2930" s="5">
        <f t="shared" si="361"/>
        <v>41.666666666666664</v>
      </c>
      <c r="Q2930" t="str">
        <f t="shared" si="362"/>
        <v>theater</v>
      </c>
      <c r="R2930" t="str">
        <f t="shared" si="363"/>
        <v>musical</v>
      </c>
      <c r="S2930" s="10">
        <f t="shared" si="364"/>
        <v>42403.789884259262</v>
      </c>
      <c r="T2930" s="10">
        <f t="shared" si="365"/>
        <v>42433.789884259262</v>
      </c>
      <c r="U2930">
        <f t="shared" si="366"/>
        <v>2016</v>
      </c>
      <c r="V2930">
        <f t="shared" si="367"/>
        <v>2016</v>
      </c>
    </row>
    <row r="2931" spans="1:22"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60"/>
        <v>102.06937499999999</v>
      </c>
      <c r="P2931" s="5">
        <f t="shared" si="361"/>
        <v>255.17343750000001</v>
      </c>
      <c r="Q2931" t="str">
        <f t="shared" si="362"/>
        <v>theater</v>
      </c>
      <c r="R2931" t="str">
        <f t="shared" si="363"/>
        <v>musical</v>
      </c>
      <c r="S2931" s="10">
        <f t="shared" si="364"/>
        <v>41754.355995370366</v>
      </c>
      <c r="T2931" s="10">
        <f t="shared" si="365"/>
        <v>41784.355995370366</v>
      </c>
      <c r="U2931">
        <f t="shared" si="366"/>
        <v>2014</v>
      </c>
      <c r="V2931">
        <f t="shared" si="367"/>
        <v>2014</v>
      </c>
    </row>
    <row r="2932" spans="1:22"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60"/>
        <v>100.92000000000002</v>
      </c>
      <c r="P2932" s="5">
        <f t="shared" si="361"/>
        <v>162.7741935483871</v>
      </c>
      <c r="Q2932" t="str">
        <f t="shared" si="362"/>
        <v>theater</v>
      </c>
      <c r="R2932" t="str">
        <f t="shared" si="363"/>
        <v>musical</v>
      </c>
      <c r="S2932" s="10">
        <f t="shared" si="364"/>
        <v>42101.375740740739</v>
      </c>
      <c r="T2932" s="10">
        <f t="shared" si="365"/>
        <v>42131.375740740739</v>
      </c>
      <c r="U2932">
        <f t="shared" si="366"/>
        <v>2015</v>
      </c>
      <c r="V2932">
        <f t="shared" si="367"/>
        <v>2015</v>
      </c>
    </row>
    <row r="2933" spans="1:22"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60"/>
        <v>106</v>
      </c>
      <c r="P2933" s="5">
        <f t="shared" si="361"/>
        <v>88.333333333333329</v>
      </c>
      <c r="Q2933" t="str">
        <f t="shared" si="362"/>
        <v>theater</v>
      </c>
      <c r="R2933" t="str">
        <f t="shared" si="363"/>
        <v>musical</v>
      </c>
      <c r="S2933" s="10">
        <f t="shared" si="364"/>
        <v>41872.082905092589</v>
      </c>
      <c r="T2933" s="10">
        <f t="shared" si="365"/>
        <v>41897.047222222223</v>
      </c>
      <c r="U2933">
        <f t="shared" si="366"/>
        <v>2014</v>
      </c>
      <c r="V2933">
        <f t="shared" si="367"/>
        <v>2014</v>
      </c>
    </row>
    <row r="2934" spans="1:22"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60"/>
        <v>105.0967741935484</v>
      </c>
      <c r="P2934" s="5">
        <f t="shared" si="361"/>
        <v>85.736842105263165</v>
      </c>
      <c r="Q2934" t="str">
        <f t="shared" si="362"/>
        <v>theater</v>
      </c>
      <c r="R2934" t="str">
        <f t="shared" si="363"/>
        <v>musical</v>
      </c>
      <c r="S2934" s="10">
        <f t="shared" si="364"/>
        <v>42024.956446759257</v>
      </c>
      <c r="T2934" s="10">
        <f t="shared" si="365"/>
        <v>42056.249999999993</v>
      </c>
      <c r="U2934">
        <f t="shared" si="366"/>
        <v>2015</v>
      </c>
      <c r="V2934">
        <f t="shared" si="367"/>
        <v>2015</v>
      </c>
    </row>
    <row r="2935" spans="1:22"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60"/>
        <v>102.76</v>
      </c>
      <c r="P2935" s="5">
        <f t="shared" si="361"/>
        <v>47.574074074074076</v>
      </c>
      <c r="Q2935" t="str">
        <f t="shared" si="362"/>
        <v>theater</v>
      </c>
      <c r="R2935" t="str">
        <f t="shared" si="363"/>
        <v>musical</v>
      </c>
      <c r="S2935" s="10">
        <f t="shared" si="364"/>
        <v>42495.748298611106</v>
      </c>
      <c r="T2935" s="10">
        <f t="shared" si="365"/>
        <v>42525.748298611106</v>
      </c>
      <c r="U2935">
        <f t="shared" si="366"/>
        <v>2016</v>
      </c>
      <c r="V2935">
        <f t="shared" si="367"/>
        <v>2016</v>
      </c>
    </row>
    <row r="2936" spans="1:22"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60"/>
        <v>108</v>
      </c>
      <c r="P2936" s="5">
        <f t="shared" si="361"/>
        <v>72.972972972972968</v>
      </c>
      <c r="Q2936" t="str">
        <f t="shared" si="362"/>
        <v>theater</v>
      </c>
      <c r="R2936" t="str">
        <f t="shared" si="363"/>
        <v>musical</v>
      </c>
      <c r="S2936" s="10">
        <f t="shared" si="364"/>
        <v>41775.427824074075</v>
      </c>
      <c r="T2936" s="10">
        <f t="shared" si="365"/>
        <v>41805.427824074075</v>
      </c>
      <c r="U2936">
        <f t="shared" si="366"/>
        <v>2014</v>
      </c>
      <c r="V2936">
        <f t="shared" si="367"/>
        <v>2014</v>
      </c>
    </row>
    <row r="2937" spans="1:22"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60"/>
        <v>100.88571428571429</v>
      </c>
      <c r="P2937" s="5">
        <f t="shared" si="361"/>
        <v>90.538461538461533</v>
      </c>
      <c r="Q2937" t="str">
        <f t="shared" si="362"/>
        <v>theater</v>
      </c>
      <c r="R2937" t="str">
        <f t="shared" si="363"/>
        <v>musical</v>
      </c>
      <c r="S2937" s="10">
        <f t="shared" si="364"/>
        <v>42553.375092592592</v>
      </c>
      <c r="T2937" s="10">
        <f t="shared" si="365"/>
        <v>42611.499999999993</v>
      </c>
      <c r="U2937">
        <f t="shared" si="366"/>
        <v>2016</v>
      </c>
      <c r="V2937">
        <f t="shared" si="367"/>
        <v>2016</v>
      </c>
    </row>
    <row r="2938" spans="1:22"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60"/>
        <v>128</v>
      </c>
      <c r="P2938" s="5">
        <f t="shared" si="361"/>
        <v>37.647058823529413</v>
      </c>
      <c r="Q2938" t="str">
        <f t="shared" si="362"/>
        <v>theater</v>
      </c>
      <c r="R2938" t="str">
        <f t="shared" si="363"/>
        <v>musical</v>
      </c>
      <c r="S2938" s="10">
        <f t="shared" si="364"/>
        <v>41912.442395833328</v>
      </c>
      <c r="T2938" s="10">
        <f t="shared" si="365"/>
        <v>41924.999305555553</v>
      </c>
      <c r="U2938">
        <f t="shared" si="366"/>
        <v>2014</v>
      </c>
      <c r="V2938">
        <f t="shared" si="367"/>
        <v>2014</v>
      </c>
    </row>
    <row r="2939" spans="1:22"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60"/>
        <v>133.33333333333331</v>
      </c>
      <c r="P2939" s="5">
        <f t="shared" si="361"/>
        <v>36.363636363636367</v>
      </c>
      <c r="Q2939" t="str">
        <f t="shared" si="362"/>
        <v>theater</v>
      </c>
      <c r="R2939" t="str">
        <f t="shared" si="363"/>
        <v>musical</v>
      </c>
      <c r="S2939" s="10">
        <f t="shared" si="364"/>
        <v>41803.248993055553</v>
      </c>
      <c r="T2939" s="10">
        <f t="shared" si="365"/>
        <v>41833.248993055553</v>
      </c>
      <c r="U2939">
        <f t="shared" si="366"/>
        <v>2014</v>
      </c>
      <c r="V2939">
        <f t="shared" si="367"/>
        <v>2014</v>
      </c>
    </row>
    <row r="2940" spans="1:22"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60"/>
        <v>101.375</v>
      </c>
      <c r="P2940" s="5">
        <f t="shared" si="361"/>
        <v>126.71875</v>
      </c>
      <c r="Q2940" t="str">
        <f t="shared" si="362"/>
        <v>theater</v>
      </c>
      <c r="R2940" t="str">
        <f t="shared" si="363"/>
        <v>musical</v>
      </c>
      <c r="S2940" s="10">
        <f t="shared" si="364"/>
        <v>42004.495532407404</v>
      </c>
      <c r="T2940" s="10">
        <f t="shared" si="365"/>
        <v>42034.495532407404</v>
      </c>
      <c r="U2940">
        <f t="shared" si="366"/>
        <v>2014</v>
      </c>
      <c r="V2940">
        <f t="shared" si="367"/>
        <v>2015</v>
      </c>
    </row>
    <row r="2941" spans="1:22"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60"/>
        <v>102.875</v>
      </c>
      <c r="P2941" s="5">
        <f t="shared" si="361"/>
        <v>329.2</v>
      </c>
      <c r="Q2941" t="str">
        <f t="shared" si="362"/>
        <v>theater</v>
      </c>
      <c r="R2941" t="str">
        <f t="shared" si="363"/>
        <v>musical</v>
      </c>
      <c r="S2941" s="10">
        <f t="shared" si="364"/>
        <v>41845.60083333333</v>
      </c>
      <c r="T2941" s="10">
        <f t="shared" si="365"/>
        <v>41878.833333333328</v>
      </c>
      <c r="U2941">
        <f t="shared" si="366"/>
        <v>2014</v>
      </c>
      <c r="V2941">
        <f t="shared" si="367"/>
        <v>2014</v>
      </c>
    </row>
    <row r="2942" spans="1:22"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60"/>
        <v>107.24000000000001</v>
      </c>
      <c r="P2942" s="5">
        <f t="shared" si="361"/>
        <v>81.242424242424249</v>
      </c>
      <c r="Q2942" t="str">
        <f t="shared" si="362"/>
        <v>theater</v>
      </c>
      <c r="R2942" t="str">
        <f t="shared" si="363"/>
        <v>musical</v>
      </c>
      <c r="S2942" s="10">
        <f t="shared" si="364"/>
        <v>41982.565023148149</v>
      </c>
      <c r="T2942" s="10">
        <f t="shared" si="365"/>
        <v>42022.565023148149</v>
      </c>
      <c r="U2942">
        <f t="shared" si="366"/>
        <v>2014</v>
      </c>
      <c r="V2942">
        <f t="shared" si="367"/>
        <v>2015</v>
      </c>
    </row>
    <row r="2943" spans="1:22"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60"/>
        <v>4.0000000000000001E-3</v>
      </c>
      <c r="P2943" s="5">
        <f t="shared" si="361"/>
        <v>1</v>
      </c>
      <c r="Q2943" t="str">
        <f t="shared" si="362"/>
        <v>theater</v>
      </c>
      <c r="R2943" t="str">
        <f t="shared" si="363"/>
        <v>spaces</v>
      </c>
      <c r="S2943" s="10">
        <f t="shared" si="364"/>
        <v>42034.751793981479</v>
      </c>
      <c r="T2943" s="10">
        <f t="shared" si="365"/>
        <v>42064.751793981479</v>
      </c>
      <c r="U2943">
        <f t="shared" si="366"/>
        <v>2015</v>
      </c>
      <c r="V2943">
        <f t="shared" si="367"/>
        <v>2015</v>
      </c>
    </row>
    <row r="2944" spans="1:22"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60"/>
        <v>20.424999999999997</v>
      </c>
      <c r="P2944" s="5">
        <f t="shared" si="361"/>
        <v>202.22772277227722</v>
      </c>
      <c r="Q2944" t="str">
        <f t="shared" si="362"/>
        <v>theater</v>
      </c>
      <c r="R2944" t="str">
        <f t="shared" si="363"/>
        <v>spaces</v>
      </c>
      <c r="S2944" s="10">
        <f t="shared" si="364"/>
        <v>42334.595590277771</v>
      </c>
      <c r="T2944" s="10">
        <f t="shared" si="365"/>
        <v>42354.637499999997</v>
      </c>
      <c r="U2944">
        <f t="shared" si="366"/>
        <v>2015</v>
      </c>
      <c r="V2944">
        <f t="shared" si="367"/>
        <v>2015</v>
      </c>
    </row>
    <row r="2945" spans="1:22"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60"/>
        <v>0</v>
      </c>
      <c r="P2945" s="5">
        <f t="shared" si="361"/>
        <v>0</v>
      </c>
      <c r="Q2945" t="str">
        <f t="shared" si="362"/>
        <v>theater</v>
      </c>
      <c r="R2945" t="str">
        <f t="shared" si="363"/>
        <v>spaces</v>
      </c>
      <c r="S2945" s="10">
        <f t="shared" si="364"/>
        <v>42076.921064814807</v>
      </c>
      <c r="T2945" s="10">
        <f t="shared" si="365"/>
        <v>42106.921064814807</v>
      </c>
      <c r="U2945">
        <f t="shared" si="366"/>
        <v>2015</v>
      </c>
      <c r="V2945">
        <f t="shared" si="367"/>
        <v>2015</v>
      </c>
    </row>
    <row r="2946" spans="1:22"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60"/>
        <v>1</v>
      </c>
      <c r="P2946" s="5">
        <f t="shared" si="361"/>
        <v>100</v>
      </c>
      <c r="Q2946" t="str">
        <f t="shared" si="362"/>
        <v>theater</v>
      </c>
      <c r="R2946" t="str">
        <f t="shared" si="363"/>
        <v>spaces</v>
      </c>
      <c r="S2946" s="10">
        <f t="shared" si="364"/>
        <v>42132.705995370365</v>
      </c>
      <c r="T2946" s="10">
        <f t="shared" si="365"/>
        <v>42162.705995370365</v>
      </c>
      <c r="U2946">
        <f t="shared" si="366"/>
        <v>2015</v>
      </c>
      <c r="V2946">
        <f t="shared" si="367"/>
        <v>2015</v>
      </c>
    </row>
    <row r="2947" spans="1:22"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68">(E2947/D2947)*100</f>
        <v>0</v>
      </c>
      <c r="P2947" s="5">
        <f t="shared" ref="P2947:P3010" si="369">IFERROR(E2947/L2947, 0)</f>
        <v>0</v>
      </c>
      <c r="Q2947" t="str">
        <f t="shared" ref="Q2947:Q3010" si="370">LEFT(N2947,FIND("/",N2947)-1)</f>
        <v>theater</v>
      </c>
      <c r="R2947" t="str">
        <f t="shared" ref="R2947:R3010" si="371">RIGHT(N2947,LEN(N2947)-FIND("/",N2947))</f>
        <v>spaces</v>
      </c>
      <c r="S2947" s="10">
        <f t="shared" ref="S2947:S3010" si="372">(J2947/86400)+25569+(-5/24)</f>
        <v>42117.931250000001</v>
      </c>
      <c r="T2947" s="10">
        <f t="shared" ref="T2947:T3010" si="373">(I2947/86400)+25569+(-5/24)</f>
        <v>42147.931250000001</v>
      </c>
      <c r="U2947">
        <f t="shared" ref="U2947:U3010" si="374">YEAR(S2947)</f>
        <v>2015</v>
      </c>
      <c r="V2947">
        <f t="shared" ref="V2947:V3010" si="375">YEAR(T2947)</f>
        <v>2015</v>
      </c>
    </row>
    <row r="2948" spans="1:22"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68"/>
        <v>0.1</v>
      </c>
      <c r="P2948" s="5">
        <f t="shared" si="369"/>
        <v>1</v>
      </c>
      <c r="Q2948" t="str">
        <f t="shared" si="370"/>
        <v>theater</v>
      </c>
      <c r="R2948" t="str">
        <f t="shared" si="371"/>
        <v>spaces</v>
      </c>
      <c r="S2948" s="10">
        <f t="shared" si="372"/>
        <v>42567.322824074072</v>
      </c>
      <c r="T2948" s="10">
        <f t="shared" si="373"/>
        <v>42597.322824074072</v>
      </c>
      <c r="U2948">
        <f t="shared" si="374"/>
        <v>2016</v>
      </c>
      <c r="V2948">
        <f t="shared" si="375"/>
        <v>2016</v>
      </c>
    </row>
    <row r="2949" spans="1:22"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68"/>
        <v>4.2880000000000003</v>
      </c>
      <c r="P2949" s="5">
        <f t="shared" si="369"/>
        <v>82.461538461538467</v>
      </c>
      <c r="Q2949" t="str">
        <f t="shared" si="370"/>
        <v>theater</v>
      </c>
      <c r="R2949" t="str">
        <f t="shared" si="371"/>
        <v>spaces</v>
      </c>
      <c r="S2949" s="10">
        <f t="shared" si="372"/>
        <v>42649.353784722225</v>
      </c>
      <c r="T2949" s="10">
        <f t="shared" si="373"/>
        <v>42698.507638888885</v>
      </c>
      <c r="U2949">
        <f t="shared" si="374"/>
        <v>2016</v>
      </c>
      <c r="V2949">
        <f t="shared" si="375"/>
        <v>2016</v>
      </c>
    </row>
    <row r="2950" spans="1:22"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68"/>
        <v>4.8000000000000004E-3</v>
      </c>
      <c r="P2950" s="5">
        <f t="shared" si="369"/>
        <v>2.6666666666666665</v>
      </c>
      <c r="Q2950" t="str">
        <f t="shared" si="370"/>
        <v>theater</v>
      </c>
      <c r="R2950" t="str">
        <f t="shared" si="371"/>
        <v>spaces</v>
      </c>
      <c r="S2950" s="10">
        <f t="shared" si="372"/>
        <v>42097.440891203696</v>
      </c>
      <c r="T2950" s="10">
        <f t="shared" si="373"/>
        <v>42157.440891203696</v>
      </c>
      <c r="U2950">
        <f t="shared" si="374"/>
        <v>2015</v>
      </c>
      <c r="V2950">
        <f t="shared" si="375"/>
        <v>2015</v>
      </c>
    </row>
    <row r="2951" spans="1:22"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68"/>
        <v>2.5</v>
      </c>
      <c r="P2951" s="5">
        <f t="shared" si="369"/>
        <v>12.5</v>
      </c>
      <c r="Q2951" t="str">
        <f t="shared" si="370"/>
        <v>theater</v>
      </c>
      <c r="R2951" t="str">
        <f t="shared" si="371"/>
        <v>spaces</v>
      </c>
      <c r="S2951" s="10">
        <f t="shared" si="372"/>
        <v>42297.61478009259</v>
      </c>
      <c r="T2951" s="10">
        <f t="shared" si="373"/>
        <v>42327.656446759262</v>
      </c>
      <c r="U2951">
        <f t="shared" si="374"/>
        <v>2015</v>
      </c>
      <c r="V2951">
        <f t="shared" si="375"/>
        <v>2015</v>
      </c>
    </row>
    <row r="2952" spans="1:22"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68"/>
        <v>0</v>
      </c>
      <c r="P2952" s="5">
        <f t="shared" si="369"/>
        <v>0</v>
      </c>
      <c r="Q2952" t="str">
        <f t="shared" si="370"/>
        <v>theater</v>
      </c>
      <c r="R2952" t="str">
        <f t="shared" si="371"/>
        <v>spaces</v>
      </c>
      <c r="S2952" s="10">
        <f t="shared" si="372"/>
        <v>42362.156851851854</v>
      </c>
      <c r="T2952" s="10">
        <f t="shared" si="373"/>
        <v>42392.156851851854</v>
      </c>
      <c r="U2952">
        <f t="shared" si="374"/>
        <v>2015</v>
      </c>
      <c r="V2952">
        <f t="shared" si="375"/>
        <v>2016</v>
      </c>
    </row>
    <row r="2953" spans="1:22"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68"/>
        <v>2.1919999999999997</v>
      </c>
      <c r="P2953" s="5">
        <f t="shared" si="369"/>
        <v>18.896551724137932</v>
      </c>
      <c r="Q2953" t="str">
        <f t="shared" si="370"/>
        <v>theater</v>
      </c>
      <c r="R2953" t="str">
        <f t="shared" si="371"/>
        <v>spaces</v>
      </c>
      <c r="S2953" s="10">
        <f t="shared" si="372"/>
        <v>41872.594594907401</v>
      </c>
      <c r="T2953" s="10">
        <f t="shared" si="373"/>
        <v>41917.594594907401</v>
      </c>
      <c r="U2953">
        <f t="shared" si="374"/>
        <v>2014</v>
      </c>
      <c r="V2953">
        <f t="shared" si="375"/>
        <v>2014</v>
      </c>
    </row>
    <row r="2954" spans="1:22"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68"/>
        <v>8.0250000000000004</v>
      </c>
      <c r="P2954" s="5">
        <f t="shared" si="369"/>
        <v>200.625</v>
      </c>
      <c r="Q2954" t="str">
        <f t="shared" si="370"/>
        <v>theater</v>
      </c>
      <c r="R2954" t="str">
        <f t="shared" si="371"/>
        <v>spaces</v>
      </c>
      <c r="S2954" s="10">
        <f t="shared" si="372"/>
        <v>42628.481932870367</v>
      </c>
      <c r="T2954" s="10">
        <f t="shared" si="373"/>
        <v>42659.958333333336</v>
      </c>
      <c r="U2954">
        <f t="shared" si="374"/>
        <v>2016</v>
      </c>
      <c r="V2954">
        <f t="shared" si="375"/>
        <v>2016</v>
      </c>
    </row>
    <row r="2955" spans="1:22"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68"/>
        <v>0.15125</v>
      </c>
      <c r="P2955" s="5">
        <f t="shared" si="369"/>
        <v>201.66666666666666</v>
      </c>
      <c r="Q2955" t="str">
        <f t="shared" si="370"/>
        <v>theater</v>
      </c>
      <c r="R2955" t="str">
        <f t="shared" si="371"/>
        <v>spaces</v>
      </c>
      <c r="S2955" s="10">
        <f t="shared" si="372"/>
        <v>42255.583576388883</v>
      </c>
      <c r="T2955" s="10">
        <f t="shared" si="373"/>
        <v>42285.583576388883</v>
      </c>
      <c r="U2955">
        <f t="shared" si="374"/>
        <v>2015</v>
      </c>
      <c r="V2955">
        <f t="shared" si="375"/>
        <v>2015</v>
      </c>
    </row>
    <row r="2956" spans="1:22"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68"/>
        <v>0</v>
      </c>
      <c r="P2956" s="5">
        <f t="shared" si="369"/>
        <v>0</v>
      </c>
      <c r="Q2956" t="str">
        <f t="shared" si="370"/>
        <v>theater</v>
      </c>
      <c r="R2956" t="str">
        <f t="shared" si="371"/>
        <v>spaces</v>
      </c>
      <c r="S2956" s="10">
        <f t="shared" si="372"/>
        <v>42790.375034722216</v>
      </c>
      <c r="T2956" s="10">
        <f t="shared" si="373"/>
        <v>42810.333368055552</v>
      </c>
      <c r="U2956">
        <f t="shared" si="374"/>
        <v>2017</v>
      </c>
      <c r="V2956">
        <f t="shared" si="375"/>
        <v>2017</v>
      </c>
    </row>
    <row r="2957" spans="1:22"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68"/>
        <v>59.583333333333336</v>
      </c>
      <c r="P2957" s="5">
        <f t="shared" si="369"/>
        <v>65</v>
      </c>
      <c r="Q2957" t="str">
        <f t="shared" si="370"/>
        <v>theater</v>
      </c>
      <c r="R2957" t="str">
        <f t="shared" si="371"/>
        <v>spaces</v>
      </c>
      <c r="S2957" s="10">
        <f t="shared" si="372"/>
        <v>42141.532974537033</v>
      </c>
      <c r="T2957" s="10">
        <f t="shared" si="373"/>
        <v>42171.532974537033</v>
      </c>
      <c r="U2957">
        <f t="shared" si="374"/>
        <v>2015</v>
      </c>
      <c r="V2957">
        <f t="shared" si="375"/>
        <v>2015</v>
      </c>
    </row>
    <row r="2958" spans="1:22"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68"/>
        <v>16.734177215189874</v>
      </c>
      <c r="P2958" s="5">
        <f t="shared" si="369"/>
        <v>66.099999999999994</v>
      </c>
      <c r="Q2958" t="str">
        <f t="shared" si="370"/>
        <v>theater</v>
      </c>
      <c r="R2958" t="str">
        <f t="shared" si="371"/>
        <v>spaces</v>
      </c>
      <c r="S2958" s="10">
        <f t="shared" si="372"/>
        <v>42464.750578703701</v>
      </c>
      <c r="T2958" s="10">
        <f t="shared" si="373"/>
        <v>42494.750578703701</v>
      </c>
      <c r="U2958">
        <f t="shared" si="374"/>
        <v>2016</v>
      </c>
      <c r="V2958">
        <f t="shared" si="375"/>
        <v>2016</v>
      </c>
    </row>
    <row r="2959" spans="1:22"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68"/>
        <v>1.8666666666666669</v>
      </c>
      <c r="P2959" s="5">
        <f t="shared" si="369"/>
        <v>93.333333333333329</v>
      </c>
      <c r="Q2959" t="str">
        <f t="shared" si="370"/>
        <v>theater</v>
      </c>
      <c r="R2959" t="str">
        <f t="shared" si="371"/>
        <v>spaces</v>
      </c>
      <c r="S2959" s="10">
        <f t="shared" si="372"/>
        <v>42030.80291666666</v>
      </c>
      <c r="T2959" s="10">
        <f t="shared" si="373"/>
        <v>42090.761249999996</v>
      </c>
      <c r="U2959">
        <f t="shared" si="374"/>
        <v>2015</v>
      </c>
      <c r="V2959">
        <f t="shared" si="375"/>
        <v>2015</v>
      </c>
    </row>
    <row r="2960" spans="1:22"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68"/>
        <v>0</v>
      </c>
      <c r="P2960" s="5">
        <f t="shared" si="369"/>
        <v>0</v>
      </c>
      <c r="Q2960" t="str">
        <f t="shared" si="370"/>
        <v>theater</v>
      </c>
      <c r="R2960" t="str">
        <f t="shared" si="371"/>
        <v>spaces</v>
      </c>
      <c r="S2960" s="10">
        <f t="shared" si="372"/>
        <v>42438.570798611108</v>
      </c>
      <c r="T2960" s="10">
        <f t="shared" si="373"/>
        <v>42498.529131944444</v>
      </c>
      <c r="U2960">
        <f t="shared" si="374"/>
        <v>2016</v>
      </c>
      <c r="V2960">
        <f t="shared" si="375"/>
        <v>2016</v>
      </c>
    </row>
    <row r="2961" spans="1:22"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68"/>
        <v>0</v>
      </c>
      <c r="P2961" s="5">
        <f t="shared" si="369"/>
        <v>0</v>
      </c>
      <c r="Q2961" t="str">
        <f t="shared" si="370"/>
        <v>theater</v>
      </c>
      <c r="R2961" t="str">
        <f t="shared" si="371"/>
        <v>spaces</v>
      </c>
      <c r="S2961" s="10">
        <f t="shared" si="372"/>
        <v>42497.800057870372</v>
      </c>
      <c r="T2961" s="10">
        <f t="shared" si="373"/>
        <v>42527.800057870372</v>
      </c>
      <c r="U2961">
        <f t="shared" si="374"/>
        <v>2016</v>
      </c>
      <c r="V2961">
        <f t="shared" si="375"/>
        <v>2016</v>
      </c>
    </row>
    <row r="2962" spans="1:22"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68"/>
        <v>0</v>
      </c>
      <c r="P2962" s="5">
        <f t="shared" si="369"/>
        <v>0</v>
      </c>
      <c r="Q2962" t="str">
        <f t="shared" si="370"/>
        <v>theater</v>
      </c>
      <c r="R2962" t="str">
        <f t="shared" si="371"/>
        <v>spaces</v>
      </c>
      <c r="S2962" s="10">
        <f t="shared" si="372"/>
        <v>41863.54887731481</v>
      </c>
      <c r="T2962" s="10">
        <f t="shared" si="373"/>
        <v>41893.54887731481</v>
      </c>
      <c r="U2962">
        <f t="shared" si="374"/>
        <v>2014</v>
      </c>
      <c r="V2962">
        <f t="shared" si="375"/>
        <v>2014</v>
      </c>
    </row>
    <row r="2963" spans="1:22"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68"/>
        <v>109.62</v>
      </c>
      <c r="P2963" s="5">
        <f t="shared" si="369"/>
        <v>50.75</v>
      </c>
      <c r="Q2963" t="str">
        <f t="shared" si="370"/>
        <v>theater</v>
      </c>
      <c r="R2963" t="str">
        <f t="shared" si="371"/>
        <v>plays</v>
      </c>
      <c r="S2963" s="10">
        <f t="shared" si="372"/>
        <v>42061.004155092589</v>
      </c>
      <c r="T2963" s="10">
        <f t="shared" si="373"/>
        <v>42088.958333333336</v>
      </c>
      <c r="U2963">
        <f t="shared" si="374"/>
        <v>2015</v>
      </c>
      <c r="V2963">
        <f t="shared" si="375"/>
        <v>2015</v>
      </c>
    </row>
    <row r="2964" spans="1:22"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68"/>
        <v>121.8</v>
      </c>
      <c r="P2964" s="5">
        <f t="shared" si="369"/>
        <v>60.9</v>
      </c>
      <c r="Q2964" t="str">
        <f t="shared" si="370"/>
        <v>theater</v>
      </c>
      <c r="R2964" t="str">
        <f t="shared" si="371"/>
        <v>plays</v>
      </c>
      <c r="S2964" s="10">
        <f t="shared" si="372"/>
        <v>42036.035949074074</v>
      </c>
      <c r="T2964" s="10">
        <f t="shared" si="373"/>
        <v>42064.082638888889</v>
      </c>
      <c r="U2964">
        <f t="shared" si="374"/>
        <v>2015</v>
      </c>
      <c r="V2964">
        <f t="shared" si="375"/>
        <v>2015</v>
      </c>
    </row>
    <row r="2965" spans="1:22"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68"/>
        <v>106.85</v>
      </c>
      <c r="P2965" s="5">
        <f t="shared" si="369"/>
        <v>109.03061224489795</v>
      </c>
      <c r="Q2965" t="str">
        <f t="shared" si="370"/>
        <v>theater</v>
      </c>
      <c r="R2965" t="str">
        <f t="shared" si="371"/>
        <v>plays</v>
      </c>
      <c r="S2965" s="10">
        <f t="shared" si="372"/>
        <v>42157.26185185185</v>
      </c>
      <c r="T2965" s="10">
        <f t="shared" si="373"/>
        <v>42187.26185185185</v>
      </c>
      <c r="U2965">
        <f t="shared" si="374"/>
        <v>2015</v>
      </c>
      <c r="V2965">
        <f t="shared" si="375"/>
        <v>2015</v>
      </c>
    </row>
    <row r="2966" spans="1:22"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68"/>
        <v>100.71379999999999</v>
      </c>
      <c r="P2966" s="5">
        <f t="shared" si="369"/>
        <v>25.692295918367346</v>
      </c>
      <c r="Q2966" t="str">
        <f t="shared" si="370"/>
        <v>theater</v>
      </c>
      <c r="R2966" t="str">
        <f t="shared" si="371"/>
        <v>plays</v>
      </c>
      <c r="S2966" s="10">
        <f t="shared" si="372"/>
        <v>41827.701608796291</v>
      </c>
      <c r="T2966" s="10">
        <f t="shared" si="373"/>
        <v>41857.688888888886</v>
      </c>
      <c r="U2966">
        <f t="shared" si="374"/>
        <v>2014</v>
      </c>
      <c r="V2966">
        <f t="shared" si="375"/>
        <v>2014</v>
      </c>
    </row>
    <row r="2967" spans="1:22"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68"/>
        <v>109.00000000000001</v>
      </c>
      <c r="P2967" s="5">
        <f t="shared" si="369"/>
        <v>41.92307692307692</v>
      </c>
      <c r="Q2967" t="str">
        <f t="shared" si="370"/>
        <v>theater</v>
      </c>
      <c r="R2967" t="str">
        <f t="shared" si="371"/>
        <v>plays</v>
      </c>
      <c r="S2967" s="10">
        <f t="shared" si="372"/>
        <v>42162.521215277775</v>
      </c>
      <c r="T2967" s="10">
        <f t="shared" si="373"/>
        <v>42192.521215277775</v>
      </c>
      <c r="U2967">
        <f t="shared" si="374"/>
        <v>2015</v>
      </c>
      <c r="V2967">
        <f t="shared" si="375"/>
        <v>2015</v>
      </c>
    </row>
    <row r="2968" spans="1:22"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68"/>
        <v>113.63000000000001</v>
      </c>
      <c r="P2968" s="5">
        <f t="shared" si="369"/>
        <v>88.7734375</v>
      </c>
      <c r="Q2968" t="str">
        <f t="shared" si="370"/>
        <v>theater</v>
      </c>
      <c r="R2968" t="str">
        <f t="shared" si="371"/>
        <v>plays</v>
      </c>
      <c r="S2968" s="10">
        <f t="shared" si="372"/>
        <v>42233.530231481483</v>
      </c>
      <c r="T2968" s="10">
        <f t="shared" si="373"/>
        <v>42263.530231481483</v>
      </c>
      <c r="U2968">
        <f t="shared" si="374"/>
        <v>2015</v>
      </c>
      <c r="V2968">
        <f t="shared" si="375"/>
        <v>2015</v>
      </c>
    </row>
    <row r="2969" spans="1:22"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68"/>
        <v>113.92</v>
      </c>
      <c r="P2969" s="5">
        <f t="shared" si="369"/>
        <v>80.225352112676063</v>
      </c>
      <c r="Q2969" t="str">
        <f t="shared" si="370"/>
        <v>theater</v>
      </c>
      <c r="R2969" t="str">
        <f t="shared" si="371"/>
        <v>plays</v>
      </c>
      <c r="S2969" s="10">
        <f t="shared" si="372"/>
        <v>42041.989490740736</v>
      </c>
      <c r="T2969" s="10">
        <f t="shared" si="373"/>
        <v>42071.947824074072</v>
      </c>
      <c r="U2969">
        <f t="shared" si="374"/>
        <v>2015</v>
      </c>
      <c r="V2969">
        <f t="shared" si="375"/>
        <v>2015</v>
      </c>
    </row>
    <row r="2970" spans="1:22"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68"/>
        <v>106</v>
      </c>
      <c r="P2970" s="5">
        <f t="shared" si="369"/>
        <v>78.936170212765958</v>
      </c>
      <c r="Q2970" t="str">
        <f t="shared" si="370"/>
        <v>theater</v>
      </c>
      <c r="R2970" t="str">
        <f t="shared" si="371"/>
        <v>plays</v>
      </c>
      <c r="S2970" s="10">
        <f t="shared" si="372"/>
        <v>42585.315509259257</v>
      </c>
      <c r="T2970" s="10">
        <f t="shared" si="373"/>
        <v>42598.957638888889</v>
      </c>
      <c r="U2970">
        <f t="shared" si="374"/>
        <v>2016</v>
      </c>
      <c r="V2970">
        <f t="shared" si="375"/>
        <v>2016</v>
      </c>
    </row>
    <row r="2971" spans="1:22"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68"/>
        <v>162.5</v>
      </c>
      <c r="P2971" s="5">
        <f t="shared" si="369"/>
        <v>95.588235294117652</v>
      </c>
      <c r="Q2971" t="str">
        <f t="shared" si="370"/>
        <v>theater</v>
      </c>
      <c r="R2971" t="str">
        <f t="shared" si="371"/>
        <v>plays</v>
      </c>
      <c r="S2971" s="10">
        <f t="shared" si="372"/>
        <v>42097.578159722216</v>
      </c>
      <c r="T2971" s="10">
        <f t="shared" si="373"/>
        <v>42127.743750000001</v>
      </c>
      <c r="U2971">
        <f t="shared" si="374"/>
        <v>2015</v>
      </c>
      <c r="V2971">
        <f t="shared" si="375"/>
        <v>2015</v>
      </c>
    </row>
    <row r="2972" spans="1:22"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68"/>
        <v>106</v>
      </c>
      <c r="P2972" s="5">
        <f t="shared" si="369"/>
        <v>69.890109890109883</v>
      </c>
      <c r="Q2972" t="str">
        <f t="shared" si="370"/>
        <v>theater</v>
      </c>
      <c r="R2972" t="str">
        <f t="shared" si="371"/>
        <v>plays</v>
      </c>
      <c r="S2972" s="10">
        <f t="shared" si="372"/>
        <v>41808.461238425924</v>
      </c>
      <c r="T2972" s="10">
        <f t="shared" si="373"/>
        <v>41838.461238425924</v>
      </c>
      <c r="U2972">
        <f t="shared" si="374"/>
        <v>2014</v>
      </c>
      <c r="V2972">
        <f t="shared" si="375"/>
        <v>2014</v>
      </c>
    </row>
    <row r="2973" spans="1:22"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68"/>
        <v>100.15624999999999</v>
      </c>
      <c r="P2973" s="5">
        <f t="shared" si="369"/>
        <v>74.534883720930239</v>
      </c>
      <c r="Q2973" t="str">
        <f t="shared" si="370"/>
        <v>theater</v>
      </c>
      <c r="R2973" t="str">
        <f t="shared" si="371"/>
        <v>plays</v>
      </c>
      <c r="S2973" s="10">
        <f t="shared" si="372"/>
        <v>41852.449976851851</v>
      </c>
      <c r="T2973" s="10">
        <f t="shared" si="373"/>
        <v>41882.449976851851</v>
      </c>
      <c r="U2973">
        <f t="shared" si="374"/>
        <v>2014</v>
      </c>
      <c r="V2973">
        <f t="shared" si="375"/>
        <v>2014</v>
      </c>
    </row>
    <row r="2974" spans="1:22"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68"/>
        <v>105.35000000000001</v>
      </c>
      <c r="P2974" s="5">
        <f t="shared" si="369"/>
        <v>123.94117647058823</v>
      </c>
      <c r="Q2974" t="str">
        <f t="shared" si="370"/>
        <v>theater</v>
      </c>
      <c r="R2974" t="str">
        <f t="shared" si="371"/>
        <v>plays</v>
      </c>
      <c r="S2974" s="10">
        <f t="shared" si="372"/>
        <v>42693.90185185185</v>
      </c>
      <c r="T2974" s="10">
        <f t="shared" si="373"/>
        <v>42708.833333333336</v>
      </c>
      <c r="U2974">
        <f t="shared" si="374"/>
        <v>2016</v>
      </c>
      <c r="V2974">
        <f t="shared" si="375"/>
        <v>2016</v>
      </c>
    </row>
    <row r="2975" spans="1:22"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68"/>
        <v>174.8</v>
      </c>
      <c r="P2975" s="5">
        <f t="shared" si="369"/>
        <v>264.84848484848487</v>
      </c>
      <c r="Q2975" t="str">
        <f t="shared" si="370"/>
        <v>theater</v>
      </c>
      <c r="R2975" t="str">
        <f t="shared" si="371"/>
        <v>plays</v>
      </c>
      <c r="S2975" s="10">
        <f t="shared" si="372"/>
        <v>42341.610046296293</v>
      </c>
      <c r="T2975" s="10">
        <f t="shared" si="373"/>
        <v>42369.958333333336</v>
      </c>
      <c r="U2975">
        <f t="shared" si="374"/>
        <v>2015</v>
      </c>
      <c r="V2975">
        <f t="shared" si="375"/>
        <v>2015</v>
      </c>
    </row>
    <row r="2976" spans="1:22"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68"/>
        <v>102</v>
      </c>
      <c r="P2976" s="5">
        <f t="shared" si="369"/>
        <v>58.620689655172413</v>
      </c>
      <c r="Q2976" t="str">
        <f t="shared" si="370"/>
        <v>theater</v>
      </c>
      <c r="R2976" t="str">
        <f t="shared" si="371"/>
        <v>plays</v>
      </c>
      <c r="S2976" s="10">
        <f t="shared" si="372"/>
        <v>41879.852673611109</v>
      </c>
      <c r="T2976" s="10">
        <f t="shared" si="373"/>
        <v>41907.857638888883</v>
      </c>
      <c r="U2976">
        <f t="shared" si="374"/>
        <v>2014</v>
      </c>
      <c r="V2976">
        <f t="shared" si="375"/>
        <v>2014</v>
      </c>
    </row>
    <row r="2977" spans="1:22"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68"/>
        <v>100.125</v>
      </c>
      <c r="P2977" s="5">
        <f t="shared" si="369"/>
        <v>70.884955752212392</v>
      </c>
      <c r="Q2977" t="str">
        <f t="shared" si="370"/>
        <v>theater</v>
      </c>
      <c r="R2977" t="str">
        <f t="shared" si="371"/>
        <v>plays</v>
      </c>
      <c r="S2977" s="10">
        <f t="shared" si="372"/>
        <v>41941.475532407407</v>
      </c>
      <c r="T2977" s="10">
        <f t="shared" si="373"/>
        <v>41969.916666666664</v>
      </c>
      <c r="U2977">
        <f t="shared" si="374"/>
        <v>2014</v>
      </c>
      <c r="V2977">
        <f t="shared" si="375"/>
        <v>2014</v>
      </c>
    </row>
    <row r="2978" spans="1:22"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68"/>
        <v>171.42857142857142</v>
      </c>
      <c r="P2978" s="5">
        <f t="shared" si="369"/>
        <v>8.5714285714285712</v>
      </c>
      <c r="Q2978" t="str">
        <f t="shared" si="370"/>
        <v>theater</v>
      </c>
      <c r="R2978" t="str">
        <f t="shared" si="371"/>
        <v>plays</v>
      </c>
      <c r="S2978" s="10">
        <f t="shared" si="372"/>
        <v>42425.522337962961</v>
      </c>
      <c r="T2978" s="10">
        <f t="shared" si="373"/>
        <v>42442.291666666664</v>
      </c>
      <c r="U2978">
        <f t="shared" si="374"/>
        <v>2016</v>
      </c>
      <c r="V2978">
        <f t="shared" si="375"/>
        <v>2016</v>
      </c>
    </row>
    <row r="2979" spans="1:22"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68"/>
        <v>113.56666666666666</v>
      </c>
      <c r="P2979" s="5">
        <f t="shared" si="369"/>
        <v>113.56666666666666</v>
      </c>
      <c r="Q2979" t="str">
        <f t="shared" si="370"/>
        <v>theater</v>
      </c>
      <c r="R2979" t="str">
        <f t="shared" si="371"/>
        <v>plays</v>
      </c>
      <c r="S2979" s="10">
        <f t="shared" si="372"/>
        <v>42026.672847222224</v>
      </c>
      <c r="T2979" s="10">
        <f t="shared" si="373"/>
        <v>42085.884722222218</v>
      </c>
      <c r="U2979">
        <f t="shared" si="374"/>
        <v>2015</v>
      </c>
      <c r="V2979">
        <f t="shared" si="375"/>
        <v>2015</v>
      </c>
    </row>
    <row r="2980" spans="1:22"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68"/>
        <v>129.46666666666667</v>
      </c>
      <c r="P2980" s="5">
        <f t="shared" si="369"/>
        <v>60.6875</v>
      </c>
      <c r="Q2980" t="str">
        <f t="shared" si="370"/>
        <v>theater</v>
      </c>
      <c r="R2980" t="str">
        <f t="shared" si="371"/>
        <v>plays</v>
      </c>
      <c r="S2980" s="10">
        <f t="shared" si="372"/>
        <v>41922.432256944441</v>
      </c>
      <c r="T2980" s="10">
        <f t="shared" si="373"/>
        <v>41932.040972222218</v>
      </c>
      <c r="U2980">
        <f t="shared" si="374"/>
        <v>2014</v>
      </c>
      <c r="V2980">
        <f t="shared" si="375"/>
        <v>2014</v>
      </c>
    </row>
    <row r="2981" spans="1:22"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68"/>
        <v>101.4</v>
      </c>
      <c r="P2981" s="5">
        <f t="shared" si="369"/>
        <v>110.21739130434783</v>
      </c>
      <c r="Q2981" t="str">
        <f t="shared" si="370"/>
        <v>theater</v>
      </c>
      <c r="R2981" t="str">
        <f t="shared" si="371"/>
        <v>plays</v>
      </c>
      <c r="S2981" s="10">
        <f t="shared" si="372"/>
        <v>41993.616006944438</v>
      </c>
      <c r="T2981" s="10">
        <f t="shared" si="373"/>
        <v>42010.041666666664</v>
      </c>
      <c r="U2981">
        <f t="shared" si="374"/>
        <v>2014</v>
      </c>
      <c r="V2981">
        <f t="shared" si="375"/>
        <v>2015</v>
      </c>
    </row>
    <row r="2982" spans="1:22"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68"/>
        <v>109.16666666666666</v>
      </c>
      <c r="P2982" s="5">
        <f t="shared" si="369"/>
        <v>136.45833333333334</v>
      </c>
      <c r="Q2982" t="str">
        <f t="shared" si="370"/>
        <v>theater</v>
      </c>
      <c r="R2982" t="str">
        <f t="shared" si="371"/>
        <v>plays</v>
      </c>
      <c r="S2982" s="10">
        <f t="shared" si="372"/>
        <v>42219.70752314815</v>
      </c>
      <c r="T2982" s="10">
        <f t="shared" si="373"/>
        <v>42239.874999999993</v>
      </c>
      <c r="U2982">
        <f t="shared" si="374"/>
        <v>2015</v>
      </c>
      <c r="V2982">
        <f t="shared" si="375"/>
        <v>2015</v>
      </c>
    </row>
    <row r="2983" spans="1:22"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68"/>
        <v>128.92500000000001</v>
      </c>
      <c r="P2983" s="5">
        <f t="shared" si="369"/>
        <v>53.164948453608247</v>
      </c>
      <c r="Q2983" t="str">
        <f t="shared" si="370"/>
        <v>theater</v>
      </c>
      <c r="R2983" t="str">
        <f t="shared" si="371"/>
        <v>spaces</v>
      </c>
      <c r="S2983" s="10">
        <f t="shared" si="372"/>
        <v>42225.351342592585</v>
      </c>
      <c r="T2983" s="10">
        <f t="shared" si="373"/>
        <v>42270.351342592585</v>
      </c>
      <c r="U2983">
        <f t="shared" si="374"/>
        <v>2015</v>
      </c>
      <c r="V2983">
        <f t="shared" si="375"/>
        <v>2015</v>
      </c>
    </row>
    <row r="2984" spans="1:22"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68"/>
        <v>102.06</v>
      </c>
      <c r="P2984" s="5">
        <f t="shared" si="369"/>
        <v>86.491525423728817</v>
      </c>
      <c r="Q2984" t="str">
        <f t="shared" si="370"/>
        <v>theater</v>
      </c>
      <c r="R2984" t="str">
        <f t="shared" si="371"/>
        <v>spaces</v>
      </c>
      <c r="S2984" s="10">
        <f t="shared" si="372"/>
        <v>42381.478506944441</v>
      </c>
      <c r="T2984" s="10">
        <f t="shared" si="373"/>
        <v>42411.478506944441</v>
      </c>
      <c r="U2984">
        <f t="shared" si="374"/>
        <v>2016</v>
      </c>
      <c r="V2984">
        <f t="shared" si="375"/>
        <v>2016</v>
      </c>
    </row>
    <row r="2985" spans="1:22"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68"/>
        <v>146.53957758620692</v>
      </c>
      <c r="P2985" s="5">
        <f t="shared" si="369"/>
        <v>155.23827397260274</v>
      </c>
      <c r="Q2985" t="str">
        <f t="shared" si="370"/>
        <v>theater</v>
      </c>
      <c r="R2985" t="str">
        <f t="shared" si="371"/>
        <v>spaces</v>
      </c>
      <c r="S2985" s="10">
        <f t="shared" si="372"/>
        <v>41894.424027777779</v>
      </c>
      <c r="T2985" s="10">
        <f t="shared" si="373"/>
        <v>41954.465694444443</v>
      </c>
      <c r="U2985">
        <f t="shared" si="374"/>
        <v>2014</v>
      </c>
      <c r="V2985">
        <f t="shared" si="375"/>
        <v>2014</v>
      </c>
    </row>
    <row r="2986" spans="1:22"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68"/>
        <v>100.352</v>
      </c>
      <c r="P2986" s="5">
        <f t="shared" si="369"/>
        <v>115.08256880733946</v>
      </c>
      <c r="Q2986" t="str">
        <f t="shared" si="370"/>
        <v>theater</v>
      </c>
      <c r="R2986" t="str">
        <f t="shared" si="371"/>
        <v>spaces</v>
      </c>
      <c r="S2986" s="10">
        <f t="shared" si="372"/>
        <v>42576.070381944439</v>
      </c>
      <c r="T2986" s="10">
        <f t="shared" si="373"/>
        <v>42606.070381944439</v>
      </c>
      <c r="U2986">
        <f t="shared" si="374"/>
        <v>2016</v>
      </c>
      <c r="V2986">
        <f t="shared" si="375"/>
        <v>2016</v>
      </c>
    </row>
    <row r="2987" spans="1:22"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68"/>
        <v>121.64999999999999</v>
      </c>
      <c r="P2987" s="5">
        <f t="shared" si="369"/>
        <v>109.5945945945946</v>
      </c>
      <c r="Q2987" t="str">
        <f t="shared" si="370"/>
        <v>theater</v>
      </c>
      <c r="R2987" t="str">
        <f t="shared" si="371"/>
        <v>spaces</v>
      </c>
      <c r="S2987" s="10">
        <f t="shared" si="372"/>
        <v>42654.765370370369</v>
      </c>
      <c r="T2987" s="10">
        <f t="shared" si="373"/>
        <v>42673.958333333336</v>
      </c>
      <c r="U2987">
        <f t="shared" si="374"/>
        <v>2016</v>
      </c>
      <c r="V2987">
        <f t="shared" si="375"/>
        <v>2016</v>
      </c>
    </row>
    <row r="2988" spans="1:22"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68"/>
        <v>105.5</v>
      </c>
      <c r="P2988" s="5">
        <f t="shared" si="369"/>
        <v>45.214285714285715</v>
      </c>
      <c r="Q2988" t="str">
        <f t="shared" si="370"/>
        <v>theater</v>
      </c>
      <c r="R2988" t="str">
        <f t="shared" si="371"/>
        <v>spaces</v>
      </c>
      <c r="S2988" s="10">
        <f t="shared" si="372"/>
        <v>42431.29173611111</v>
      </c>
      <c r="T2988" s="10">
        <f t="shared" si="373"/>
        <v>42491.250069444439</v>
      </c>
      <c r="U2988">
        <f t="shared" si="374"/>
        <v>2016</v>
      </c>
      <c r="V2988">
        <f t="shared" si="375"/>
        <v>2016</v>
      </c>
    </row>
    <row r="2989" spans="1:22"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68"/>
        <v>110.4008</v>
      </c>
      <c r="P2989" s="5">
        <f t="shared" si="369"/>
        <v>104.15169811320754</v>
      </c>
      <c r="Q2989" t="str">
        <f t="shared" si="370"/>
        <v>theater</v>
      </c>
      <c r="R2989" t="str">
        <f t="shared" si="371"/>
        <v>spaces</v>
      </c>
      <c r="S2989" s="10">
        <f t="shared" si="372"/>
        <v>42627.098969907405</v>
      </c>
      <c r="T2989" s="10">
        <f t="shared" si="373"/>
        <v>42655.791666666664</v>
      </c>
      <c r="U2989">
        <f t="shared" si="374"/>
        <v>2016</v>
      </c>
      <c r="V2989">
        <f t="shared" si="375"/>
        <v>2016</v>
      </c>
    </row>
    <row r="2990" spans="1:22"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68"/>
        <v>100</v>
      </c>
      <c r="P2990" s="5">
        <f t="shared" si="369"/>
        <v>35.714285714285715</v>
      </c>
      <c r="Q2990" t="str">
        <f t="shared" si="370"/>
        <v>theater</v>
      </c>
      <c r="R2990" t="str">
        <f t="shared" si="371"/>
        <v>spaces</v>
      </c>
      <c r="S2990" s="10">
        <f t="shared" si="372"/>
        <v>42511.153715277775</v>
      </c>
      <c r="T2990" s="10">
        <f t="shared" si="373"/>
        <v>42541.153715277775</v>
      </c>
      <c r="U2990">
        <f t="shared" si="374"/>
        <v>2016</v>
      </c>
      <c r="V2990">
        <f t="shared" si="375"/>
        <v>2016</v>
      </c>
    </row>
    <row r="2991" spans="1:22"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68"/>
        <v>176.535</v>
      </c>
      <c r="P2991" s="5">
        <f t="shared" si="369"/>
        <v>96.997252747252745</v>
      </c>
      <c r="Q2991" t="str">
        <f t="shared" si="370"/>
        <v>theater</v>
      </c>
      <c r="R2991" t="str">
        <f t="shared" si="371"/>
        <v>spaces</v>
      </c>
      <c r="S2991" s="10">
        <f t="shared" si="372"/>
        <v>42336.812060185184</v>
      </c>
      <c r="T2991" s="10">
        <f t="shared" si="373"/>
        <v>42358.999305555553</v>
      </c>
      <c r="U2991">
        <f t="shared" si="374"/>
        <v>2015</v>
      </c>
      <c r="V2991">
        <f t="shared" si="375"/>
        <v>2015</v>
      </c>
    </row>
    <row r="2992" spans="1:22"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68"/>
        <v>100</v>
      </c>
      <c r="P2992" s="5">
        <f t="shared" si="369"/>
        <v>370.37037037037038</v>
      </c>
      <c r="Q2992" t="str">
        <f t="shared" si="370"/>
        <v>theater</v>
      </c>
      <c r="R2992" t="str">
        <f t="shared" si="371"/>
        <v>spaces</v>
      </c>
      <c r="S2992" s="10">
        <f t="shared" si="372"/>
        <v>42341.365972222215</v>
      </c>
      <c r="T2992" s="10">
        <f t="shared" si="373"/>
        <v>42376.365972222215</v>
      </c>
      <c r="U2992">
        <f t="shared" si="374"/>
        <v>2015</v>
      </c>
      <c r="V2992">
        <f t="shared" si="375"/>
        <v>2016</v>
      </c>
    </row>
    <row r="2993" spans="1:22"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68"/>
        <v>103.29411764705883</v>
      </c>
      <c r="P2993" s="5">
        <f t="shared" si="369"/>
        <v>94.408602150537632</v>
      </c>
      <c r="Q2993" t="str">
        <f t="shared" si="370"/>
        <v>theater</v>
      </c>
      <c r="R2993" t="str">
        <f t="shared" si="371"/>
        <v>spaces</v>
      </c>
      <c r="S2993" s="10">
        <f t="shared" si="372"/>
        <v>42740.628819444442</v>
      </c>
      <c r="T2993" s="10">
        <f t="shared" si="373"/>
        <v>42762.628819444442</v>
      </c>
      <c r="U2993">
        <f t="shared" si="374"/>
        <v>2017</v>
      </c>
      <c r="V2993">
        <f t="shared" si="375"/>
        <v>2017</v>
      </c>
    </row>
    <row r="2994" spans="1:22"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68"/>
        <v>104.5</v>
      </c>
      <c r="P2994" s="5">
        <f t="shared" si="369"/>
        <v>48.984375</v>
      </c>
      <c r="Q2994" t="str">
        <f t="shared" si="370"/>
        <v>theater</v>
      </c>
      <c r="R2994" t="str">
        <f t="shared" si="371"/>
        <v>spaces</v>
      </c>
      <c r="S2994" s="10">
        <f t="shared" si="372"/>
        <v>42622.559143518512</v>
      </c>
      <c r="T2994" s="10">
        <f t="shared" si="373"/>
        <v>42652.559143518512</v>
      </c>
      <c r="U2994">
        <f t="shared" si="374"/>
        <v>2016</v>
      </c>
      <c r="V2994">
        <f t="shared" si="375"/>
        <v>2016</v>
      </c>
    </row>
    <row r="2995" spans="1:22"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68"/>
        <v>100.29999999999998</v>
      </c>
      <c r="P2995" s="5">
        <f t="shared" si="369"/>
        <v>45.590909090909093</v>
      </c>
      <c r="Q2995" t="str">
        <f t="shared" si="370"/>
        <v>theater</v>
      </c>
      <c r="R2995" t="str">
        <f t="shared" si="371"/>
        <v>spaces</v>
      </c>
      <c r="S2995" s="10">
        <f t="shared" si="372"/>
        <v>42390.63040509259</v>
      </c>
      <c r="T2995" s="10">
        <f t="shared" si="373"/>
        <v>42420.63040509259</v>
      </c>
      <c r="U2995">
        <f t="shared" si="374"/>
        <v>2016</v>
      </c>
      <c r="V2995">
        <f t="shared" si="375"/>
        <v>2016</v>
      </c>
    </row>
    <row r="2996" spans="1:22"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68"/>
        <v>457.74666666666673</v>
      </c>
      <c r="P2996" s="5">
        <f t="shared" si="369"/>
        <v>23.275254237288134</v>
      </c>
      <c r="Q2996" t="str">
        <f t="shared" si="370"/>
        <v>theater</v>
      </c>
      <c r="R2996" t="str">
        <f t="shared" si="371"/>
        <v>spaces</v>
      </c>
      <c r="S2996" s="10">
        <f t="shared" si="372"/>
        <v>41885.270509259259</v>
      </c>
      <c r="T2996" s="10">
        <f t="shared" si="373"/>
        <v>41915.270509259259</v>
      </c>
      <c r="U2996">
        <f t="shared" si="374"/>
        <v>2014</v>
      </c>
      <c r="V2996">
        <f t="shared" si="375"/>
        <v>2014</v>
      </c>
    </row>
    <row r="2997" spans="1:22"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68"/>
        <v>104.96000000000001</v>
      </c>
      <c r="P2997" s="5">
        <f t="shared" si="369"/>
        <v>63.2289156626506</v>
      </c>
      <c r="Q2997" t="str">
        <f t="shared" si="370"/>
        <v>theater</v>
      </c>
      <c r="R2997" t="str">
        <f t="shared" si="371"/>
        <v>spaces</v>
      </c>
      <c r="S2997" s="10">
        <f t="shared" si="372"/>
        <v>42724.456840277773</v>
      </c>
      <c r="T2997" s="10">
        <f t="shared" si="373"/>
        <v>42754.456840277773</v>
      </c>
      <c r="U2997">
        <f t="shared" si="374"/>
        <v>2016</v>
      </c>
      <c r="V2997">
        <f t="shared" si="375"/>
        <v>2017</v>
      </c>
    </row>
    <row r="2998" spans="1:22"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68"/>
        <v>171.94285714285715</v>
      </c>
      <c r="P2998" s="5">
        <f t="shared" si="369"/>
        <v>153.5204081632653</v>
      </c>
      <c r="Q2998" t="str">
        <f t="shared" si="370"/>
        <v>theater</v>
      </c>
      <c r="R2998" t="str">
        <f t="shared" si="371"/>
        <v>spaces</v>
      </c>
      <c r="S2998" s="10">
        <f t="shared" si="372"/>
        <v>42090.704166666663</v>
      </c>
      <c r="T2998" s="10">
        <f t="shared" si="373"/>
        <v>42150.704166666663</v>
      </c>
      <c r="U2998">
        <f t="shared" si="374"/>
        <v>2015</v>
      </c>
      <c r="V2998">
        <f t="shared" si="375"/>
        <v>2015</v>
      </c>
    </row>
    <row r="2999" spans="1:22"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68"/>
        <v>103.73000000000002</v>
      </c>
      <c r="P2999" s="5">
        <f t="shared" si="369"/>
        <v>90.2</v>
      </c>
      <c r="Q2999" t="str">
        <f t="shared" si="370"/>
        <v>theater</v>
      </c>
      <c r="R2999" t="str">
        <f t="shared" si="371"/>
        <v>spaces</v>
      </c>
      <c r="S2999" s="10">
        <f t="shared" si="372"/>
        <v>42775.525381944441</v>
      </c>
      <c r="T2999" s="10">
        <f t="shared" si="373"/>
        <v>42792.999305555553</v>
      </c>
      <c r="U2999">
        <f t="shared" si="374"/>
        <v>2017</v>
      </c>
      <c r="V2999">
        <f t="shared" si="375"/>
        <v>2017</v>
      </c>
    </row>
    <row r="3000" spans="1:22"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68"/>
        <v>103.029</v>
      </c>
      <c r="P3000" s="5">
        <f t="shared" si="369"/>
        <v>118.97113163972287</v>
      </c>
      <c r="Q3000" t="str">
        <f t="shared" si="370"/>
        <v>theater</v>
      </c>
      <c r="R3000" t="str">
        <f t="shared" si="371"/>
        <v>spaces</v>
      </c>
      <c r="S3000" s="10">
        <f t="shared" si="372"/>
        <v>41777.985289351847</v>
      </c>
      <c r="T3000" s="10">
        <f t="shared" si="373"/>
        <v>41805.975694444445</v>
      </c>
      <c r="U3000">
        <f t="shared" si="374"/>
        <v>2014</v>
      </c>
      <c r="V3000">
        <f t="shared" si="375"/>
        <v>2014</v>
      </c>
    </row>
    <row r="3001" spans="1:22"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68"/>
        <v>118.88888888888889</v>
      </c>
      <c r="P3001" s="5">
        <f t="shared" si="369"/>
        <v>80.25</v>
      </c>
      <c r="Q3001" t="str">
        <f t="shared" si="370"/>
        <v>theater</v>
      </c>
      <c r="R3001" t="str">
        <f t="shared" si="371"/>
        <v>spaces</v>
      </c>
      <c r="S3001" s="10">
        <f t="shared" si="372"/>
        <v>42780.531944444439</v>
      </c>
      <c r="T3001" s="10">
        <f t="shared" si="373"/>
        <v>42794.874999999993</v>
      </c>
      <c r="U3001">
        <f t="shared" si="374"/>
        <v>2017</v>
      </c>
      <c r="V3001">
        <f t="shared" si="375"/>
        <v>2017</v>
      </c>
    </row>
    <row r="3002" spans="1:22"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68"/>
        <v>100</v>
      </c>
      <c r="P3002" s="5">
        <f t="shared" si="369"/>
        <v>62.5</v>
      </c>
      <c r="Q3002" t="str">
        <f t="shared" si="370"/>
        <v>theater</v>
      </c>
      <c r="R3002" t="str">
        <f t="shared" si="371"/>
        <v>spaces</v>
      </c>
      <c r="S3002" s="10">
        <f t="shared" si="372"/>
        <v>42752.61886574074</v>
      </c>
      <c r="T3002" s="10">
        <f t="shared" si="373"/>
        <v>42766.541666666664</v>
      </c>
      <c r="U3002">
        <f t="shared" si="374"/>
        <v>2017</v>
      </c>
      <c r="V3002">
        <f t="shared" si="375"/>
        <v>2017</v>
      </c>
    </row>
    <row r="3003" spans="1:22"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68"/>
        <v>318.69988910451895</v>
      </c>
      <c r="P3003" s="5">
        <f t="shared" si="369"/>
        <v>131.37719999999999</v>
      </c>
      <c r="Q3003" t="str">
        <f t="shared" si="370"/>
        <v>theater</v>
      </c>
      <c r="R3003" t="str">
        <f t="shared" si="371"/>
        <v>spaces</v>
      </c>
      <c r="S3003" s="10">
        <f t="shared" si="372"/>
        <v>42534.687291666669</v>
      </c>
      <c r="T3003" s="10">
        <f t="shared" si="373"/>
        <v>42564.687291666669</v>
      </c>
      <c r="U3003">
        <f t="shared" si="374"/>
        <v>2016</v>
      </c>
      <c r="V3003">
        <f t="shared" si="375"/>
        <v>2016</v>
      </c>
    </row>
    <row r="3004" spans="1:22"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68"/>
        <v>108.50614285714286</v>
      </c>
      <c r="P3004" s="5">
        <f t="shared" si="369"/>
        <v>73.032980769230775</v>
      </c>
      <c r="Q3004" t="str">
        <f t="shared" si="370"/>
        <v>theater</v>
      </c>
      <c r="R3004" t="str">
        <f t="shared" si="371"/>
        <v>spaces</v>
      </c>
      <c r="S3004" s="10">
        <f t="shared" si="372"/>
        <v>41239.627916666665</v>
      </c>
      <c r="T3004" s="10">
        <f t="shared" si="373"/>
        <v>41269.627916666665</v>
      </c>
      <c r="U3004">
        <f t="shared" si="374"/>
        <v>2012</v>
      </c>
      <c r="V3004">
        <f t="shared" si="375"/>
        <v>2012</v>
      </c>
    </row>
    <row r="3005" spans="1:22"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68"/>
        <v>101.16666666666667</v>
      </c>
      <c r="P3005" s="5">
        <f t="shared" si="369"/>
        <v>178.52941176470588</v>
      </c>
      <c r="Q3005" t="str">
        <f t="shared" si="370"/>
        <v>theater</v>
      </c>
      <c r="R3005" t="str">
        <f t="shared" si="371"/>
        <v>spaces</v>
      </c>
      <c r="S3005" s="10">
        <f t="shared" si="372"/>
        <v>42398.640925925924</v>
      </c>
      <c r="T3005" s="10">
        <f t="shared" si="373"/>
        <v>42430.040972222218</v>
      </c>
      <c r="U3005">
        <f t="shared" si="374"/>
        <v>2016</v>
      </c>
      <c r="V3005">
        <f t="shared" si="375"/>
        <v>2016</v>
      </c>
    </row>
    <row r="3006" spans="1:22"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68"/>
        <v>112.815</v>
      </c>
      <c r="P3006" s="5">
        <f t="shared" si="369"/>
        <v>162.90974729241879</v>
      </c>
      <c r="Q3006" t="str">
        <f t="shared" si="370"/>
        <v>theater</v>
      </c>
      <c r="R3006" t="str">
        <f t="shared" si="371"/>
        <v>spaces</v>
      </c>
      <c r="S3006" s="10">
        <f t="shared" si="372"/>
        <v>41928.672731481478</v>
      </c>
      <c r="T3006" s="10">
        <f t="shared" si="373"/>
        <v>41958.714398148142</v>
      </c>
      <c r="U3006">
        <f t="shared" si="374"/>
        <v>2014</v>
      </c>
      <c r="V3006">
        <f t="shared" si="375"/>
        <v>2014</v>
      </c>
    </row>
    <row r="3007" spans="1:22"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68"/>
        <v>120.49622641509434</v>
      </c>
      <c r="P3007" s="5">
        <f t="shared" si="369"/>
        <v>108.24237288135593</v>
      </c>
      <c r="Q3007" t="str">
        <f t="shared" si="370"/>
        <v>theater</v>
      </c>
      <c r="R3007" t="str">
        <f t="shared" si="371"/>
        <v>spaces</v>
      </c>
      <c r="S3007" s="10">
        <f t="shared" si="372"/>
        <v>41888.466493055552</v>
      </c>
      <c r="T3007" s="10">
        <f t="shared" si="373"/>
        <v>41918.466493055552</v>
      </c>
      <c r="U3007">
        <f t="shared" si="374"/>
        <v>2014</v>
      </c>
      <c r="V3007">
        <f t="shared" si="375"/>
        <v>2014</v>
      </c>
    </row>
    <row r="3008" spans="1:22"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68"/>
        <v>107.74999999999999</v>
      </c>
      <c r="P3008" s="5">
        <f t="shared" si="369"/>
        <v>88.865979381443296</v>
      </c>
      <c r="Q3008" t="str">
        <f t="shared" si="370"/>
        <v>theater</v>
      </c>
      <c r="R3008" t="str">
        <f t="shared" si="371"/>
        <v>spaces</v>
      </c>
      <c r="S3008" s="10">
        <f t="shared" si="372"/>
        <v>41957.54850694444</v>
      </c>
      <c r="T3008" s="10">
        <f t="shared" si="373"/>
        <v>41987.54850694444</v>
      </c>
      <c r="U3008">
        <f t="shared" si="374"/>
        <v>2014</v>
      </c>
      <c r="V3008">
        <f t="shared" si="375"/>
        <v>2014</v>
      </c>
    </row>
    <row r="3009" spans="1:22"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68"/>
        <v>180</v>
      </c>
      <c r="P3009" s="5">
        <f t="shared" si="369"/>
        <v>54</v>
      </c>
      <c r="Q3009" t="str">
        <f t="shared" si="370"/>
        <v>theater</v>
      </c>
      <c r="R3009" t="str">
        <f t="shared" si="371"/>
        <v>spaces</v>
      </c>
      <c r="S3009" s="10">
        <f t="shared" si="372"/>
        <v>42098.007905092592</v>
      </c>
      <c r="T3009" s="10">
        <f t="shared" si="373"/>
        <v>42119.007905092592</v>
      </c>
      <c r="U3009">
        <f t="shared" si="374"/>
        <v>2015</v>
      </c>
      <c r="V3009">
        <f t="shared" si="375"/>
        <v>2015</v>
      </c>
    </row>
    <row r="3010" spans="1:22"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68"/>
        <v>101.16666666666667</v>
      </c>
      <c r="P3010" s="5">
        <f t="shared" si="369"/>
        <v>116.73076923076923</v>
      </c>
      <c r="Q3010" t="str">
        <f t="shared" si="370"/>
        <v>theater</v>
      </c>
      <c r="R3010" t="str">
        <f t="shared" si="371"/>
        <v>spaces</v>
      </c>
      <c r="S3010" s="10">
        <f t="shared" si="372"/>
        <v>42360.003692129627</v>
      </c>
      <c r="T3010" s="10">
        <f t="shared" si="373"/>
        <v>42390.003692129627</v>
      </c>
      <c r="U3010">
        <f t="shared" si="374"/>
        <v>2015</v>
      </c>
      <c r="V3010">
        <f t="shared" si="375"/>
        <v>2016</v>
      </c>
    </row>
    <row r="3011" spans="1:22"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76">(E3011/D3011)*100</f>
        <v>119.756</v>
      </c>
      <c r="P3011" s="5">
        <f t="shared" ref="P3011:P3074" si="377">IFERROR(E3011/L3011, 0)</f>
        <v>233.8984375</v>
      </c>
      <c r="Q3011" t="str">
        <f t="shared" ref="Q3011:Q3074" si="378">LEFT(N3011,FIND("/",N3011)-1)</f>
        <v>theater</v>
      </c>
      <c r="R3011" t="str">
        <f t="shared" ref="R3011:R3074" si="379">RIGHT(N3011,LEN(N3011)-FIND("/",N3011))</f>
        <v>spaces</v>
      </c>
      <c r="S3011" s="10">
        <f t="shared" ref="S3011:S3074" si="380">(J3011/86400)+25569+(-5/24)</f>
        <v>41939.361574074072</v>
      </c>
      <c r="T3011" s="10">
        <f t="shared" ref="T3011:T3074" si="381">(I3011/86400)+25569+(-5/24)</f>
        <v>41969.403240740743</v>
      </c>
      <c r="U3011">
        <f t="shared" ref="U3011:U3074" si="382">YEAR(S3011)</f>
        <v>2014</v>
      </c>
      <c r="V3011">
        <f t="shared" ref="V3011:V3074" si="383">YEAR(T3011)</f>
        <v>2014</v>
      </c>
    </row>
    <row r="3012" spans="1:22"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76"/>
        <v>158</v>
      </c>
      <c r="P3012" s="5">
        <f t="shared" si="377"/>
        <v>158</v>
      </c>
      <c r="Q3012" t="str">
        <f t="shared" si="378"/>
        <v>theater</v>
      </c>
      <c r="R3012" t="str">
        <f t="shared" si="379"/>
        <v>spaces</v>
      </c>
      <c r="S3012" s="10">
        <f t="shared" si="380"/>
        <v>41996.624062499999</v>
      </c>
      <c r="T3012" s="10">
        <f t="shared" si="381"/>
        <v>42056.624062499999</v>
      </c>
      <c r="U3012">
        <f t="shared" si="382"/>
        <v>2014</v>
      </c>
      <c r="V3012">
        <f t="shared" si="383"/>
        <v>2015</v>
      </c>
    </row>
    <row r="3013" spans="1:22"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76"/>
        <v>123.66666666666666</v>
      </c>
      <c r="P3013" s="5">
        <f t="shared" si="377"/>
        <v>14.84</v>
      </c>
      <c r="Q3013" t="str">
        <f t="shared" si="378"/>
        <v>theater</v>
      </c>
      <c r="R3013" t="str">
        <f t="shared" si="379"/>
        <v>spaces</v>
      </c>
      <c r="S3013" s="10">
        <f t="shared" si="380"/>
        <v>42334.260601851849</v>
      </c>
      <c r="T3013" s="10">
        <f t="shared" si="381"/>
        <v>42361.749305555553</v>
      </c>
      <c r="U3013">
        <f t="shared" si="382"/>
        <v>2015</v>
      </c>
      <c r="V3013">
        <f t="shared" si="383"/>
        <v>2015</v>
      </c>
    </row>
    <row r="3014" spans="1:22"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76"/>
        <v>117.12499999999999</v>
      </c>
      <c r="P3014" s="5">
        <f t="shared" si="377"/>
        <v>85.181818181818187</v>
      </c>
      <c r="Q3014" t="str">
        <f t="shared" si="378"/>
        <v>theater</v>
      </c>
      <c r="R3014" t="str">
        <f t="shared" si="379"/>
        <v>spaces</v>
      </c>
      <c r="S3014" s="10">
        <f t="shared" si="380"/>
        <v>42024.494560185187</v>
      </c>
      <c r="T3014" s="10">
        <f t="shared" si="381"/>
        <v>42045.494560185187</v>
      </c>
      <c r="U3014">
        <f t="shared" si="382"/>
        <v>2015</v>
      </c>
      <c r="V3014">
        <f t="shared" si="383"/>
        <v>2015</v>
      </c>
    </row>
    <row r="3015" spans="1:22"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76"/>
        <v>156.96</v>
      </c>
      <c r="P3015" s="5">
        <f t="shared" si="377"/>
        <v>146.69158878504672</v>
      </c>
      <c r="Q3015" t="str">
        <f t="shared" si="378"/>
        <v>theater</v>
      </c>
      <c r="R3015" t="str">
        <f t="shared" si="379"/>
        <v>spaces</v>
      </c>
      <c r="S3015" s="10">
        <f t="shared" si="380"/>
        <v>42146.627881944441</v>
      </c>
      <c r="T3015" s="10">
        <f t="shared" si="381"/>
        <v>42176.627881944441</v>
      </c>
      <c r="U3015">
        <f t="shared" si="382"/>
        <v>2015</v>
      </c>
      <c r="V3015">
        <f t="shared" si="383"/>
        <v>2015</v>
      </c>
    </row>
    <row r="3016" spans="1:22"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76"/>
        <v>113.104</v>
      </c>
      <c r="P3016" s="5">
        <f t="shared" si="377"/>
        <v>50.764811490125673</v>
      </c>
      <c r="Q3016" t="str">
        <f t="shared" si="378"/>
        <v>theater</v>
      </c>
      <c r="R3016" t="str">
        <f t="shared" si="379"/>
        <v>spaces</v>
      </c>
      <c r="S3016" s="10">
        <f t="shared" si="380"/>
        <v>41919.915277777771</v>
      </c>
      <c r="T3016" s="10">
        <f t="shared" si="381"/>
        <v>41948</v>
      </c>
      <c r="U3016">
        <f t="shared" si="382"/>
        <v>2014</v>
      </c>
      <c r="V3016">
        <f t="shared" si="383"/>
        <v>2014</v>
      </c>
    </row>
    <row r="3017" spans="1:22"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76"/>
        <v>103.17647058823529</v>
      </c>
      <c r="P3017" s="5">
        <f t="shared" si="377"/>
        <v>87.7</v>
      </c>
      <c r="Q3017" t="str">
        <f t="shared" si="378"/>
        <v>theater</v>
      </c>
      <c r="R3017" t="str">
        <f t="shared" si="379"/>
        <v>spaces</v>
      </c>
      <c r="S3017" s="10">
        <f t="shared" si="380"/>
        <v>41785.518958333334</v>
      </c>
      <c r="T3017" s="10">
        <f t="shared" si="381"/>
        <v>41800.958333333328</v>
      </c>
      <c r="U3017">
        <f t="shared" si="382"/>
        <v>2014</v>
      </c>
      <c r="V3017">
        <f t="shared" si="383"/>
        <v>2014</v>
      </c>
    </row>
    <row r="3018" spans="1:22"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76"/>
        <v>102.61176470588236</v>
      </c>
      <c r="P3018" s="5">
        <f t="shared" si="377"/>
        <v>242.27777777777777</v>
      </c>
      <c r="Q3018" t="str">
        <f t="shared" si="378"/>
        <v>theater</v>
      </c>
      <c r="R3018" t="str">
        <f t="shared" si="379"/>
        <v>spaces</v>
      </c>
      <c r="S3018" s="10">
        <f t="shared" si="380"/>
        <v>41778.339722222219</v>
      </c>
      <c r="T3018" s="10">
        <f t="shared" si="381"/>
        <v>41838.339722222219</v>
      </c>
      <c r="U3018">
        <f t="shared" si="382"/>
        <v>2014</v>
      </c>
      <c r="V3018">
        <f t="shared" si="383"/>
        <v>2014</v>
      </c>
    </row>
    <row r="3019" spans="1:22"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76"/>
        <v>105.84090909090908</v>
      </c>
      <c r="P3019" s="5">
        <f t="shared" si="377"/>
        <v>146.44654088050314</v>
      </c>
      <c r="Q3019" t="str">
        <f t="shared" si="378"/>
        <v>theater</v>
      </c>
      <c r="R3019" t="str">
        <f t="shared" si="379"/>
        <v>spaces</v>
      </c>
      <c r="S3019" s="10">
        <f t="shared" si="380"/>
        <v>41841.641701388886</v>
      </c>
      <c r="T3019" s="10">
        <f t="shared" si="381"/>
        <v>41871.641701388886</v>
      </c>
      <c r="U3019">
        <f t="shared" si="382"/>
        <v>2014</v>
      </c>
      <c r="V3019">
        <f t="shared" si="383"/>
        <v>2014</v>
      </c>
    </row>
    <row r="3020" spans="1:22"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76"/>
        <v>100.71428571428571</v>
      </c>
      <c r="P3020" s="5">
        <f t="shared" si="377"/>
        <v>103.17073170731707</v>
      </c>
      <c r="Q3020" t="str">
        <f t="shared" si="378"/>
        <v>theater</v>
      </c>
      <c r="R3020" t="str">
        <f t="shared" si="379"/>
        <v>spaces</v>
      </c>
      <c r="S3020" s="10">
        <f t="shared" si="380"/>
        <v>42163.09</v>
      </c>
      <c r="T3020" s="10">
        <f t="shared" si="381"/>
        <v>42205.708333333336</v>
      </c>
      <c r="U3020">
        <f t="shared" si="382"/>
        <v>2015</v>
      </c>
      <c r="V3020">
        <f t="shared" si="383"/>
        <v>2015</v>
      </c>
    </row>
    <row r="3021" spans="1:22"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76"/>
        <v>121.23333333333332</v>
      </c>
      <c r="P3021" s="5">
        <f t="shared" si="377"/>
        <v>80.464601769911511</v>
      </c>
      <c r="Q3021" t="str">
        <f t="shared" si="378"/>
        <v>theater</v>
      </c>
      <c r="R3021" t="str">
        <f t="shared" si="379"/>
        <v>spaces</v>
      </c>
      <c r="S3021" s="10">
        <f t="shared" si="380"/>
        <v>41758.625231481477</v>
      </c>
      <c r="T3021" s="10">
        <f t="shared" si="381"/>
        <v>41785.916666666664</v>
      </c>
      <c r="U3021">
        <f t="shared" si="382"/>
        <v>2014</v>
      </c>
      <c r="V3021">
        <f t="shared" si="383"/>
        <v>2014</v>
      </c>
    </row>
    <row r="3022" spans="1:22"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76"/>
        <v>100.57142857142858</v>
      </c>
      <c r="P3022" s="5">
        <f t="shared" si="377"/>
        <v>234.66666666666666</v>
      </c>
      <c r="Q3022" t="str">
        <f t="shared" si="378"/>
        <v>theater</v>
      </c>
      <c r="R3022" t="str">
        <f t="shared" si="379"/>
        <v>spaces</v>
      </c>
      <c r="S3022" s="10">
        <f t="shared" si="380"/>
        <v>42170.638113425921</v>
      </c>
      <c r="T3022" s="10">
        <f t="shared" si="381"/>
        <v>42230.638113425921</v>
      </c>
      <c r="U3022">
        <f t="shared" si="382"/>
        <v>2015</v>
      </c>
      <c r="V3022">
        <f t="shared" si="383"/>
        <v>2015</v>
      </c>
    </row>
    <row r="3023" spans="1:22"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76"/>
        <v>116.02222222222223</v>
      </c>
      <c r="P3023" s="5">
        <f t="shared" si="377"/>
        <v>50.689320388349515</v>
      </c>
      <c r="Q3023" t="str">
        <f t="shared" si="378"/>
        <v>theater</v>
      </c>
      <c r="R3023" t="str">
        <f t="shared" si="379"/>
        <v>spaces</v>
      </c>
      <c r="S3023" s="10">
        <f t="shared" si="380"/>
        <v>42660.410520833328</v>
      </c>
      <c r="T3023" s="10">
        <f t="shared" si="381"/>
        <v>42696.040972222218</v>
      </c>
      <c r="U3023">
        <f t="shared" si="382"/>
        <v>2016</v>
      </c>
      <c r="V3023">
        <f t="shared" si="383"/>
        <v>2016</v>
      </c>
    </row>
    <row r="3024" spans="1:22"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76"/>
        <v>100.88</v>
      </c>
      <c r="P3024" s="5">
        <f t="shared" si="377"/>
        <v>162.70967741935485</v>
      </c>
      <c r="Q3024" t="str">
        <f t="shared" si="378"/>
        <v>theater</v>
      </c>
      <c r="R3024" t="str">
        <f t="shared" si="379"/>
        <v>spaces</v>
      </c>
      <c r="S3024" s="10">
        <f t="shared" si="380"/>
        <v>42564.745474537034</v>
      </c>
      <c r="T3024" s="10">
        <f t="shared" si="381"/>
        <v>42609.745474537034</v>
      </c>
      <c r="U3024">
        <f t="shared" si="382"/>
        <v>2016</v>
      </c>
      <c r="V3024">
        <f t="shared" si="383"/>
        <v>2016</v>
      </c>
    </row>
    <row r="3025" spans="1:22"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76"/>
        <v>103</v>
      </c>
      <c r="P3025" s="5">
        <f t="shared" si="377"/>
        <v>120.16666666666667</v>
      </c>
      <c r="Q3025" t="str">
        <f t="shared" si="378"/>
        <v>theater</v>
      </c>
      <c r="R3025" t="str">
        <f t="shared" si="379"/>
        <v>spaces</v>
      </c>
      <c r="S3025" s="10">
        <f t="shared" si="380"/>
        <v>42121.467430555553</v>
      </c>
      <c r="T3025" s="10">
        <f t="shared" si="381"/>
        <v>42166.467430555553</v>
      </c>
      <c r="U3025">
        <f t="shared" si="382"/>
        <v>2015</v>
      </c>
      <c r="V3025">
        <f t="shared" si="383"/>
        <v>2015</v>
      </c>
    </row>
    <row r="3026" spans="1:22"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76"/>
        <v>246.42</v>
      </c>
      <c r="P3026" s="5">
        <f t="shared" si="377"/>
        <v>67.697802197802204</v>
      </c>
      <c r="Q3026" t="str">
        <f t="shared" si="378"/>
        <v>theater</v>
      </c>
      <c r="R3026" t="str">
        <f t="shared" si="379"/>
        <v>spaces</v>
      </c>
      <c r="S3026" s="10">
        <f t="shared" si="380"/>
        <v>41158.785590277774</v>
      </c>
      <c r="T3026" s="10">
        <f t="shared" si="381"/>
        <v>41188.785590277774</v>
      </c>
      <c r="U3026">
        <f t="shared" si="382"/>
        <v>2012</v>
      </c>
      <c r="V3026">
        <f t="shared" si="383"/>
        <v>2012</v>
      </c>
    </row>
    <row r="3027" spans="1:22"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76"/>
        <v>302.2</v>
      </c>
      <c r="P3027" s="5">
        <f t="shared" si="377"/>
        <v>52.103448275862071</v>
      </c>
      <c r="Q3027" t="str">
        <f t="shared" si="378"/>
        <v>theater</v>
      </c>
      <c r="R3027" t="str">
        <f t="shared" si="379"/>
        <v>spaces</v>
      </c>
      <c r="S3027" s="10">
        <f t="shared" si="380"/>
        <v>41761.301076388889</v>
      </c>
      <c r="T3027" s="10">
        <f t="shared" si="381"/>
        <v>41789.458333333328</v>
      </c>
      <c r="U3027">
        <f t="shared" si="382"/>
        <v>2014</v>
      </c>
      <c r="V3027">
        <f t="shared" si="383"/>
        <v>2014</v>
      </c>
    </row>
    <row r="3028" spans="1:22"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76"/>
        <v>143.33333333333334</v>
      </c>
      <c r="P3028" s="5">
        <f t="shared" si="377"/>
        <v>51.6</v>
      </c>
      <c r="Q3028" t="str">
        <f t="shared" si="378"/>
        <v>theater</v>
      </c>
      <c r="R3028" t="str">
        <f t="shared" si="379"/>
        <v>spaces</v>
      </c>
      <c r="S3028" s="10">
        <f t="shared" si="380"/>
        <v>42783.251064814809</v>
      </c>
      <c r="T3028" s="10">
        <f t="shared" si="381"/>
        <v>42797.251064814809</v>
      </c>
      <c r="U3028">
        <f t="shared" si="382"/>
        <v>2017</v>
      </c>
      <c r="V3028">
        <f t="shared" si="383"/>
        <v>2017</v>
      </c>
    </row>
    <row r="3029" spans="1:22"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76"/>
        <v>131.44</v>
      </c>
      <c r="P3029" s="5">
        <f t="shared" si="377"/>
        <v>164.3</v>
      </c>
      <c r="Q3029" t="str">
        <f t="shared" si="378"/>
        <v>theater</v>
      </c>
      <c r="R3029" t="str">
        <f t="shared" si="379"/>
        <v>spaces</v>
      </c>
      <c r="S3029" s="10">
        <f t="shared" si="380"/>
        <v>42053.49596064815</v>
      </c>
      <c r="T3029" s="10">
        <f t="shared" si="381"/>
        <v>42083.454293981478</v>
      </c>
      <c r="U3029">
        <f t="shared" si="382"/>
        <v>2015</v>
      </c>
      <c r="V3029">
        <f t="shared" si="383"/>
        <v>2015</v>
      </c>
    </row>
    <row r="3030" spans="1:22"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76"/>
        <v>168.01999999999998</v>
      </c>
      <c r="P3030" s="5">
        <f t="shared" si="377"/>
        <v>84.858585858585855</v>
      </c>
      <c r="Q3030" t="str">
        <f t="shared" si="378"/>
        <v>theater</v>
      </c>
      <c r="R3030" t="str">
        <f t="shared" si="379"/>
        <v>spaces</v>
      </c>
      <c r="S3030" s="10">
        <f t="shared" si="380"/>
        <v>42567.055844907409</v>
      </c>
      <c r="T3030" s="10">
        <f t="shared" si="381"/>
        <v>42597.055844907409</v>
      </c>
      <c r="U3030">
        <f t="shared" si="382"/>
        <v>2016</v>
      </c>
      <c r="V3030">
        <f t="shared" si="383"/>
        <v>2016</v>
      </c>
    </row>
    <row r="3031" spans="1:22"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76"/>
        <v>109.67666666666666</v>
      </c>
      <c r="P3031" s="5">
        <f t="shared" si="377"/>
        <v>94.548850574712645</v>
      </c>
      <c r="Q3031" t="str">
        <f t="shared" si="378"/>
        <v>theater</v>
      </c>
      <c r="R3031" t="str">
        <f t="shared" si="379"/>
        <v>spaces</v>
      </c>
      <c r="S3031" s="10">
        <f t="shared" si="380"/>
        <v>41932.500543981478</v>
      </c>
      <c r="T3031" s="10">
        <f t="shared" si="381"/>
        <v>41960.982638888883</v>
      </c>
      <c r="U3031">
        <f t="shared" si="382"/>
        <v>2014</v>
      </c>
      <c r="V3031">
        <f t="shared" si="383"/>
        <v>2014</v>
      </c>
    </row>
    <row r="3032" spans="1:22"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76"/>
        <v>106.6857142857143</v>
      </c>
      <c r="P3032" s="5">
        <f t="shared" si="377"/>
        <v>45.536585365853661</v>
      </c>
      <c r="Q3032" t="str">
        <f t="shared" si="378"/>
        <v>theater</v>
      </c>
      <c r="R3032" t="str">
        <f t="shared" si="379"/>
        <v>spaces</v>
      </c>
      <c r="S3032" s="10">
        <f t="shared" si="380"/>
        <v>42233.5390162037</v>
      </c>
      <c r="T3032" s="10">
        <f t="shared" si="381"/>
        <v>42263.5390162037</v>
      </c>
      <c r="U3032">
        <f t="shared" si="382"/>
        <v>2015</v>
      </c>
      <c r="V3032">
        <f t="shared" si="383"/>
        <v>2015</v>
      </c>
    </row>
    <row r="3033" spans="1:22"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76"/>
        <v>100</v>
      </c>
      <c r="P3033" s="5">
        <f t="shared" si="377"/>
        <v>51.724137931034484</v>
      </c>
      <c r="Q3033" t="str">
        <f t="shared" si="378"/>
        <v>theater</v>
      </c>
      <c r="R3033" t="str">
        <f t="shared" si="379"/>
        <v>spaces</v>
      </c>
      <c r="S3033" s="10">
        <f t="shared" si="380"/>
        <v>42597.674155092587</v>
      </c>
      <c r="T3033" s="10">
        <f t="shared" si="381"/>
        <v>42657.674155092587</v>
      </c>
      <c r="U3033">
        <f t="shared" si="382"/>
        <v>2016</v>
      </c>
      <c r="V3033">
        <f t="shared" si="383"/>
        <v>2016</v>
      </c>
    </row>
    <row r="3034" spans="1:22"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76"/>
        <v>127.2</v>
      </c>
      <c r="P3034" s="5">
        <f t="shared" si="377"/>
        <v>50.88</v>
      </c>
      <c r="Q3034" t="str">
        <f t="shared" si="378"/>
        <v>theater</v>
      </c>
      <c r="R3034" t="str">
        <f t="shared" si="379"/>
        <v>spaces</v>
      </c>
      <c r="S3034" s="10">
        <f t="shared" si="380"/>
        <v>42227.836331018516</v>
      </c>
      <c r="T3034" s="10">
        <f t="shared" si="381"/>
        <v>42257.836331018516</v>
      </c>
      <c r="U3034">
        <f t="shared" si="382"/>
        <v>2015</v>
      </c>
      <c r="V3034">
        <f t="shared" si="383"/>
        <v>2015</v>
      </c>
    </row>
    <row r="3035" spans="1:22"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76"/>
        <v>146.53333333333333</v>
      </c>
      <c r="P3035" s="5">
        <f t="shared" si="377"/>
        <v>191.13043478260869</v>
      </c>
      <c r="Q3035" t="str">
        <f t="shared" si="378"/>
        <v>theater</v>
      </c>
      <c r="R3035" t="str">
        <f t="shared" si="379"/>
        <v>spaces</v>
      </c>
      <c r="S3035" s="10">
        <f t="shared" si="380"/>
        <v>42569.901909722219</v>
      </c>
      <c r="T3035" s="10">
        <f t="shared" si="381"/>
        <v>42599.901909722219</v>
      </c>
      <c r="U3035">
        <f t="shared" si="382"/>
        <v>2016</v>
      </c>
      <c r="V3035">
        <f t="shared" si="383"/>
        <v>2016</v>
      </c>
    </row>
    <row r="3036" spans="1:22"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76"/>
        <v>112.53599999999999</v>
      </c>
      <c r="P3036" s="5">
        <f t="shared" si="377"/>
        <v>89.314285714285717</v>
      </c>
      <c r="Q3036" t="str">
        <f t="shared" si="378"/>
        <v>theater</v>
      </c>
      <c r="R3036" t="str">
        <f t="shared" si="379"/>
        <v>spaces</v>
      </c>
      <c r="S3036" s="10">
        <f t="shared" si="380"/>
        <v>42644.327025462961</v>
      </c>
      <c r="T3036" s="10">
        <f t="shared" si="381"/>
        <v>42674.957638888889</v>
      </c>
      <c r="U3036">
        <f t="shared" si="382"/>
        <v>2016</v>
      </c>
      <c r="V3036">
        <f t="shared" si="383"/>
        <v>2016</v>
      </c>
    </row>
    <row r="3037" spans="1:22"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76"/>
        <v>108.78684000000001</v>
      </c>
      <c r="P3037" s="5">
        <f t="shared" si="377"/>
        <v>88.588631921824103</v>
      </c>
      <c r="Q3037" t="str">
        <f t="shared" si="378"/>
        <v>theater</v>
      </c>
      <c r="R3037" t="str">
        <f t="shared" si="379"/>
        <v>spaces</v>
      </c>
      <c r="S3037" s="10">
        <f t="shared" si="380"/>
        <v>41368.351956018516</v>
      </c>
      <c r="T3037" s="10">
        <f t="shared" si="381"/>
        <v>41398.351956018516</v>
      </c>
      <c r="U3037">
        <f t="shared" si="382"/>
        <v>2013</v>
      </c>
      <c r="V3037">
        <f t="shared" si="383"/>
        <v>2013</v>
      </c>
    </row>
    <row r="3038" spans="1:22"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76"/>
        <v>126.732</v>
      </c>
      <c r="P3038" s="5">
        <f t="shared" si="377"/>
        <v>96.300911854103347</v>
      </c>
      <c r="Q3038" t="str">
        <f t="shared" si="378"/>
        <v>theater</v>
      </c>
      <c r="R3038" t="str">
        <f t="shared" si="379"/>
        <v>spaces</v>
      </c>
      <c r="S3038" s="10">
        <f t="shared" si="380"/>
        <v>41466.576898148145</v>
      </c>
      <c r="T3038" s="10">
        <f t="shared" si="381"/>
        <v>41502.290972222218</v>
      </c>
      <c r="U3038">
        <f t="shared" si="382"/>
        <v>2013</v>
      </c>
      <c r="V3038">
        <f t="shared" si="383"/>
        <v>2013</v>
      </c>
    </row>
    <row r="3039" spans="1:22"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76"/>
        <v>213.20000000000002</v>
      </c>
      <c r="P3039" s="5">
        <f t="shared" si="377"/>
        <v>33.3125</v>
      </c>
      <c r="Q3039" t="str">
        <f t="shared" si="378"/>
        <v>theater</v>
      </c>
      <c r="R3039" t="str">
        <f t="shared" si="379"/>
        <v>spaces</v>
      </c>
      <c r="S3039" s="10">
        <f t="shared" si="380"/>
        <v>40378.684872685182</v>
      </c>
      <c r="T3039" s="10">
        <f t="shared" si="381"/>
        <v>40452.999305555553</v>
      </c>
      <c r="U3039">
        <f t="shared" si="382"/>
        <v>2010</v>
      </c>
      <c r="V3039">
        <f t="shared" si="383"/>
        <v>2010</v>
      </c>
    </row>
    <row r="3040" spans="1:22"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76"/>
        <v>100.49999999999999</v>
      </c>
      <c r="P3040" s="5">
        <f t="shared" si="377"/>
        <v>37.222222222222221</v>
      </c>
      <c r="Q3040" t="str">
        <f t="shared" si="378"/>
        <v>theater</v>
      </c>
      <c r="R3040" t="str">
        <f t="shared" si="379"/>
        <v>spaces</v>
      </c>
      <c r="S3040" s="10">
        <f t="shared" si="380"/>
        <v>42373.043946759259</v>
      </c>
      <c r="T3040" s="10">
        <f t="shared" si="381"/>
        <v>42433.043946759259</v>
      </c>
      <c r="U3040">
        <f t="shared" si="382"/>
        <v>2016</v>
      </c>
      <c r="V3040">
        <f t="shared" si="383"/>
        <v>2016</v>
      </c>
    </row>
    <row r="3041" spans="1:22"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76"/>
        <v>108.71389999999998</v>
      </c>
      <c r="P3041" s="5">
        <f t="shared" si="377"/>
        <v>92.130423728813554</v>
      </c>
      <c r="Q3041" t="str">
        <f t="shared" si="378"/>
        <v>theater</v>
      </c>
      <c r="R3041" t="str">
        <f t="shared" si="379"/>
        <v>spaces</v>
      </c>
      <c r="S3041" s="10">
        <f t="shared" si="380"/>
        <v>41610.586087962962</v>
      </c>
      <c r="T3041" s="10">
        <f t="shared" si="381"/>
        <v>41637.124305555553</v>
      </c>
      <c r="U3041">
        <f t="shared" si="382"/>
        <v>2013</v>
      </c>
      <c r="V3041">
        <f t="shared" si="383"/>
        <v>2013</v>
      </c>
    </row>
    <row r="3042" spans="1:22"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76"/>
        <v>107.5</v>
      </c>
      <c r="P3042" s="5">
        <f t="shared" si="377"/>
        <v>76.785714285714292</v>
      </c>
      <c r="Q3042" t="str">
        <f t="shared" si="378"/>
        <v>theater</v>
      </c>
      <c r="R3042" t="str">
        <f t="shared" si="379"/>
        <v>spaces</v>
      </c>
      <c r="S3042" s="10">
        <f t="shared" si="380"/>
        <v>42177.583576388883</v>
      </c>
      <c r="T3042" s="10">
        <f t="shared" si="381"/>
        <v>42181.749999999993</v>
      </c>
      <c r="U3042">
        <f t="shared" si="382"/>
        <v>2015</v>
      </c>
      <c r="V3042">
        <f t="shared" si="383"/>
        <v>2015</v>
      </c>
    </row>
    <row r="3043" spans="1:22"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76"/>
        <v>110.48192771084338</v>
      </c>
      <c r="P3043" s="5">
        <f t="shared" si="377"/>
        <v>96.526315789473685</v>
      </c>
      <c r="Q3043" t="str">
        <f t="shared" si="378"/>
        <v>theater</v>
      </c>
      <c r="R3043" t="str">
        <f t="shared" si="379"/>
        <v>spaces</v>
      </c>
      <c r="S3043" s="10">
        <f t="shared" si="380"/>
        <v>42359.660277777781</v>
      </c>
      <c r="T3043" s="10">
        <f t="shared" si="381"/>
        <v>42389.660277777781</v>
      </c>
      <c r="U3043">
        <f t="shared" si="382"/>
        <v>2015</v>
      </c>
      <c r="V3043">
        <f t="shared" si="383"/>
        <v>2016</v>
      </c>
    </row>
    <row r="3044" spans="1:22"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76"/>
        <v>128</v>
      </c>
      <c r="P3044" s="5">
        <f t="shared" si="377"/>
        <v>51.891891891891895</v>
      </c>
      <c r="Q3044" t="str">
        <f t="shared" si="378"/>
        <v>theater</v>
      </c>
      <c r="R3044" t="str">
        <f t="shared" si="379"/>
        <v>spaces</v>
      </c>
      <c r="S3044" s="10">
        <f t="shared" si="380"/>
        <v>42253.479710648149</v>
      </c>
      <c r="T3044" s="10">
        <f t="shared" si="381"/>
        <v>42283.479710648149</v>
      </c>
      <c r="U3044">
        <f t="shared" si="382"/>
        <v>2015</v>
      </c>
      <c r="V3044">
        <f t="shared" si="383"/>
        <v>2015</v>
      </c>
    </row>
    <row r="3045" spans="1:22"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76"/>
        <v>110.00666666666667</v>
      </c>
      <c r="P3045" s="5">
        <f t="shared" si="377"/>
        <v>128.9140625</v>
      </c>
      <c r="Q3045" t="str">
        <f t="shared" si="378"/>
        <v>theater</v>
      </c>
      <c r="R3045" t="str">
        <f t="shared" si="379"/>
        <v>spaces</v>
      </c>
      <c r="S3045" s="10">
        <f t="shared" si="380"/>
        <v>42082.862256944441</v>
      </c>
      <c r="T3045" s="10">
        <f t="shared" si="381"/>
        <v>42109.909722222219</v>
      </c>
      <c r="U3045">
        <f t="shared" si="382"/>
        <v>2015</v>
      </c>
      <c r="V3045">
        <f t="shared" si="383"/>
        <v>2015</v>
      </c>
    </row>
    <row r="3046" spans="1:22"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76"/>
        <v>109.34166666666667</v>
      </c>
      <c r="P3046" s="5">
        <f t="shared" si="377"/>
        <v>84.108974358974365</v>
      </c>
      <c r="Q3046" t="str">
        <f t="shared" si="378"/>
        <v>theater</v>
      </c>
      <c r="R3046" t="str">
        <f t="shared" si="379"/>
        <v>spaces</v>
      </c>
      <c r="S3046" s="10">
        <f t="shared" si="380"/>
        <v>42387.518495370365</v>
      </c>
      <c r="T3046" s="10">
        <f t="shared" si="381"/>
        <v>42402.518495370365</v>
      </c>
      <c r="U3046">
        <f t="shared" si="382"/>
        <v>2016</v>
      </c>
      <c r="V3046">
        <f t="shared" si="383"/>
        <v>2016</v>
      </c>
    </row>
    <row r="3047" spans="1:22"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76"/>
        <v>132.70650000000001</v>
      </c>
      <c r="P3047" s="5">
        <f t="shared" si="377"/>
        <v>82.941562500000003</v>
      </c>
      <c r="Q3047" t="str">
        <f t="shared" si="378"/>
        <v>theater</v>
      </c>
      <c r="R3047" t="str">
        <f t="shared" si="379"/>
        <v>spaces</v>
      </c>
      <c r="S3047" s="10">
        <f t="shared" si="380"/>
        <v>41842.947395833333</v>
      </c>
      <c r="T3047" s="10">
        <f t="shared" si="381"/>
        <v>41872.947395833333</v>
      </c>
      <c r="U3047">
        <f t="shared" si="382"/>
        <v>2014</v>
      </c>
      <c r="V3047">
        <f t="shared" si="383"/>
        <v>2014</v>
      </c>
    </row>
    <row r="3048" spans="1:22"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76"/>
        <v>190.84810126582278</v>
      </c>
      <c r="P3048" s="5">
        <f t="shared" si="377"/>
        <v>259.94827586206895</v>
      </c>
      <c r="Q3048" t="str">
        <f t="shared" si="378"/>
        <v>theater</v>
      </c>
      <c r="R3048" t="str">
        <f t="shared" si="379"/>
        <v>spaces</v>
      </c>
      <c r="S3048" s="10">
        <f t="shared" si="380"/>
        <v>41862.59474537037</v>
      </c>
      <c r="T3048" s="10">
        <f t="shared" si="381"/>
        <v>41891.994444444441</v>
      </c>
      <c r="U3048">
        <f t="shared" si="382"/>
        <v>2014</v>
      </c>
      <c r="V3048">
        <f t="shared" si="383"/>
        <v>2014</v>
      </c>
    </row>
    <row r="3049" spans="1:22"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76"/>
        <v>149</v>
      </c>
      <c r="P3049" s="5">
        <f t="shared" si="377"/>
        <v>37.25</v>
      </c>
      <c r="Q3049" t="str">
        <f t="shared" si="378"/>
        <v>theater</v>
      </c>
      <c r="R3049" t="str">
        <f t="shared" si="379"/>
        <v>spaces</v>
      </c>
      <c r="S3049" s="10">
        <f t="shared" si="380"/>
        <v>42443.780717592592</v>
      </c>
      <c r="T3049" s="10">
        <f t="shared" si="381"/>
        <v>42487.344444444439</v>
      </c>
      <c r="U3049">
        <f t="shared" si="382"/>
        <v>2016</v>
      </c>
      <c r="V3049">
        <f t="shared" si="383"/>
        <v>2016</v>
      </c>
    </row>
    <row r="3050" spans="1:22"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76"/>
        <v>166.4</v>
      </c>
      <c r="P3050" s="5">
        <f t="shared" si="377"/>
        <v>177.02127659574469</v>
      </c>
      <c r="Q3050" t="str">
        <f t="shared" si="378"/>
        <v>theater</v>
      </c>
      <c r="R3050" t="str">
        <f t="shared" si="379"/>
        <v>spaces</v>
      </c>
      <c r="S3050" s="10">
        <f t="shared" si="380"/>
        <v>41975.692847222221</v>
      </c>
      <c r="T3050" s="10">
        <f t="shared" si="381"/>
        <v>42004.681944444441</v>
      </c>
      <c r="U3050">
        <f t="shared" si="382"/>
        <v>2014</v>
      </c>
      <c r="V3050">
        <f t="shared" si="383"/>
        <v>2014</v>
      </c>
    </row>
    <row r="3051" spans="1:22"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76"/>
        <v>106.66666666666667</v>
      </c>
      <c r="P3051" s="5">
        <f t="shared" si="377"/>
        <v>74.074074074074076</v>
      </c>
      <c r="Q3051" t="str">
        <f t="shared" si="378"/>
        <v>theater</v>
      </c>
      <c r="R3051" t="str">
        <f t="shared" si="379"/>
        <v>spaces</v>
      </c>
      <c r="S3051" s="10">
        <f t="shared" si="380"/>
        <v>42138.806192129625</v>
      </c>
      <c r="T3051" s="10">
        <f t="shared" si="381"/>
        <v>42168.806192129625</v>
      </c>
      <c r="U3051">
        <f t="shared" si="382"/>
        <v>2015</v>
      </c>
      <c r="V3051">
        <f t="shared" si="383"/>
        <v>2015</v>
      </c>
    </row>
    <row r="3052" spans="1:22"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76"/>
        <v>106</v>
      </c>
      <c r="P3052" s="5">
        <f t="shared" si="377"/>
        <v>70.666666666666671</v>
      </c>
      <c r="Q3052" t="str">
        <f t="shared" si="378"/>
        <v>theater</v>
      </c>
      <c r="R3052" t="str">
        <f t="shared" si="379"/>
        <v>spaces</v>
      </c>
      <c r="S3052" s="10">
        <f t="shared" si="380"/>
        <v>42464.960185185184</v>
      </c>
      <c r="T3052" s="10">
        <f t="shared" si="381"/>
        <v>42494.960185185184</v>
      </c>
      <c r="U3052">
        <f t="shared" si="382"/>
        <v>2016</v>
      </c>
      <c r="V3052">
        <f t="shared" si="383"/>
        <v>2016</v>
      </c>
    </row>
    <row r="3053" spans="1:22"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76"/>
        <v>23.62857142857143</v>
      </c>
      <c r="P3053" s="5">
        <f t="shared" si="377"/>
        <v>23.62857142857143</v>
      </c>
      <c r="Q3053" t="str">
        <f t="shared" si="378"/>
        <v>theater</v>
      </c>
      <c r="R3053" t="str">
        <f t="shared" si="379"/>
        <v>spaces</v>
      </c>
      <c r="S3053" s="10">
        <f t="shared" si="380"/>
        <v>42744.207696759258</v>
      </c>
      <c r="T3053" s="10">
        <f t="shared" si="381"/>
        <v>42774.207696759258</v>
      </c>
      <c r="U3053">
        <f t="shared" si="382"/>
        <v>2017</v>
      </c>
      <c r="V3053">
        <f t="shared" si="383"/>
        <v>2017</v>
      </c>
    </row>
    <row r="3054" spans="1:22"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76"/>
        <v>0.15</v>
      </c>
      <c r="P3054" s="5">
        <f t="shared" si="377"/>
        <v>37.5</v>
      </c>
      <c r="Q3054" t="str">
        <f t="shared" si="378"/>
        <v>theater</v>
      </c>
      <c r="R3054" t="str">
        <f t="shared" si="379"/>
        <v>spaces</v>
      </c>
      <c r="S3054" s="10">
        <f t="shared" si="380"/>
        <v>42122.461736111109</v>
      </c>
      <c r="T3054" s="10">
        <f t="shared" si="381"/>
        <v>42152.457638888889</v>
      </c>
      <c r="U3054">
        <f t="shared" si="382"/>
        <v>2015</v>
      </c>
      <c r="V3054">
        <f t="shared" si="383"/>
        <v>2015</v>
      </c>
    </row>
    <row r="3055" spans="1:22"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76"/>
        <v>0.4</v>
      </c>
      <c r="P3055" s="5">
        <f t="shared" si="377"/>
        <v>13.333333333333334</v>
      </c>
      <c r="Q3055" t="str">
        <f t="shared" si="378"/>
        <v>theater</v>
      </c>
      <c r="R3055" t="str">
        <f t="shared" si="379"/>
        <v>spaces</v>
      </c>
      <c r="S3055" s="10">
        <f t="shared" si="380"/>
        <v>41862.553391203699</v>
      </c>
      <c r="T3055" s="10">
        <f t="shared" si="381"/>
        <v>41913.957638888889</v>
      </c>
      <c r="U3055">
        <f t="shared" si="382"/>
        <v>2014</v>
      </c>
      <c r="V3055">
        <f t="shared" si="383"/>
        <v>2014</v>
      </c>
    </row>
    <row r="3056" spans="1:22"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76"/>
        <v>0</v>
      </c>
      <c r="P3056" s="5">
        <f t="shared" si="377"/>
        <v>0</v>
      </c>
      <c r="Q3056" t="str">
        <f t="shared" si="378"/>
        <v>theater</v>
      </c>
      <c r="R3056" t="str">
        <f t="shared" si="379"/>
        <v>spaces</v>
      </c>
      <c r="S3056" s="10">
        <f t="shared" si="380"/>
        <v>42027.624467592592</v>
      </c>
      <c r="T3056" s="10">
        <f t="shared" si="381"/>
        <v>42064.836111111108</v>
      </c>
      <c r="U3056">
        <f t="shared" si="382"/>
        <v>2015</v>
      </c>
      <c r="V3056">
        <f t="shared" si="383"/>
        <v>2015</v>
      </c>
    </row>
    <row r="3057" spans="1:22"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76"/>
        <v>5.0000000000000001E-3</v>
      </c>
      <c r="P3057" s="5">
        <f t="shared" si="377"/>
        <v>1</v>
      </c>
      <c r="Q3057" t="str">
        <f t="shared" si="378"/>
        <v>theater</v>
      </c>
      <c r="R3057" t="str">
        <f t="shared" si="379"/>
        <v>spaces</v>
      </c>
      <c r="S3057" s="10">
        <f t="shared" si="380"/>
        <v>41953.749884259254</v>
      </c>
      <c r="T3057" s="10">
        <f t="shared" si="381"/>
        <v>42013.749884259254</v>
      </c>
      <c r="U3057">
        <f t="shared" si="382"/>
        <v>2014</v>
      </c>
      <c r="V3057">
        <f t="shared" si="383"/>
        <v>2015</v>
      </c>
    </row>
    <row r="3058" spans="1:22"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76"/>
        <v>0</v>
      </c>
      <c r="P3058" s="5">
        <f t="shared" si="377"/>
        <v>0</v>
      </c>
      <c r="Q3058" t="str">
        <f t="shared" si="378"/>
        <v>theater</v>
      </c>
      <c r="R3058" t="str">
        <f t="shared" si="379"/>
        <v>spaces</v>
      </c>
      <c r="S3058" s="10">
        <f t="shared" si="380"/>
        <v>41851.428055555552</v>
      </c>
      <c r="T3058" s="10">
        <f t="shared" si="381"/>
        <v>41911.428055555552</v>
      </c>
      <c r="U3058">
        <f t="shared" si="382"/>
        <v>2014</v>
      </c>
      <c r="V3058">
        <f t="shared" si="383"/>
        <v>2014</v>
      </c>
    </row>
    <row r="3059" spans="1:22"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76"/>
        <v>0</v>
      </c>
      <c r="P3059" s="5">
        <f t="shared" si="377"/>
        <v>0</v>
      </c>
      <c r="Q3059" t="str">
        <f t="shared" si="378"/>
        <v>theater</v>
      </c>
      <c r="R3059" t="str">
        <f t="shared" si="379"/>
        <v>spaces</v>
      </c>
      <c r="S3059" s="10">
        <f t="shared" si="380"/>
        <v>42433.442256944443</v>
      </c>
      <c r="T3059" s="10">
        <f t="shared" si="381"/>
        <v>42463.400590277779</v>
      </c>
      <c r="U3059">
        <f t="shared" si="382"/>
        <v>2016</v>
      </c>
      <c r="V3059">
        <f t="shared" si="383"/>
        <v>2016</v>
      </c>
    </row>
    <row r="3060" spans="1:22"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76"/>
        <v>1.6666666666666666E-2</v>
      </c>
      <c r="P3060" s="5">
        <f t="shared" si="377"/>
        <v>1</v>
      </c>
      <c r="Q3060" t="str">
        <f t="shared" si="378"/>
        <v>theater</v>
      </c>
      <c r="R3060" t="str">
        <f t="shared" si="379"/>
        <v>spaces</v>
      </c>
      <c r="S3060" s="10">
        <f t="shared" si="380"/>
        <v>42460.165972222218</v>
      </c>
      <c r="T3060" s="10">
        <f t="shared" si="381"/>
        <v>42510.165972222218</v>
      </c>
      <c r="U3060">
        <f t="shared" si="382"/>
        <v>2016</v>
      </c>
      <c r="V3060">
        <f t="shared" si="383"/>
        <v>2016</v>
      </c>
    </row>
    <row r="3061" spans="1:22"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76"/>
        <v>3.0066666666666664</v>
      </c>
      <c r="P3061" s="5">
        <f t="shared" si="377"/>
        <v>41</v>
      </c>
      <c r="Q3061" t="str">
        <f t="shared" si="378"/>
        <v>theater</v>
      </c>
      <c r="R3061" t="str">
        <f t="shared" si="379"/>
        <v>spaces</v>
      </c>
      <c r="S3061" s="10">
        <f t="shared" si="380"/>
        <v>41829.727384259255</v>
      </c>
      <c r="T3061" s="10">
        <f t="shared" si="381"/>
        <v>41859.727384259255</v>
      </c>
      <c r="U3061">
        <f t="shared" si="382"/>
        <v>2014</v>
      </c>
      <c r="V3061">
        <f t="shared" si="383"/>
        <v>2014</v>
      </c>
    </row>
    <row r="3062" spans="1:22"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76"/>
        <v>0.15227272727272728</v>
      </c>
      <c r="P3062" s="5">
        <f t="shared" si="377"/>
        <v>55.833333333333336</v>
      </c>
      <c r="Q3062" t="str">
        <f t="shared" si="378"/>
        <v>theater</v>
      </c>
      <c r="R3062" t="str">
        <f t="shared" si="379"/>
        <v>spaces</v>
      </c>
      <c r="S3062" s="10">
        <f t="shared" si="380"/>
        <v>42245.066365740735</v>
      </c>
      <c r="T3062" s="10">
        <f t="shared" si="381"/>
        <v>42275.066365740735</v>
      </c>
      <c r="U3062">
        <f t="shared" si="382"/>
        <v>2015</v>
      </c>
      <c r="V3062">
        <f t="shared" si="383"/>
        <v>2015</v>
      </c>
    </row>
    <row r="3063" spans="1:22"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76"/>
        <v>0</v>
      </c>
      <c r="P3063" s="5">
        <f t="shared" si="377"/>
        <v>0</v>
      </c>
      <c r="Q3063" t="str">
        <f t="shared" si="378"/>
        <v>theater</v>
      </c>
      <c r="R3063" t="str">
        <f t="shared" si="379"/>
        <v>spaces</v>
      </c>
      <c r="S3063" s="10">
        <f t="shared" si="380"/>
        <v>41834.575787037036</v>
      </c>
      <c r="T3063" s="10">
        <f t="shared" si="381"/>
        <v>41864.575787037036</v>
      </c>
      <c r="U3063">
        <f t="shared" si="382"/>
        <v>2014</v>
      </c>
      <c r="V3063">
        <f t="shared" si="383"/>
        <v>2014</v>
      </c>
    </row>
    <row r="3064" spans="1:22"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76"/>
        <v>66.84</v>
      </c>
      <c r="P3064" s="5">
        <f t="shared" si="377"/>
        <v>99.761194029850742</v>
      </c>
      <c r="Q3064" t="str">
        <f t="shared" si="378"/>
        <v>theater</v>
      </c>
      <c r="R3064" t="str">
        <f t="shared" si="379"/>
        <v>spaces</v>
      </c>
      <c r="S3064" s="10">
        <f t="shared" si="380"/>
        <v>42248.3274537037</v>
      </c>
      <c r="T3064" s="10">
        <f t="shared" si="381"/>
        <v>42277.541666666664</v>
      </c>
      <c r="U3064">
        <f t="shared" si="382"/>
        <v>2015</v>
      </c>
      <c r="V3064">
        <f t="shared" si="383"/>
        <v>2015</v>
      </c>
    </row>
    <row r="3065" spans="1:22"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76"/>
        <v>19.566666666666666</v>
      </c>
      <c r="P3065" s="5">
        <f t="shared" si="377"/>
        <v>25.521739130434781</v>
      </c>
      <c r="Q3065" t="str">
        <f t="shared" si="378"/>
        <v>theater</v>
      </c>
      <c r="R3065" t="str">
        <f t="shared" si="379"/>
        <v>spaces</v>
      </c>
      <c r="S3065" s="10">
        <f t="shared" si="380"/>
        <v>42630.714560185188</v>
      </c>
      <c r="T3065" s="10">
        <f t="shared" si="381"/>
        <v>42665.714560185188</v>
      </c>
      <c r="U3065">
        <f t="shared" si="382"/>
        <v>2016</v>
      </c>
      <c r="V3065">
        <f t="shared" si="383"/>
        <v>2016</v>
      </c>
    </row>
    <row r="3066" spans="1:22"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76"/>
        <v>11.294666666666666</v>
      </c>
      <c r="P3066" s="5">
        <f t="shared" si="377"/>
        <v>117.65277777777777</v>
      </c>
      <c r="Q3066" t="str">
        <f t="shared" si="378"/>
        <v>theater</v>
      </c>
      <c r="R3066" t="str">
        <f t="shared" si="379"/>
        <v>spaces</v>
      </c>
      <c r="S3066" s="10">
        <f t="shared" si="380"/>
        <v>42298.9218287037</v>
      </c>
      <c r="T3066" s="10">
        <f t="shared" si="381"/>
        <v>42330.082638888889</v>
      </c>
      <c r="U3066">
        <f t="shared" si="382"/>
        <v>2015</v>
      </c>
      <c r="V3066">
        <f t="shared" si="383"/>
        <v>2015</v>
      </c>
    </row>
    <row r="3067" spans="1:22"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76"/>
        <v>0.04</v>
      </c>
      <c r="P3067" s="5">
        <f t="shared" si="377"/>
        <v>5</v>
      </c>
      <c r="Q3067" t="str">
        <f t="shared" si="378"/>
        <v>theater</v>
      </c>
      <c r="R3067" t="str">
        <f t="shared" si="379"/>
        <v>spaces</v>
      </c>
      <c r="S3067" s="10">
        <f t="shared" si="380"/>
        <v>41824.846898148149</v>
      </c>
      <c r="T3067" s="10">
        <f t="shared" si="381"/>
        <v>41849.846898148149</v>
      </c>
      <c r="U3067">
        <f t="shared" si="382"/>
        <v>2014</v>
      </c>
      <c r="V3067">
        <f t="shared" si="383"/>
        <v>2014</v>
      </c>
    </row>
    <row r="3068" spans="1:22"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76"/>
        <v>11.985714285714286</v>
      </c>
      <c r="P3068" s="5">
        <f t="shared" si="377"/>
        <v>2796.6666666666665</v>
      </c>
      <c r="Q3068" t="str">
        <f t="shared" si="378"/>
        <v>theater</v>
      </c>
      <c r="R3068" t="str">
        <f t="shared" si="379"/>
        <v>spaces</v>
      </c>
      <c r="S3068" s="10">
        <f t="shared" si="380"/>
        <v>42531.020104166666</v>
      </c>
      <c r="T3068" s="10">
        <f t="shared" si="381"/>
        <v>42561.020104166666</v>
      </c>
      <c r="U3068">
        <f t="shared" si="382"/>
        <v>2016</v>
      </c>
      <c r="V3068">
        <f t="shared" si="383"/>
        <v>2016</v>
      </c>
    </row>
    <row r="3069" spans="1:22"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76"/>
        <v>2.5</v>
      </c>
      <c r="P3069" s="5">
        <f t="shared" si="377"/>
        <v>200</v>
      </c>
      <c r="Q3069" t="str">
        <f t="shared" si="378"/>
        <v>theater</v>
      </c>
      <c r="R3069" t="str">
        <f t="shared" si="379"/>
        <v>spaces</v>
      </c>
      <c r="S3069" s="10">
        <f t="shared" si="380"/>
        <v>42226.730081018519</v>
      </c>
      <c r="T3069" s="10">
        <f t="shared" si="381"/>
        <v>42256.730081018519</v>
      </c>
      <c r="U3069">
        <f t="shared" si="382"/>
        <v>2015</v>
      </c>
      <c r="V3069">
        <f t="shared" si="383"/>
        <v>2015</v>
      </c>
    </row>
    <row r="3070" spans="1:22"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76"/>
        <v>6.9999999999999993E-2</v>
      </c>
      <c r="P3070" s="5">
        <f t="shared" si="377"/>
        <v>87.5</v>
      </c>
      <c r="Q3070" t="str">
        <f t="shared" si="378"/>
        <v>theater</v>
      </c>
      <c r="R3070" t="str">
        <f t="shared" si="379"/>
        <v>spaces</v>
      </c>
      <c r="S3070" s="10">
        <f t="shared" si="380"/>
        <v>42263.483240740738</v>
      </c>
      <c r="T3070" s="10">
        <f t="shared" si="381"/>
        <v>42293.483240740738</v>
      </c>
      <c r="U3070">
        <f t="shared" si="382"/>
        <v>2015</v>
      </c>
      <c r="V3070">
        <f t="shared" si="383"/>
        <v>2015</v>
      </c>
    </row>
    <row r="3071" spans="1:22"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76"/>
        <v>14.099999999999998</v>
      </c>
      <c r="P3071" s="5">
        <f t="shared" si="377"/>
        <v>20.142857142857142</v>
      </c>
      <c r="Q3071" t="str">
        <f t="shared" si="378"/>
        <v>theater</v>
      </c>
      <c r="R3071" t="str">
        <f t="shared" si="379"/>
        <v>spaces</v>
      </c>
      <c r="S3071" s="10">
        <f t="shared" si="380"/>
        <v>41957.625393518516</v>
      </c>
      <c r="T3071" s="10">
        <f t="shared" si="381"/>
        <v>41987.625393518516</v>
      </c>
      <c r="U3071">
        <f t="shared" si="382"/>
        <v>2014</v>
      </c>
      <c r="V3071">
        <f t="shared" si="383"/>
        <v>2014</v>
      </c>
    </row>
    <row r="3072" spans="1:22"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76"/>
        <v>3.34</v>
      </c>
      <c r="P3072" s="5">
        <f t="shared" si="377"/>
        <v>20.875</v>
      </c>
      <c r="Q3072" t="str">
        <f t="shared" si="378"/>
        <v>theater</v>
      </c>
      <c r="R3072" t="str">
        <f t="shared" si="379"/>
        <v>spaces</v>
      </c>
      <c r="S3072" s="10">
        <f t="shared" si="380"/>
        <v>42690.525104166663</v>
      </c>
      <c r="T3072" s="10">
        <f t="shared" si="381"/>
        <v>42711.525104166663</v>
      </c>
      <c r="U3072">
        <f t="shared" si="382"/>
        <v>2016</v>
      </c>
      <c r="V3072">
        <f t="shared" si="383"/>
        <v>2016</v>
      </c>
    </row>
    <row r="3073" spans="1:22"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76"/>
        <v>59.774999999999999</v>
      </c>
      <c r="P3073" s="5">
        <f t="shared" si="377"/>
        <v>61.307692307692307</v>
      </c>
      <c r="Q3073" t="str">
        <f t="shared" si="378"/>
        <v>theater</v>
      </c>
      <c r="R3073" t="str">
        <f t="shared" si="379"/>
        <v>spaces</v>
      </c>
      <c r="S3073" s="10">
        <f t="shared" si="380"/>
        <v>42097.524085648147</v>
      </c>
      <c r="T3073" s="10">
        <f t="shared" si="381"/>
        <v>42115.040972222218</v>
      </c>
      <c r="U3073">
        <f t="shared" si="382"/>
        <v>2015</v>
      </c>
      <c r="V3073">
        <f t="shared" si="383"/>
        <v>2015</v>
      </c>
    </row>
    <row r="3074" spans="1:22"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76"/>
        <v>1.6666666666666666E-2</v>
      </c>
      <c r="P3074" s="5">
        <f t="shared" si="377"/>
        <v>1</v>
      </c>
      <c r="Q3074" t="str">
        <f t="shared" si="378"/>
        <v>theater</v>
      </c>
      <c r="R3074" t="str">
        <f t="shared" si="379"/>
        <v>spaces</v>
      </c>
      <c r="S3074" s="10">
        <f t="shared" si="380"/>
        <v>42658.482199074067</v>
      </c>
      <c r="T3074" s="10">
        <f t="shared" si="381"/>
        <v>42672.865277777775</v>
      </c>
      <c r="U3074">
        <f t="shared" si="382"/>
        <v>2016</v>
      </c>
      <c r="V3074">
        <f t="shared" si="383"/>
        <v>2016</v>
      </c>
    </row>
    <row r="3075" spans="1:22"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84">(E3075/D3075)*100</f>
        <v>2.3035714285714284E-2</v>
      </c>
      <c r="P3075" s="5">
        <f t="shared" ref="P3075:P3138" si="385">IFERROR(E3075/L3075, 0)</f>
        <v>92.142857142857139</v>
      </c>
      <c r="Q3075" t="str">
        <f t="shared" ref="Q3075:Q3138" si="386">LEFT(N3075,FIND("/",N3075)-1)</f>
        <v>theater</v>
      </c>
      <c r="R3075" t="str">
        <f t="shared" ref="R3075:R3138" si="387">RIGHT(N3075,LEN(N3075)-FIND("/",N3075))</f>
        <v>spaces</v>
      </c>
      <c r="S3075" s="10">
        <f t="shared" ref="S3075:S3138" si="388">(J3075/86400)+25569+(-5/24)</f>
        <v>42111.475694444445</v>
      </c>
      <c r="T3075" s="10">
        <f t="shared" ref="T3075:T3138" si="389">(I3075/86400)+25569+(-5/24)</f>
        <v>42169.59652777778</v>
      </c>
      <c r="U3075">
        <f t="shared" ref="U3075:U3138" si="390">YEAR(S3075)</f>
        <v>2015</v>
      </c>
      <c r="V3075">
        <f t="shared" ref="V3075:V3138" si="391">YEAR(T3075)</f>
        <v>2015</v>
      </c>
    </row>
    <row r="3076" spans="1:22"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84"/>
        <v>8.8000000000000009E-2</v>
      </c>
      <c r="P3076" s="5">
        <f t="shared" si="385"/>
        <v>7.333333333333333</v>
      </c>
      <c r="Q3076" t="str">
        <f t="shared" si="386"/>
        <v>theater</v>
      </c>
      <c r="R3076" t="str">
        <f t="shared" si="387"/>
        <v>spaces</v>
      </c>
      <c r="S3076" s="10">
        <f t="shared" si="388"/>
        <v>42409.362951388888</v>
      </c>
      <c r="T3076" s="10">
        <f t="shared" si="389"/>
        <v>42439.362951388888</v>
      </c>
      <c r="U3076">
        <f t="shared" si="390"/>
        <v>2016</v>
      </c>
      <c r="V3076">
        <f t="shared" si="391"/>
        <v>2016</v>
      </c>
    </row>
    <row r="3077" spans="1:22"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84"/>
        <v>8.64</v>
      </c>
      <c r="P3077" s="5">
        <f t="shared" si="385"/>
        <v>64.8</v>
      </c>
      <c r="Q3077" t="str">
        <f t="shared" si="386"/>
        <v>theater</v>
      </c>
      <c r="R3077" t="str">
        <f t="shared" si="387"/>
        <v>spaces</v>
      </c>
      <c r="S3077" s="10">
        <f t="shared" si="388"/>
        <v>42550.89398148148</v>
      </c>
      <c r="T3077" s="10">
        <f t="shared" si="389"/>
        <v>42600.89398148148</v>
      </c>
      <c r="U3077">
        <f t="shared" si="390"/>
        <v>2016</v>
      </c>
      <c r="V3077">
        <f t="shared" si="391"/>
        <v>2016</v>
      </c>
    </row>
    <row r="3078" spans="1:22"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84"/>
        <v>15.06</v>
      </c>
      <c r="P3078" s="5">
        <f t="shared" si="385"/>
        <v>30.12</v>
      </c>
      <c r="Q3078" t="str">
        <f t="shared" si="386"/>
        <v>theater</v>
      </c>
      <c r="R3078" t="str">
        <f t="shared" si="387"/>
        <v>spaces</v>
      </c>
      <c r="S3078" s="10">
        <f t="shared" si="388"/>
        <v>42226.443553240737</v>
      </c>
      <c r="T3078" s="10">
        <f t="shared" si="389"/>
        <v>42286.443553240737</v>
      </c>
      <c r="U3078">
        <f t="shared" si="390"/>
        <v>2015</v>
      </c>
      <c r="V3078">
        <f t="shared" si="391"/>
        <v>2015</v>
      </c>
    </row>
    <row r="3079" spans="1:22"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84"/>
        <v>0.47727272727272729</v>
      </c>
      <c r="P3079" s="5">
        <f t="shared" si="385"/>
        <v>52.5</v>
      </c>
      <c r="Q3079" t="str">
        <f t="shared" si="386"/>
        <v>theater</v>
      </c>
      <c r="R3079" t="str">
        <f t="shared" si="387"/>
        <v>spaces</v>
      </c>
      <c r="S3079" s="10">
        <f t="shared" si="388"/>
        <v>42766.74858796296</v>
      </c>
      <c r="T3079" s="10">
        <f t="shared" si="389"/>
        <v>42796.74858796296</v>
      </c>
      <c r="U3079">
        <f t="shared" si="390"/>
        <v>2017</v>
      </c>
      <c r="V3079">
        <f t="shared" si="391"/>
        <v>2017</v>
      </c>
    </row>
    <row r="3080" spans="1:22"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84"/>
        <v>0.11833333333333333</v>
      </c>
      <c r="P3080" s="5">
        <f t="shared" si="385"/>
        <v>23.666666666666668</v>
      </c>
      <c r="Q3080" t="str">
        <f t="shared" si="386"/>
        <v>theater</v>
      </c>
      <c r="R3080" t="str">
        <f t="shared" si="387"/>
        <v>spaces</v>
      </c>
      <c r="S3080" s="10">
        <f t="shared" si="388"/>
        <v>42030.930497685178</v>
      </c>
      <c r="T3080" s="10">
        <f t="shared" si="389"/>
        <v>42060.930497685178</v>
      </c>
      <c r="U3080">
        <f t="shared" si="390"/>
        <v>2015</v>
      </c>
      <c r="V3080">
        <f t="shared" si="391"/>
        <v>2015</v>
      </c>
    </row>
    <row r="3081" spans="1:22"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84"/>
        <v>0.8417399858735245</v>
      </c>
      <c r="P3081" s="5">
        <f t="shared" si="385"/>
        <v>415.77777777777777</v>
      </c>
      <c r="Q3081" t="str">
        <f t="shared" si="386"/>
        <v>theater</v>
      </c>
      <c r="R3081" t="str">
        <f t="shared" si="387"/>
        <v>spaces</v>
      </c>
      <c r="S3081" s="10">
        <f t="shared" si="388"/>
        <v>42055.50503472222</v>
      </c>
      <c r="T3081" s="10">
        <f t="shared" si="389"/>
        <v>42085.463368055549</v>
      </c>
      <c r="U3081">
        <f t="shared" si="390"/>
        <v>2015</v>
      </c>
      <c r="V3081">
        <f t="shared" si="391"/>
        <v>2015</v>
      </c>
    </row>
    <row r="3082" spans="1:22"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84"/>
        <v>1.8799999999999997E-2</v>
      </c>
      <c r="P3082" s="5">
        <f t="shared" si="385"/>
        <v>53.714285714285715</v>
      </c>
      <c r="Q3082" t="str">
        <f t="shared" si="386"/>
        <v>theater</v>
      </c>
      <c r="R3082" t="str">
        <f t="shared" si="387"/>
        <v>spaces</v>
      </c>
      <c r="S3082" s="10">
        <f t="shared" si="388"/>
        <v>41939.8199537037</v>
      </c>
      <c r="T3082" s="10">
        <f t="shared" si="389"/>
        <v>41999.861620370364</v>
      </c>
      <c r="U3082">
        <f t="shared" si="390"/>
        <v>2014</v>
      </c>
      <c r="V3082">
        <f t="shared" si="391"/>
        <v>2014</v>
      </c>
    </row>
    <row r="3083" spans="1:22"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84"/>
        <v>0.21029999999999999</v>
      </c>
      <c r="P3083" s="5">
        <f t="shared" si="385"/>
        <v>420.6</v>
      </c>
      <c r="Q3083" t="str">
        <f t="shared" si="386"/>
        <v>theater</v>
      </c>
      <c r="R3083" t="str">
        <f t="shared" si="387"/>
        <v>spaces</v>
      </c>
      <c r="S3083" s="10">
        <f t="shared" si="388"/>
        <v>42236.973275462959</v>
      </c>
      <c r="T3083" s="10">
        <f t="shared" si="389"/>
        <v>42266.973275462959</v>
      </c>
      <c r="U3083">
        <f t="shared" si="390"/>
        <v>2015</v>
      </c>
      <c r="V3083">
        <f t="shared" si="391"/>
        <v>2015</v>
      </c>
    </row>
    <row r="3084" spans="1:22"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84"/>
        <v>0</v>
      </c>
      <c r="P3084" s="5">
        <f t="shared" si="385"/>
        <v>0</v>
      </c>
      <c r="Q3084" t="str">
        <f t="shared" si="386"/>
        <v>theater</v>
      </c>
      <c r="R3084" t="str">
        <f t="shared" si="387"/>
        <v>spaces</v>
      </c>
      <c r="S3084" s="10">
        <f t="shared" si="388"/>
        <v>42293.714652777773</v>
      </c>
      <c r="T3084" s="10">
        <f t="shared" si="389"/>
        <v>42323.756319444445</v>
      </c>
      <c r="U3084">
        <f t="shared" si="390"/>
        <v>2015</v>
      </c>
      <c r="V3084">
        <f t="shared" si="391"/>
        <v>2015</v>
      </c>
    </row>
    <row r="3085" spans="1:22"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84"/>
        <v>0.27999999999999997</v>
      </c>
      <c r="P3085" s="5">
        <f t="shared" si="385"/>
        <v>18.666666666666668</v>
      </c>
      <c r="Q3085" t="str">
        <f t="shared" si="386"/>
        <v>theater</v>
      </c>
      <c r="R3085" t="str">
        <f t="shared" si="387"/>
        <v>spaces</v>
      </c>
      <c r="S3085" s="10">
        <f t="shared" si="388"/>
        <v>41853.355069444442</v>
      </c>
      <c r="T3085" s="10">
        <f t="shared" si="389"/>
        <v>41883</v>
      </c>
      <c r="U3085">
        <f t="shared" si="390"/>
        <v>2014</v>
      </c>
      <c r="V3085">
        <f t="shared" si="391"/>
        <v>2014</v>
      </c>
    </row>
    <row r="3086" spans="1:22"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84"/>
        <v>11.57920670115792</v>
      </c>
      <c r="P3086" s="5">
        <f t="shared" si="385"/>
        <v>78.333333333333329</v>
      </c>
      <c r="Q3086" t="str">
        <f t="shared" si="386"/>
        <v>theater</v>
      </c>
      <c r="R3086" t="str">
        <f t="shared" si="387"/>
        <v>spaces</v>
      </c>
      <c r="S3086" s="10">
        <f t="shared" si="388"/>
        <v>42100.515405092585</v>
      </c>
      <c r="T3086" s="10">
        <f t="shared" si="389"/>
        <v>42129.574999999997</v>
      </c>
      <c r="U3086">
        <f t="shared" si="390"/>
        <v>2015</v>
      </c>
      <c r="V3086">
        <f t="shared" si="391"/>
        <v>2015</v>
      </c>
    </row>
    <row r="3087" spans="1:22"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84"/>
        <v>2.44</v>
      </c>
      <c r="P3087" s="5">
        <f t="shared" si="385"/>
        <v>67.777777777777771</v>
      </c>
      <c r="Q3087" t="str">
        <f t="shared" si="386"/>
        <v>theater</v>
      </c>
      <c r="R3087" t="str">
        <f t="shared" si="387"/>
        <v>spaces</v>
      </c>
      <c r="S3087" s="10">
        <f t="shared" si="388"/>
        <v>42246.675451388888</v>
      </c>
      <c r="T3087" s="10">
        <f t="shared" si="389"/>
        <v>42276.675451388888</v>
      </c>
      <c r="U3087">
        <f t="shared" si="390"/>
        <v>2015</v>
      </c>
      <c r="V3087">
        <f t="shared" si="391"/>
        <v>2015</v>
      </c>
    </row>
    <row r="3088" spans="1:22"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84"/>
        <v>0.25</v>
      </c>
      <c r="P3088" s="5">
        <f t="shared" si="385"/>
        <v>16.666666666666668</v>
      </c>
      <c r="Q3088" t="str">
        <f t="shared" si="386"/>
        <v>theater</v>
      </c>
      <c r="R3088" t="str">
        <f t="shared" si="387"/>
        <v>spaces</v>
      </c>
      <c r="S3088" s="10">
        <f t="shared" si="388"/>
        <v>42173.462488425925</v>
      </c>
      <c r="T3088" s="10">
        <f t="shared" si="389"/>
        <v>42233.462488425925</v>
      </c>
      <c r="U3088">
        <f t="shared" si="390"/>
        <v>2015</v>
      </c>
      <c r="V3088">
        <f t="shared" si="391"/>
        <v>2015</v>
      </c>
    </row>
    <row r="3089" spans="1:22"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84"/>
        <v>0.625</v>
      </c>
      <c r="P3089" s="5">
        <f t="shared" si="385"/>
        <v>62.5</v>
      </c>
      <c r="Q3089" t="str">
        <f t="shared" si="386"/>
        <v>theater</v>
      </c>
      <c r="R3089" t="str">
        <f t="shared" si="387"/>
        <v>spaces</v>
      </c>
      <c r="S3089" s="10">
        <f t="shared" si="388"/>
        <v>42664.942013888889</v>
      </c>
      <c r="T3089" s="10">
        <f t="shared" si="389"/>
        <v>42724.983680555553</v>
      </c>
      <c r="U3089">
        <f t="shared" si="390"/>
        <v>2016</v>
      </c>
      <c r="V3089">
        <f t="shared" si="391"/>
        <v>2016</v>
      </c>
    </row>
    <row r="3090" spans="1:22"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84"/>
        <v>0.19384615384615383</v>
      </c>
      <c r="P3090" s="5">
        <f t="shared" si="385"/>
        <v>42</v>
      </c>
      <c r="Q3090" t="str">
        <f t="shared" si="386"/>
        <v>theater</v>
      </c>
      <c r="R3090" t="str">
        <f t="shared" si="387"/>
        <v>spaces</v>
      </c>
      <c r="S3090" s="10">
        <f t="shared" si="388"/>
        <v>41981.363969907405</v>
      </c>
      <c r="T3090" s="10">
        <f t="shared" si="389"/>
        <v>42012.361805555549</v>
      </c>
      <c r="U3090">
        <f t="shared" si="390"/>
        <v>2014</v>
      </c>
      <c r="V3090">
        <f t="shared" si="391"/>
        <v>2015</v>
      </c>
    </row>
    <row r="3091" spans="1:22"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84"/>
        <v>23.416</v>
      </c>
      <c r="P3091" s="5">
        <f t="shared" si="385"/>
        <v>130.0888888888889</v>
      </c>
      <c r="Q3091" t="str">
        <f t="shared" si="386"/>
        <v>theater</v>
      </c>
      <c r="R3091" t="str">
        <f t="shared" si="387"/>
        <v>spaces</v>
      </c>
      <c r="S3091" s="10">
        <f t="shared" si="388"/>
        <v>42528.334293981483</v>
      </c>
      <c r="T3091" s="10">
        <f t="shared" si="389"/>
        <v>42559.874305555553</v>
      </c>
      <c r="U3091">
        <f t="shared" si="390"/>
        <v>2016</v>
      </c>
      <c r="V3091">
        <f t="shared" si="391"/>
        <v>2016</v>
      </c>
    </row>
    <row r="3092" spans="1:22"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84"/>
        <v>5.0808888888888886</v>
      </c>
      <c r="P3092" s="5">
        <f t="shared" si="385"/>
        <v>1270.2222222222222</v>
      </c>
      <c r="Q3092" t="str">
        <f t="shared" si="386"/>
        <v>theater</v>
      </c>
      <c r="R3092" t="str">
        <f t="shared" si="387"/>
        <v>spaces</v>
      </c>
      <c r="S3092" s="10">
        <f t="shared" si="388"/>
        <v>42065.610474537032</v>
      </c>
      <c r="T3092" s="10">
        <f t="shared" si="389"/>
        <v>42125.568807870368</v>
      </c>
      <c r="U3092">
        <f t="shared" si="390"/>
        <v>2015</v>
      </c>
      <c r="V3092">
        <f t="shared" si="391"/>
        <v>2015</v>
      </c>
    </row>
    <row r="3093" spans="1:22"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84"/>
        <v>15.920000000000002</v>
      </c>
      <c r="P3093" s="5">
        <f t="shared" si="385"/>
        <v>88.444444444444443</v>
      </c>
      <c r="Q3093" t="str">
        <f t="shared" si="386"/>
        <v>theater</v>
      </c>
      <c r="R3093" t="str">
        <f t="shared" si="387"/>
        <v>spaces</v>
      </c>
      <c r="S3093" s="10">
        <f t="shared" si="388"/>
        <v>42566.740081018514</v>
      </c>
      <c r="T3093" s="10">
        <f t="shared" si="389"/>
        <v>42596.740081018514</v>
      </c>
      <c r="U3093">
        <f t="shared" si="390"/>
        <v>2016</v>
      </c>
      <c r="V3093">
        <f t="shared" si="391"/>
        <v>2016</v>
      </c>
    </row>
    <row r="3094" spans="1:22"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84"/>
        <v>1.1831900000000002</v>
      </c>
      <c r="P3094" s="5">
        <f t="shared" si="385"/>
        <v>56.342380952380957</v>
      </c>
      <c r="Q3094" t="str">
        <f t="shared" si="386"/>
        <v>theater</v>
      </c>
      <c r="R3094" t="str">
        <f t="shared" si="387"/>
        <v>spaces</v>
      </c>
      <c r="S3094" s="10">
        <f t="shared" si="388"/>
        <v>42255.41101851852</v>
      </c>
      <c r="T3094" s="10">
        <f t="shared" si="389"/>
        <v>42292.708333333336</v>
      </c>
      <c r="U3094">
        <f t="shared" si="390"/>
        <v>2015</v>
      </c>
      <c r="V3094">
        <f t="shared" si="391"/>
        <v>2015</v>
      </c>
    </row>
    <row r="3095" spans="1:22"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84"/>
        <v>22.75</v>
      </c>
      <c r="P3095" s="5">
        <f t="shared" si="385"/>
        <v>53.529411764705884</v>
      </c>
      <c r="Q3095" t="str">
        <f t="shared" si="386"/>
        <v>theater</v>
      </c>
      <c r="R3095" t="str">
        <f t="shared" si="387"/>
        <v>spaces</v>
      </c>
      <c r="S3095" s="10">
        <f t="shared" si="388"/>
        <v>41760.700706018521</v>
      </c>
      <c r="T3095" s="10">
        <f t="shared" si="389"/>
        <v>41790.957638888889</v>
      </c>
      <c r="U3095">
        <f t="shared" si="390"/>
        <v>2014</v>
      </c>
      <c r="V3095">
        <f t="shared" si="391"/>
        <v>2014</v>
      </c>
    </row>
    <row r="3096" spans="1:22"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84"/>
        <v>2.5000000000000001E-2</v>
      </c>
      <c r="P3096" s="5">
        <f t="shared" si="385"/>
        <v>25</v>
      </c>
      <c r="Q3096" t="str">
        <f t="shared" si="386"/>
        <v>theater</v>
      </c>
      <c r="R3096" t="str">
        <f t="shared" si="387"/>
        <v>spaces</v>
      </c>
      <c r="S3096" s="10">
        <f t="shared" si="388"/>
        <v>42207.587453703702</v>
      </c>
      <c r="T3096" s="10">
        <f t="shared" si="389"/>
        <v>42267.587453703702</v>
      </c>
      <c r="U3096">
        <f t="shared" si="390"/>
        <v>2015</v>
      </c>
      <c r="V3096">
        <f t="shared" si="391"/>
        <v>2015</v>
      </c>
    </row>
    <row r="3097" spans="1:22"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84"/>
        <v>0.33512064343163539</v>
      </c>
      <c r="P3097" s="5">
        <f t="shared" si="385"/>
        <v>50</v>
      </c>
      <c r="Q3097" t="str">
        <f t="shared" si="386"/>
        <v>theater</v>
      </c>
      <c r="R3097" t="str">
        <f t="shared" si="387"/>
        <v>spaces</v>
      </c>
      <c r="S3097" s="10">
        <f t="shared" si="388"/>
        <v>42522.81689814815</v>
      </c>
      <c r="T3097" s="10">
        <f t="shared" si="389"/>
        <v>42582.81689814815</v>
      </c>
      <c r="U3097">
        <f t="shared" si="390"/>
        <v>2016</v>
      </c>
      <c r="V3097">
        <f t="shared" si="391"/>
        <v>2016</v>
      </c>
    </row>
    <row r="3098" spans="1:22"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84"/>
        <v>3.9750000000000001</v>
      </c>
      <c r="P3098" s="5">
        <f t="shared" si="385"/>
        <v>56.785714285714285</v>
      </c>
      <c r="Q3098" t="str">
        <f t="shared" si="386"/>
        <v>theater</v>
      </c>
      <c r="R3098" t="str">
        <f t="shared" si="387"/>
        <v>spaces</v>
      </c>
      <c r="S3098" s="10">
        <f t="shared" si="388"/>
        <v>42114.617199074077</v>
      </c>
      <c r="T3098" s="10">
        <f t="shared" si="389"/>
        <v>42144.617199074077</v>
      </c>
      <c r="U3098">
        <f t="shared" si="390"/>
        <v>2015</v>
      </c>
      <c r="V3098">
        <f t="shared" si="391"/>
        <v>2015</v>
      </c>
    </row>
    <row r="3099" spans="1:22"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84"/>
        <v>17.150000000000002</v>
      </c>
      <c r="P3099" s="5">
        <f t="shared" si="385"/>
        <v>40.833333333333336</v>
      </c>
      <c r="Q3099" t="str">
        <f t="shared" si="386"/>
        <v>theater</v>
      </c>
      <c r="R3099" t="str">
        <f t="shared" si="387"/>
        <v>spaces</v>
      </c>
      <c r="S3099" s="10">
        <f t="shared" si="388"/>
        <v>42629.29515046296</v>
      </c>
      <c r="T3099" s="10">
        <f t="shared" si="389"/>
        <v>42650.374999999993</v>
      </c>
      <c r="U3099">
        <f t="shared" si="390"/>
        <v>2016</v>
      </c>
      <c r="V3099">
        <f t="shared" si="391"/>
        <v>2016</v>
      </c>
    </row>
    <row r="3100" spans="1:22"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84"/>
        <v>3.6080041046690612</v>
      </c>
      <c r="P3100" s="5">
        <f t="shared" si="385"/>
        <v>65.111111111111114</v>
      </c>
      <c r="Q3100" t="str">
        <f t="shared" si="386"/>
        <v>theater</v>
      </c>
      <c r="R3100" t="str">
        <f t="shared" si="387"/>
        <v>spaces</v>
      </c>
      <c r="S3100" s="10">
        <f t="shared" si="388"/>
        <v>42359.58390046296</v>
      </c>
      <c r="T3100" s="10">
        <f t="shared" si="389"/>
        <v>42407.803472222215</v>
      </c>
      <c r="U3100">
        <f t="shared" si="390"/>
        <v>2015</v>
      </c>
      <c r="V3100">
        <f t="shared" si="391"/>
        <v>2016</v>
      </c>
    </row>
    <row r="3101" spans="1:22"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84"/>
        <v>13.900000000000002</v>
      </c>
      <c r="P3101" s="5">
        <f t="shared" si="385"/>
        <v>55.6</v>
      </c>
      <c r="Q3101" t="str">
        <f t="shared" si="386"/>
        <v>theater</v>
      </c>
      <c r="R3101" t="str">
        <f t="shared" si="387"/>
        <v>spaces</v>
      </c>
      <c r="S3101" s="10">
        <f t="shared" si="388"/>
        <v>42381.981377314813</v>
      </c>
      <c r="T3101" s="10">
        <f t="shared" si="389"/>
        <v>42411.981377314813</v>
      </c>
      <c r="U3101">
        <f t="shared" si="390"/>
        <v>2016</v>
      </c>
      <c r="V3101">
        <f t="shared" si="391"/>
        <v>2016</v>
      </c>
    </row>
    <row r="3102" spans="1:22"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84"/>
        <v>15.225</v>
      </c>
      <c r="P3102" s="5">
        <f t="shared" si="385"/>
        <v>140.53846153846155</v>
      </c>
      <c r="Q3102" t="str">
        <f t="shared" si="386"/>
        <v>theater</v>
      </c>
      <c r="R3102" t="str">
        <f t="shared" si="387"/>
        <v>spaces</v>
      </c>
      <c r="S3102" s="10">
        <f t="shared" si="388"/>
        <v>41902.4140625</v>
      </c>
      <c r="T3102" s="10">
        <f t="shared" si="389"/>
        <v>41932.4140625</v>
      </c>
      <c r="U3102">
        <f t="shared" si="390"/>
        <v>2014</v>
      </c>
      <c r="V3102">
        <f t="shared" si="391"/>
        <v>2014</v>
      </c>
    </row>
    <row r="3103" spans="1:22"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84"/>
        <v>12</v>
      </c>
      <c r="P3103" s="5">
        <f t="shared" si="385"/>
        <v>25</v>
      </c>
      <c r="Q3103" t="str">
        <f t="shared" si="386"/>
        <v>theater</v>
      </c>
      <c r="R3103" t="str">
        <f t="shared" si="387"/>
        <v>spaces</v>
      </c>
      <c r="S3103" s="10">
        <f t="shared" si="388"/>
        <v>42171.175196759257</v>
      </c>
      <c r="T3103" s="10">
        <f t="shared" si="389"/>
        <v>42201.12222222222</v>
      </c>
      <c r="U3103">
        <f t="shared" si="390"/>
        <v>2015</v>
      </c>
      <c r="V3103">
        <f t="shared" si="391"/>
        <v>2015</v>
      </c>
    </row>
    <row r="3104" spans="1:22"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84"/>
        <v>39.112499999999997</v>
      </c>
      <c r="P3104" s="5">
        <f t="shared" si="385"/>
        <v>69.533333333333331</v>
      </c>
      <c r="Q3104" t="str">
        <f t="shared" si="386"/>
        <v>theater</v>
      </c>
      <c r="R3104" t="str">
        <f t="shared" si="387"/>
        <v>spaces</v>
      </c>
      <c r="S3104" s="10">
        <f t="shared" si="388"/>
        <v>42555.132152777776</v>
      </c>
      <c r="T3104" s="10">
        <f t="shared" si="389"/>
        <v>42605.132152777776</v>
      </c>
      <c r="U3104">
        <f t="shared" si="390"/>
        <v>2016</v>
      </c>
      <c r="V3104">
        <f t="shared" si="391"/>
        <v>2016</v>
      </c>
    </row>
    <row r="3105" spans="1:22"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84"/>
        <v>0.26829268292682928</v>
      </c>
      <c r="P3105" s="5">
        <f t="shared" si="385"/>
        <v>5.5</v>
      </c>
      <c r="Q3105" t="str">
        <f t="shared" si="386"/>
        <v>theater</v>
      </c>
      <c r="R3105" t="str">
        <f t="shared" si="387"/>
        <v>spaces</v>
      </c>
      <c r="S3105" s="10">
        <f t="shared" si="388"/>
        <v>42106.94798611111</v>
      </c>
      <c r="T3105" s="10">
        <f t="shared" si="389"/>
        <v>42166.94798611111</v>
      </c>
      <c r="U3105">
        <f t="shared" si="390"/>
        <v>2015</v>
      </c>
      <c r="V3105">
        <f t="shared" si="391"/>
        <v>2015</v>
      </c>
    </row>
    <row r="3106" spans="1:22"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84"/>
        <v>29.625</v>
      </c>
      <c r="P3106" s="5">
        <f t="shared" si="385"/>
        <v>237</v>
      </c>
      <c r="Q3106" t="str">
        <f t="shared" si="386"/>
        <v>theater</v>
      </c>
      <c r="R3106" t="str">
        <f t="shared" si="387"/>
        <v>spaces</v>
      </c>
      <c r="S3106" s="10">
        <f t="shared" si="388"/>
        <v>42006.70035879629</v>
      </c>
      <c r="T3106" s="10">
        <f t="shared" si="389"/>
        <v>42037.874999999993</v>
      </c>
      <c r="U3106">
        <f t="shared" si="390"/>
        <v>2015</v>
      </c>
      <c r="V3106">
        <f t="shared" si="391"/>
        <v>2015</v>
      </c>
    </row>
    <row r="3107" spans="1:22"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84"/>
        <v>42.360992301112063</v>
      </c>
      <c r="P3107" s="5">
        <f t="shared" si="385"/>
        <v>79.870967741935488</v>
      </c>
      <c r="Q3107" t="str">
        <f t="shared" si="386"/>
        <v>theater</v>
      </c>
      <c r="R3107" t="str">
        <f t="shared" si="387"/>
        <v>spaces</v>
      </c>
      <c r="S3107" s="10">
        <f t="shared" si="388"/>
        <v>41876.510601851849</v>
      </c>
      <c r="T3107" s="10">
        <f t="shared" si="389"/>
        <v>41931</v>
      </c>
      <c r="U3107">
        <f t="shared" si="390"/>
        <v>2014</v>
      </c>
      <c r="V3107">
        <f t="shared" si="391"/>
        <v>2014</v>
      </c>
    </row>
    <row r="3108" spans="1:22"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84"/>
        <v>4.1000000000000005</v>
      </c>
      <c r="P3108" s="5">
        <f t="shared" si="385"/>
        <v>10.25</v>
      </c>
      <c r="Q3108" t="str">
        <f t="shared" si="386"/>
        <v>theater</v>
      </c>
      <c r="R3108" t="str">
        <f t="shared" si="387"/>
        <v>spaces</v>
      </c>
      <c r="S3108" s="10">
        <f t="shared" si="388"/>
        <v>42241.220787037033</v>
      </c>
      <c r="T3108" s="10">
        <f t="shared" si="389"/>
        <v>42263.708333333336</v>
      </c>
      <c r="U3108">
        <f t="shared" si="390"/>
        <v>2015</v>
      </c>
      <c r="V3108">
        <f t="shared" si="391"/>
        <v>2015</v>
      </c>
    </row>
    <row r="3109" spans="1:22"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84"/>
        <v>19.762499999999999</v>
      </c>
      <c r="P3109" s="5">
        <f t="shared" si="385"/>
        <v>272.58620689655174</v>
      </c>
      <c r="Q3109" t="str">
        <f t="shared" si="386"/>
        <v>theater</v>
      </c>
      <c r="R3109" t="str">
        <f t="shared" si="387"/>
        <v>spaces</v>
      </c>
      <c r="S3109" s="10">
        <f t="shared" si="388"/>
        <v>42128.605914351851</v>
      </c>
      <c r="T3109" s="10">
        <f t="shared" si="389"/>
        <v>42135.605914351851</v>
      </c>
      <c r="U3109">
        <f t="shared" si="390"/>
        <v>2015</v>
      </c>
      <c r="V3109">
        <f t="shared" si="391"/>
        <v>2015</v>
      </c>
    </row>
    <row r="3110" spans="1:22"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84"/>
        <v>5.1999999999999998E-2</v>
      </c>
      <c r="P3110" s="5">
        <f t="shared" si="385"/>
        <v>13</v>
      </c>
      <c r="Q3110" t="str">
        <f t="shared" si="386"/>
        <v>theater</v>
      </c>
      <c r="R3110" t="str">
        <f t="shared" si="387"/>
        <v>spaces</v>
      </c>
      <c r="S3110" s="10">
        <f t="shared" si="388"/>
        <v>42062.47215277778</v>
      </c>
      <c r="T3110" s="10">
        <f t="shared" si="389"/>
        <v>42122.430486111109</v>
      </c>
      <c r="U3110">
        <f t="shared" si="390"/>
        <v>2015</v>
      </c>
      <c r="V3110">
        <f t="shared" si="391"/>
        <v>2015</v>
      </c>
    </row>
    <row r="3111" spans="1:22"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84"/>
        <v>25.030188679245285</v>
      </c>
      <c r="P3111" s="5">
        <f t="shared" si="385"/>
        <v>58.184210526315788</v>
      </c>
      <c r="Q3111" t="str">
        <f t="shared" si="386"/>
        <v>theater</v>
      </c>
      <c r="R3111" t="str">
        <f t="shared" si="387"/>
        <v>spaces</v>
      </c>
      <c r="S3111" s="10">
        <f t="shared" si="388"/>
        <v>41843.916782407403</v>
      </c>
      <c r="T3111" s="10">
        <f t="shared" si="389"/>
        <v>41878.916782407403</v>
      </c>
      <c r="U3111">
        <f t="shared" si="390"/>
        <v>2014</v>
      </c>
      <c r="V3111">
        <f t="shared" si="391"/>
        <v>2014</v>
      </c>
    </row>
    <row r="3112" spans="1:22"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84"/>
        <v>0.04</v>
      </c>
      <c r="P3112" s="5">
        <f t="shared" si="385"/>
        <v>10</v>
      </c>
      <c r="Q3112" t="str">
        <f t="shared" si="386"/>
        <v>theater</v>
      </c>
      <c r="R3112" t="str">
        <f t="shared" si="387"/>
        <v>spaces</v>
      </c>
      <c r="S3112" s="10">
        <f t="shared" si="388"/>
        <v>42744.823136574072</v>
      </c>
      <c r="T3112" s="10">
        <f t="shared" si="389"/>
        <v>42784.823136574072</v>
      </c>
      <c r="U3112">
        <f t="shared" si="390"/>
        <v>2017</v>
      </c>
      <c r="V3112">
        <f t="shared" si="391"/>
        <v>2017</v>
      </c>
    </row>
    <row r="3113" spans="1:22"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84"/>
        <v>26.640000000000004</v>
      </c>
      <c r="P3113" s="5">
        <f t="shared" si="385"/>
        <v>70.10526315789474</v>
      </c>
      <c r="Q3113" t="str">
        <f t="shared" si="386"/>
        <v>theater</v>
      </c>
      <c r="R3113" t="str">
        <f t="shared" si="387"/>
        <v>spaces</v>
      </c>
      <c r="S3113" s="10">
        <f t="shared" si="388"/>
        <v>41885.386805555558</v>
      </c>
      <c r="T3113" s="10">
        <f t="shared" si="389"/>
        <v>41916.386805555558</v>
      </c>
      <c r="U3113">
        <f t="shared" si="390"/>
        <v>2014</v>
      </c>
      <c r="V3113">
        <f t="shared" si="391"/>
        <v>2014</v>
      </c>
    </row>
    <row r="3114" spans="1:22"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84"/>
        <v>4.7363636363636363</v>
      </c>
      <c r="P3114" s="5">
        <f t="shared" si="385"/>
        <v>57.888888888888886</v>
      </c>
      <c r="Q3114" t="str">
        <f t="shared" si="386"/>
        <v>theater</v>
      </c>
      <c r="R3114" t="str">
        <f t="shared" si="387"/>
        <v>spaces</v>
      </c>
      <c r="S3114" s="10">
        <f t="shared" si="388"/>
        <v>42614.913587962961</v>
      </c>
      <c r="T3114" s="10">
        <f t="shared" si="389"/>
        <v>42674.913587962961</v>
      </c>
      <c r="U3114">
        <f t="shared" si="390"/>
        <v>2016</v>
      </c>
      <c r="V3114">
        <f t="shared" si="391"/>
        <v>2016</v>
      </c>
    </row>
    <row r="3115" spans="1:22"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84"/>
        <v>4.2435339894712749</v>
      </c>
      <c r="P3115" s="5">
        <f t="shared" si="385"/>
        <v>125.27027027027027</v>
      </c>
      <c r="Q3115" t="str">
        <f t="shared" si="386"/>
        <v>theater</v>
      </c>
      <c r="R3115" t="str">
        <f t="shared" si="387"/>
        <v>spaces</v>
      </c>
      <c r="S3115" s="10">
        <f t="shared" si="388"/>
        <v>42081.522939814815</v>
      </c>
      <c r="T3115" s="10">
        <f t="shared" si="389"/>
        <v>42111.522939814815</v>
      </c>
      <c r="U3115">
        <f t="shared" si="390"/>
        <v>2015</v>
      </c>
      <c r="V3115">
        <f t="shared" si="391"/>
        <v>2015</v>
      </c>
    </row>
    <row r="3116" spans="1:22"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84"/>
        <v>0</v>
      </c>
      <c r="P3116" s="5">
        <f t="shared" si="385"/>
        <v>0</v>
      </c>
      <c r="Q3116" t="str">
        <f t="shared" si="386"/>
        <v>theater</v>
      </c>
      <c r="R3116" t="str">
        <f t="shared" si="387"/>
        <v>spaces</v>
      </c>
      <c r="S3116" s="10">
        <f t="shared" si="388"/>
        <v>41843.42418981481</v>
      </c>
      <c r="T3116" s="10">
        <f t="shared" si="389"/>
        <v>41903.42418981481</v>
      </c>
      <c r="U3116">
        <f t="shared" si="390"/>
        <v>2014</v>
      </c>
      <c r="V3116">
        <f t="shared" si="391"/>
        <v>2014</v>
      </c>
    </row>
    <row r="3117" spans="1:22"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84"/>
        <v>3</v>
      </c>
      <c r="P3117" s="5">
        <f t="shared" si="385"/>
        <v>300</v>
      </c>
      <c r="Q3117" t="str">
        <f t="shared" si="386"/>
        <v>theater</v>
      </c>
      <c r="R3117" t="str">
        <f t="shared" si="387"/>
        <v>spaces</v>
      </c>
      <c r="S3117" s="10">
        <f t="shared" si="388"/>
        <v>42496.238738425927</v>
      </c>
      <c r="T3117" s="10">
        <f t="shared" si="389"/>
        <v>42526.238738425927</v>
      </c>
      <c r="U3117">
        <f t="shared" si="390"/>
        <v>2016</v>
      </c>
      <c r="V3117">
        <f t="shared" si="391"/>
        <v>2016</v>
      </c>
    </row>
    <row r="3118" spans="1:22"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84"/>
        <v>57.333333333333336</v>
      </c>
      <c r="P3118" s="5">
        <f t="shared" si="385"/>
        <v>43</v>
      </c>
      <c r="Q3118" t="str">
        <f t="shared" si="386"/>
        <v>theater</v>
      </c>
      <c r="R3118" t="str">
        <f t="shared" si="387"/>
        <v>spaces</v>
      </c>
      <c r="S3118" s="10">
        <f t="shared" si="388"/>
        <v>42081.30700231481</v>
      </c>
      <c r="T3118" s="10">
        <f t="shared" si="389"/>
        <v>42095.30700231481</v>
      </c>
      <c r="U3118">
        <f t="shared" si="390"/>
        <v>2015</v>
      </c>
      <c r="V3118">
        <f t="shared" si="391"/>
        <v>2015</v>
      </c>
    </row>
    <row r="3119" spans="1:22"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84"/>
        <v>0.1</v>
      </c>
      <c r="P3119" s="5">
        <f t="shared" si="385"/>
        <v>1</v>
      </c>
      <c r="Q3119" t="str">
        <f t="shared" si="386"/>
        <v>theater</v>
      </c>
      <c r="R3119" t="str">
        <f t="shared" si="387"/>
        <v>spaces</v>
      </c>
      <c r="S3119" s="10">
        <f t="shared" si="388"/>
        <v>42509.166203703702</v>
      </c>
      <c r="T3119" s="10">
        <f t="shared" si="389"/>
        <v>42517.341666666667</v>
      </c>
      <c r="U3119">
        <f t="shared" si="390"/>
        <v>2016</v>
      </c>
      <c r="V3119">
        <f t="shared" si="391"/>
        <v>2016</v>
      </c>
    </row>
    <row r="3120" spans="1:22"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84"/>
        <v>0.31</v>
      </c>
      <c r="P3120" s="5">
        <f t="shared" si="385"/>
        <v>775</v>
      </c>
      <c r="Q3120" t="str">
        <f t="shared" si="386"/>
        <v>theater</v>
      </c>
      <c r="R3120" t="str">
        <f t="shared" si="387"/>
        <v>spaces</v>
      </c>
      <c r="S3120" s="10">
        <f t="shared" si="388"/>
        <v>42534.441238425927</v>
      </c>
      <c r="T3120" s="10">
        <f t="shared" si="389"/>
        <v>42553.441238425927</v>
      </c>
      <c r="U3120">
        <f t="shared" si="390"/>
        <v>2016</v>
      </c>
      <c r="V3120">
        <f t="shared" si="391"/>
        <v>2016</v>
      </c>
    </row>
    <row r="3121" spans="1:22"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84"/>
        <v>0.05</v>
      </c>
      <c r="P3121" s="5">
        <f t="shared" si="385"/>
        <v>5</v>
      </c>
      <c r="Q3121" t="str">
        <f t="shared" si="386"/>
        <v>theater</v>
      </c>
      <c r="R3121" t="str">
        <f t="shared" si="387"/>
        <v>spaces</v>
      </c>
      <c r="S3121" s="10">
        <f t="shared" si="388"/>
        <v>42059.837175925924</v>
      </c>
      <c r="T3121" s="10">
        <f t="shared" si="389"/>
        <v>42089.795509259253</v>
      </c>
      <c r="U3121">
        <f t="shared" si="390"/>
        <v>2015</v>
      </c>
      <c r="V3121">
        <f t="shared" si="391"/>
        <v>2015</v>
      </c>
    </row>
    <row r="3122" spans="1:22"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84"/>
        <v>9.8461538461538465E-3</v>
      </c>
      <c r="P3122" s="5">
        <f t="shared" si="385"/>
        <v>12.8</v>
      </c>
      <c r="Q3122" t="str">
        <f t="shared" si="386"/>
        <v>theater</v>
      </c>
      <c r="R3122" t="str">
        <f t="shared" si="387"/>
        <v>spaces</v>
      </c>
      <c r="S3122" s="10">
        <f t="shared" si="388"/>
        <v>42435.733749999992</v>
      </c>
      <c r="T3122" s="10">
        <f t="shared" si="389"/>
        <v>42495.692083333335</v>
      </c>
      <c r="U3122">
        <f t="shared" si="390"/>
        <v>2016</v>
      </c>
      <c r="V3122">
        <f t="shared" si="391"/>
        <v>2016</v>
      </c>
    </row>
    <row r="3123" spans="1:22"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84"/>
        <v>0.66666666666666674</v>
      </c>
      <c r="P3123" s="5">
        <f t="shared" si="385"/>
        <v>10</v>
      </c>
      <c r="Q3123" t="str">
        <f t="shared" si="386"/>
        <v>theater</v>
      </c>
      <c r="R3123" t="str">
        <f t="shared" si="387"/>
        <v>spaces</v>
      </c>
      <c r="S3123" s="10">
        <f t="shared" si="388"/>
        <v>41848.471469907403</v>
      </c>
      <c r="T3123" s="10">
        <f t="shared" si="389"/>
        <v>41908.471469907403</v>
      </c>
      <c r="U3123">
        <f t="shared" si="390"/>
        <v>2014</v>
      </c>
      <c r="V3123">
        <f t="shared" si="391"/>
        <v>2014</v>
      </c>
    </row>
    <row r="3124" spans="1:22"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84"/>
        <v>58.291457286432156</v>
      </c>
      <c r="P3124" s="5">
        <f t="shared" si="385"/>
        <v>58</v>
      </c>
      <c r="Q3124" t="str">
        <f t="shared" si="386"/>
        <v>theater</v>
      </c>
      <c r="R3124" t="str">
        <f t="shared" si="387"/>
        <v>spaces</v>
      </c>
      <c r="S3124" s="10">
        <f t="shared" si="388"/>
        <v>42678.723749999997</v>
      </c>
      <c r="T3124" s="10">
        <f t="shared" si="389"/>
        <v>42683.765416666669</v>
      </c>
      <c r="U3124">
        <f t="shared" si="390"/>
        <v>2016</v>
      </c>
      <c r="V3124">
        <f t="shared" si="391"/>
        <v>2016</v>
      </c>
    </row>
    <row r="3125" spans="1:22"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84"/>
        <v>68.153599999999997</v>
      </c>
      <c r="P3125" s="5">
        <f t="shared" si="385"/>
        <v>244.80459770114942</v>
      </c>
      <c r="Q3125" t="str">
        <f t="shared" si="386"/>
        <v>theater</v>
      </c>
      <c r="R3125" t="str">
        <f t="shared" si="387"/>
        <v>spaces</v>
      </c>
      <c r="S3125" s="10">
        <f t="shared" si="388"/>
        <v>42530.784699074073</v>
      </c>
      <c r="T3125" s="10">
        <f t="shared" si="389"/>
        <v>42560.784699074073</v>
      </c>
      <c r="U3125">
        <f t="shared" si="390"/>
        <v>2016</v>
      </c>
      <c r="V3125">
        <f t="shared" si="391"/>
        <v>2016</v>
      </c>
    </row>
    <row r="3126" spans="1:22"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84"/>
        <v>3.2499999999999999E-3</v>
      </c>
      <c r="P3126" s="5">
        <f t="shared" si="385"/>
        <v>6.5</v>
      </c>
      <c r="Q3126" t="str">
        <f t="shared" si="386"/>
        <v>theater</v>
      </c>
      <c r="R3126" t="str">
        <f t="shared" si="387"/>
        <v>spaces</v>
      </c>
      <c r="S3126" s="10">
        <f t="shared" si="388"/>
        <v>41977.571770833332</v>
      </c>
      <c r="T3126" s="10">
        <f t="shared" si="389"/>
        <v>42037.571770833332</v>
      </c>
      <c r="U3126">
        <f t="shared" si="390"/>
        <v>2014</v>
      </c>
      <c r="V3126">
        <f t="shared" si="391"/>
        <v>2015</v>
      </c>
    </row>
    <row r="3127" spans="1:22"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84"/>
        <v>0</v>
      </c>
      <c r="P3127" s="5">
        <f t="shared" si="385"/>
        <v>0</v>
      </c>
      <c r="Q3127" t="str">
        <f t="shared" si="386"/>
        <v>theater</v>
      </c>
      <c r="R3127" t="str">
        <f t="shared" si="387"/>
        <v>spaces</v>
      </c>
      <c r="S3127" s="10">
        <f t="shared" si="388"/>
        <v>42345.998518518514</v>
      </c>
      <c r="T3127" s="10">
        <f t="shared" si="389"/>
        <v>42375.998518518514</v>
      </c>
      <c r="U3127">
        <f t="shared" si="390"/>
        <v>2015</v>
      </c>
      <c r="V3127">
        <f t="shared" si="391"/>
        <v>2016</v>
      </c>
    </row>
    <row r="3128" spans="1:22"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84"/>
        <v>4.16</v>
      </c>
      <c r="P3128" s="5">
        <f t="shared" si="385"/>
        <v>61.176470588235297</v>
      </c>
      <c r="Q3128" t="str">
        <f t="shared" si="386"/>
        <v>theater</v>
      </c>
      <c r="R3128" t="str">
        <f t="shared" si="387"/>
        <v>spaces</v>
      </c>
      <c r="S3128" s="10">
        <f t="shared" si="388"/>
        <v>42426.809745370367</v>
      </c>
      <c r="T3128" s="10">
        <f t="shared" si="389"/>
        <v>42456.768078703702</v>
      </c>
      <c r="U3128">
        <f t="shared" si="390"/>
        <v>2016</v>
      </c>
      <c r="V3128">
        <f t="shared" si="391"/>
        <v>2016</v>
      </c>
    </row>
    <row r="3129" spans="1:22"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84"/>
        <v>0</v>
      </c>
      <c r="P3129" s="5">
        <f t="shared" si="385"/>
        <v>0</v>
      </c>
      <c r="Q3129" t="str">
        <f t="shared" si="386"/>
        <v>theater</v>
      </c>
      <c r="R3129" t="str">
        <f t="shared" si="387"/>
        <v>spaces</v>
      </c>
      <c r="S3129" s="10">
        <f t="shared" si="388"/>
        <v>42034.648483796293</v>
      </c>
      <c r="T3129" s="10">
        <f t="shared" si="389"/>
        <v>42064.648483796293</v>
      </c>
      <c r="U3129">
        <f t="shared" si="390"/>
        <v>2015</v>
      </c>
      <c r="V3129">
        <f t="shared" si="391"/>
        <v>2015</v>
      </c>
    </row>
    <row r="3130" spans="1:22"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84"/>
        <v>108.60666666666667</v>
      </c>
      <c r="P3130" s="5">
        <f t="shared" si="385"/>
        <v>139.23931623931625</v>
      </c>
      <c r="Q3130" t="str">
        <f t="shared" si="386"/>
        <v>theater</v>
      </c>
      <c r="R3130" t="str">
        <f t="shared" si="387"/>
        <v>plays</v>
      </c>
      <c r="S3130" s="10">
        <f t="shared" si="388"/>
        <v>42780.617372685178</v>
      </c>
      <c r="T3130" s="10">
        <f t="shared" si="389"/>
        <v>42810.575706018521</v>
      </c>
      <c r="U3130">
        <f t="shared" si="390"/>
        <v>2017</v>
      </c>
      <c r="V3130">
        <f t="shared" si="391"/>
        <v>2017</v>
      </c>
    </row>
    <row r="3131" spans="1:22"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84"/>
        <v>0.8</v>
      </c>
      <c r="P3131" s="5">
        <f t="shared" si="385"/>
        <v>10</v>
      </c>
      <c r="Q3131" t="str">
        <f t="shared" si="386"/>
        <v>theater</v>
      </c>
      <c r="R3131" t="str">
        <f t="shared" si="387"/>
        <v>plays</v>
      </c>
      <c r="S3131" s="10">
        <f t="shared" si="388"/>
        <v>42803.634479166663</v>
      </c>
      <c r="T3131" s="10">
        <f t="shared" si="389"/>
        <v>42843.592812499999</v>
      </c>
      <c r="U3131">
        <f t="shared" si="390"/>
        <v>2017</v>
      </c>
      <c r="V3131">
        <f t="shared" si="391"/>
        <v>2017</v>
      </c>
    </row>
    <row r="3132" spans="1:22"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84"/>
        <v>3.75</v>
      </c>
      <c r="P3132" s="5">
        <f t="shared" si="385"/>
        <v>93.75</v>
      </c>
      <c r="Q3132" t="str">
        <f t="shared" si="386"/>
        <v>theater</v>
      </c>
      <c r="R3132" t="str">
        <f t="shared" si="387"/>
        <v>plays</v>
      </c>
      <c r="S3132" s="10">
        <f t="shared" si="388"/>
        <v>42808.431898148141</v>
      </c>
      <c r="T3132" s="10">
        <f t="shared" si="389"/>
        <v>42838.999305555553</v>
      </c>
      <c r="U3132">
        <f t="shared" si="390"/>
        <v>2017</v>
      </c>
      <c r="V3132">
        <f t="shared" si="391"/>
        <v>2017</v>
      </c>
    </row>
    <row r="3133" spans="1:22"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84"/>
        <v>15.731707317073171</v>
      </c>
      <c r="P3133" s="5">
        <f t="shared" si="385"/>
        <v>53.75</v>
      </c>
      <c r="Q3133" t="str">
        <f t="shared" si="386"/>
        <v>theater</v>
      </c>
      <c r="R3133" t="str">
        <f t="shared" si="387"/>
        <v>plays</v>
      </c>
      <c r="S3133" s="10">
        <f t="shared" si="388"/>
        <v>42803.370891203704</v>
      </c>
      <c r="T3133" s="10">
        <f t="shared" si="389"/>
        <v>42833.329224537032</v>
      </c>
      <c r="U3133">
        <f t="shared" si="390"/>
        <v>2017</v>
      </c>
      <c r="V3133">
        <f t="shared" si="391"/>
        <v>2017</v>
      </c>
    </row>
    <row r="3134" spans="1:22"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84"/>
        <v>3.3333333333333333E-2</v>
      </c>
      <c r="P3134" s="5">
        <f t="shared" si="385"/>
        <v>10</v>
      </c>
      <c r="Q3134" t="str">
        <f t="shared" si="386"/>
        <v>theater</v>
      </c>
      <c r="R3134" t="str">
        <f t="shared" si="387"/>
        <v>plays</v>
      </c>
      <c r="S3134" s="10">
        <f t="shared" si="388"/>
        <v>42786.141898148147</v>
      </c>
      <c r="T3134" s="10">
        <f t="shared" si="389"/>
        <v>42846.100231481476</v>
      </c>
      <c r="U3134">
        <f t="shared" si="390"/>
        <v>2017</v>
      </c>
      <c r="V3134">
        <f t="shared" si="391"/>
        <v>2017</v>
      </c>
    </row>
    <row r="3135" spans="1:22"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84"/>
        <v>108</v>
      </c>
      <c r="P3135" s="5">
        <f t="shared" si="385"/>
        <v>33.75</v>
      </c>
      <c r="Q3135" t="str">
        <f t="shared" si="386"/>
        <v>theater</v>
      </c>
      <c r="R3135" t="str">
        <f t="shared" si="387"/>
        <v>plays</v>
      </c>
      <c r="S3135" s="10">
        <f t="shared" si="388"/>
        <v>42788.356874999998</v>
      </c>
      <c r="T3135" s="10">
        <f t="shared" si="389"/>
        <v>42818.315208333333</v>
      </c>
      <c r="U3135">
        <f t="shared" si="390"/>
        <v>2017</v>
      </c>
      <c r="V3135">
        <f t="shared" si="391"/>
        <v>2017</v>
      </c>
    </row>
    <row r="3136" spans="1:22"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84"/>
        <v>22.5</v>
      </c>
      <c r="P3136" s="5">
        <f t="shared" si="385"/>
        <v>18.75</v>
      </c>
      <c r="Q3136" t="str">
        <f t="shared" si="386"/>
        <v>theater</v>
      </c>
      <c r="R3136" t="str">
        <f t="shared" si="387"/>
        <v>plays</v>
      </c>
      <c r="S3136" s="10">
        <f t="shared" si="388"/>
        <v>42800.511793981474</v>
      </c>
      <c r="T3136" s="10">
        <f t="shared" si="389"/>
        <v>42821.470127314817</v>
      </c>
      <c r="U3136">
        <f t="shared" si="390"/>
        <v>2017</v>
      </c>
      <c r="V3136">
        <f t="shared" si="391"/>
        <v>2017</v>
      </c>
    </row>
    <row r="3137" spans="1:22"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84"/>
        <v>20.849420849420849</v>
      </c>
      <c r="P3137" s="5">
        <f t="shared" si="385"/>
        <v>23.142857142857142</v>
      </c>
      <c r="Q3137" t="str">
        <f t="shared" si="386"/>
        <v>theater</v>
      </c>
      <c r="R3137" t="str">
        <f t="shared" si="387"/>
        <v>plays</v>
      </c>
      <c r="S3137" s="10">
        <f t="shared" si="388"/>
        <v>42806.943530092591</v>
      </c>
      <c r="T3137" s="10">
        <f t="shared" si="389"/>
        <v>42828.943530092591</v>
      </c>
      <c r="U3137">
        <f t="shared" si="390"/>
        <v>2017</v>
      </c>
      <c r="V3137">
        <f t="shared" si="391"/>
        <v>2017</v>
      </c>
    </row>
    <row r="3138" spans="1:22"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84"/>
        <v>127.8</v>
      </c>
      <c r="P3138" s="5">
        <f t="shared" si="385"/>
        <v>29.045454545454547</v>
      </c>
      <c r="Q3138" t="str">
        <f t="shared" si="386"/>
        <v>theater</v>
      </c>
      <c r="R3138" t="str">
        <f t="shared" si="387"/>
        <v>plays</v>
      </c>
      <c r="S3138" s="10">
        <f t="shared" si="388"/>
        <v>42789.25409722222</v>
      </c>
      <c r="T3138" s="10">
        <f t="shared" si="389"/>
        <v>42825.749305555553</v>
      </c>
      <c r="U3138">
        <f t="shared" si="390"/>
        <v>2017</v>
      </c>
      <c r="V3138">
        <f t="shared" si="391"/>
        <v>2017</v>
      </c>
    </row>
    <row r="3139" spans="1:22"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92">(E3139/D3139)*100</f>
        <v>3.3333333333333335</v>
      </c>
      <c r="P3139" s="5">
        <f t="shared" ref="P3139:P3202" si="393">IFERROR(E3139/L3139, 0)</f>
        <v>50</v>
      </c>
      <c r="Q3139" t="str">
        <f t="shared" ref="Q3139:Q3202" si="394">LEFT(N3139,FIND("/",N3139)-1)</f>
        <v>theater</v>
      </c>
      <c r="R3139" t="str">
        <f t="shared" ref="R3139:R3202" si="395">RIGHT(N3139,LEN(N3139)-FIND("/",N3139))</f>
        <v>plays</v>
      </c>
      <c r="S3139" s="10">
        <f t="shared" ref="S3139:S3202" si="396">(J3139/86400)+25569+(-5/24)</f>
        <v>42807.676724537036</v>
      </c>
      <c r="T3139" s="10">
        <f t="shared" ref="T3139:T3202" si="397">(I3139/86400)+25569+(-5/24)</f>
        <v>42858.591666666667</v>
      </c>
      <c r="U3139">
        <f t="shared" ref="U3139:U3202" si="398">YEAR(S3139)</f>
        <v>2017</v>
      </c>
      <c r="V3139">
        <f t="shared" ref="V3139:V3202" si="399">YEAR(T3139)</f>
        <v>2017</v>
      </c>
    </row>
    <row r="3140" spans="1:22"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92"/>
        <v>0</v>
      </c>
      <c r="P3140" s="5">
        <f t="shared" si="393"/>
        <v>0</v>
      </c>
      <c r="Q3140" t="str">
        <f t="shared" si="394"/>
        <v>theater</v>
      </c>
      <c r="R3140" t="str">
        <f t="shared" si="395"/>
        <v>plays</v>
      </c>
      <c r="S3140" s="10">
        <f t="shared" si="396"/>
        <v>42809.437581018516</v>
      </c>
      <c r="T3140" s="10">
        <f t="shared" si="397"/>
        <v>42828.437581018516</v>
      </c>
      <c r="U3140">
        <f t="shared" si="398"/>
        <v>2017</v>
      </c>
      <c r="V3140">
        <f t="shared" si="399"/>
        <v>2017</v>
      </c>
    </row>
    <row r="3141" spans="1:22"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92"/>
        <v>5.4</v>
      </c>
      <c r="P3141" s="5">
        <f t="shared" si="393"/>
        <v>450</v>
      </c>
      <c r="Q3141" t="str">
        <f t="shared" si="394"/>
        <v>theater</v>
      </c>
      <c r="R3141" t="str">
        <f t="shared" si="395"/>
        <v>plays</v>
      </c>
      <c r="S3141" s="10">
        <f t="shared" si="396"/>
        <v>42785.062037037038</v>
      </c>
      <c r="T3141" s="10">
        <f t="shared" si="397"/>
        <v>42818.981249999997</v>
      </c>
      <c r="U3141">
        <f t="shared" si="398"/>
        <v>2017</v>
      </c>
      <c r="V3141">
        <f t="shared" si="399"/>
        <v>2017</v>
      </c>
    </row>
    <row r="3142" spans="1:22"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92"/>
        <v>0.96</v>
      </c>
      <c r="P3142" s="5">
        <f t="shared" si="393"/>
        <v>24</v>
      </c>
      <c r="Q3142" t="str">
        <f t="shared" si="394"/>
        <v>theater</v>
      </c>
      <c r="R3142" t="str">
        <f t="shared" si="395"/>
        <v>plays</v>
      </c>
      <c r="S3142" s="10">
        <f t="shared" si="396"/>
        <v>42802.510451388887</v>
      </c>
      <c r="T3142" s="10">
        <f t="shared" si="397"/>
        <v>42832.468784722216</v>
      </c>
      <c r="U3142">
        <f t="shared" si="398"/>
        <v>2017</v>
      </c>
      <c r="V3142">
        <f t="shared" si="399"/>
        <v>2017</v>
      </c>
    </row>
    <row r="3143" spans="1:22"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92"/>
        <v>51.6</v>
      </c>
      <c r="P3143" s="5">
        <f t="shared" si="393"/>
        <v>32.25</v>
      </c>
      <c r="Q3143" t="str">
        <f t="shared" si="394"/>
        <v>theater</v>
      </c>
      <c r="R3143" t="str">
        <f t="shared" si="395"/>
        <v>plays</v>
      </c>
      <c r="S3143" s="10">
        <f t="shared" si="396"/>
        <v>42800.544999999998</v>
      </c>
      <c r="T3143" s="10">
        <f t="shared" si="397"/>
        <v>42841.624999999993</v>
      </c>
      <c r="U3143">
        <f t="shared" si="398"/>
        <v>2017</v>
      </c>
      <c r="V3143">
        <f t="shared" si="399"/>
        <v>2017</v>
      </c>
    </row>
    <row r="3144" spans="1:22"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92"/>
        <v>1.6363636363636365</v>
      </c>
      <c r="P3144" s="5">
        <f t="shared" si="393"/>
        <v>15</v>
      </c>
      <c r="Q3144" t="str">
        <f t="shared" si="394"/>
        <v>theater</v>
      </c>
      <c r="R3144" t="str">
        <f t="shared" si="395"/>
        <v>plays</v>
      </c>
      <c r="S3144" s="10">
        <f t="shared" si="396"/>
        <v>42783.304849537039</v>
      </c>
      <c r="T3144" s="10">
        <f t="shared" si="397"/>
        <v>42813.263182870367</v>
      </c>
      <c r="U3144">
        <f t="shared" si="398"/>
        <v>2017</v>
      </c>
      <c r="V3144">
        <f t="shared" si="399"/>
        <v>2017</v>
      </c>
    </row>
    <row r="3145" spans="1:22"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92"/>
        <v>0</v>
      </c>
      <c r="P3145" s="5">
        <f t="shared" si="393"/>
        <v>0</v>
      </c>
      <c r="Q3145" t="str">
        <f t="shared" si="394"/>
        <v>theater</v>
      </c>
      <c r="R3145" t="str">
        <f t="shared" si="395"/>
        <v>plays</v>
      </c>
      <c r="S3145" s="10">
        <f t="shared" si="396"/>
        <v>42808.149953703702</v>
      </c>
      <c r="T3145" s="10">
        <f t="shared" si="397"/>
        <v>42834.149953703702</v>
      </c>
      <c r="U3145">
        <f t="shared" si="398"/>
        <v>2017</v>
      </c>
      <c r="V3145">
        <f t="shared" si="399"/>
        <v>2017</v>
      </c>
    </row>
    <row r="3146" spans="1:22"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92"/>
        <v>75.400000000000006</v>
      </c>
      <c r="P3146" s="5">
        <f t="shared" si="393"/>
        <v>251.33333333333334</v>
      </c>
      <c r="Q3146" t="str">
        <f t="shared" si="394"/>
        <v>theater</v>
      </c>
      <c r="R3146" t="str">
        <f t="shared" si="395"/>
        <v>plays</v>
      </c>
      <c r="S3146" s="10">
        <f t="shared" si="396"/>
        <v>42796.329942129632</v>
      </c>
      <c r="T3146" s="10">
        <f t="shared" si="397"/>
        <v>42813.041666666664</v>
      </c>
      <c r="U3146">
        <f t="shared" si="398"/>
        <v>2017</v>
      </c>
      <c r="V3146">
        <f t="shared" si="399"/>
        <v>2017</v>
      </c>
    </row>
    <row r="3147" spans="1:22"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92"/>
        <v>0</v>
      </c>
      <c r="P3147" s="5">
        <f t="shared" si="393"/>
        <v>0</v>
      </c>
      <c r="Q3147" t="str">
        <f t="shared" si="394"/>
        <v>theater</v>
      </c>
      <c r="R3147" t="str">
        <f t="shared" si="395"/>
        <v>plays</v>
      </c>
      <c r="S3147" s="10">
        <f t="shared" si="396"/>
        <v>42761.832569444443</v>
      </c>
      <c r="T3147" s="10">
        <f t="shared" si="397"/>
        <v>42821.790902777771</v>
      </c>
      <c r="U3147">
        <f t="shared" si="398"/>
        <v>2017</v>
      </c>
      <c r="V3147">
        <f t="shared" si="399"/>
        <v>2017</v>
      </c>
    </row>
    <row r="3148" spans="1:22"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92"/>
        <v>10.5</v>
      </c>
      <c r="P3148" s="5">
        <f t="shared" si="393"/>
        <v>437.5</v>
      </c>
      <c r="Q3148" t="str">
        <f t="shared" si="394"/>
        <v>theater</v>
      </c>
      <c r="R3148" t="str">
        <f t="shared" si="395"/>
        <v>plays</v>
      </c>
      <c r="S3148" s="10">
        <f t="shared" si="396"/>
        <v>42796.474143518521</v>
      </c>
      <c r="T3148" s="10">
        <f t="shared" si="397"/>
        <v>42841.432476851849</v>
      </c>
      <c r="U3148">
        <f t="shared" si="398"/>
        <v>2017</v>
      </c>
      <c r="V3148">
        <f t="shared" si="399"/>
        <v>2017</v>
      </c>
    </row>
    <row r="3149" spans="1:22"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92"/>
        <v>117.52499999999999</v>
      </c>
      <c r="P3149" s="5">
        <f t="shared" si="393"/>
        <v>110.35211267605634</v>
      </c>
      <c r="Q3149" t="str">
        <f t="shared" si="394"/>
        <v>theater</v>
      </c>
      <c r="R3149" t="str">
        <f t="shared" si="395"/>
        <v>plays</v>
      </c>
      <c r="S3149" s="10">
        <f t="shared" si="396"/>
        <v>41909.761053240734</v>
      </c>
      <c r="T3149" s="10">
        <f t="shared" si="397"/>
        <v>41949.802719907406</v>
      </c>
      <c r="U3149">
        <f t="shared" si="398"/>
        <v>2014</v>
      </c>
      <c r="V3149">
        <f t="shared" si="399"/>
        <v>2014</v>
      </c>
    </row>
    <row r="3150" spans="1:22"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92"/>
        <v>131.16666666666669</v>
      </c>
      <c r="P3150" s="5">
        <f t="shared" si="393"/>
        <v>41.421052631578945</v>
      </c>
      <c r="Q3150" t="str">
        <f t="shared" si="394"/>
        <v>theater</v>
      </c>
      <c r="R3150" t="str">
        <f t="shared" si="395"/>
        <v>plays</v>
      </c>
      <c r="S3150" s="10">
        <f t="shared" si="396"/>
        <v>41891.456990740735</v>
      </c>
      <c r="T3150" s="10">
        <f t="shared" si="397"/>
        <v>41912.958333333328</v>
      </c>
      <c r="U3150">
        <f t="shared" si="398"/>
        <v>2014</v>
      </c>
      <c r="V3150">
        <f t="shared" si="399"/>
        <v>2014</v>
      </c>
    </row>
    <row r="3151" spans="1:22"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92"/>
        <v>104</v>
      </c>
      <c r="P3151" s="5">
        <f t="shared" si="393"/>
        <v>52</v>
      </c>
      <c r="Q3151" t="str">
        <f t="shared" si="394"/>
        <v>theater</v>
      </c>
      <c r="R3151" t="str">
        <f t="shared" si="395"/>
        <v>plays</v>
      </c>
      <c r="S3151" s="10">
        <f t="shared" si="396"/>
        <v>41225.809027777774</v>
      </c>
      <c r="T3151" s="10">
        <f t="shared" si="397"/>
        <v>41249.875</v>
      </c>
      <c r="U3151">
        <f t="shared" si="398"/>
        <v>2012</v>
      </c>
      <c r="V3151">
        <f t="shared" si="399"/>
        <v>2012</v>
      </c>
    </row>
    <row r="3152" spans="1:22"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92"/>
        <v>101</v>
      </c>
      <c r="P3152" s="5">
        <f t="shared" si="393"/>
        <v>33.990384615384613</v>
      </c>
      <c r="Q3152" t="str">
        <f t="shared" si="394"/>
        <v>theater</v>
      </c>
      <c r="R3152" t="str">
        <f t="shared" si="395"/>
        <v>plays</v>
      </c>
      <c r="S3152" s="10">
        <f t="shared" si="396"/>
        <v>40478.055590277778</v>
      </c>
      <c r="T3152" s="10">
        <f t="shared" si="397"/>
        <v>40567.958333333328</v>
      </c>
      <c r="U3152">
        <f t="shared" si="398"/>
        <v>2010</v>
      </c>
      <c r="V3152">
        <f t="shared" si="399"/>
        <v>2011</v>
      </c>
    </row>
    <row r="3153" spans="1:22"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92"/>
        <v>100.4</v>
      </c>
      <c r="P3153" s="5">
        <f t="shared" si="393"/>
        <v>103.35294117647059</v>
      </c>
      <c r="Q3153" t="str">
        <f t="shared" si="394"/>
        <v>theater</v>
      </c>
      <c r="R3153" t="str">
        <f t="shared" si="395"/>
        <v>plays</v>
      </c>
      <c r="S3153" s="10">
        <f t="shared" si="396"/>
        <v>41862.631643518514</v>
      </c>
      <c r="T3153" s="10">
        <f t="shared" si="397"/>
        <v>41892.631643518514</v>
      </c>
      <c r="U3153">
        <f t="shared" si="398"/>
        <v>2014</v>
      </c>
      <c r="V3153">
        <f t="shared" si="399"/>
        <v>2014</v>
      </c>
    </row>
    <row r="3154" spans="1:22"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92"/>
        <v>105.95454545454545</v>
      </c>
      <c r="P3154" s="5">
        <f t="shared" si="393"/>
        <v>34.791044776119406</v>
      </c>
      <c r="Q3154" t="str">
        <f t="shared" si="394"/>
        <v>theater</v>
      </c>
      <c r="R3154" t="str">
        <f t="shared" si="395"/>
        <v>plays</v>
      </c>
      <c r="S3154" s="10">
        <f t="shared" si="396"/>
        <v>41550.659340277773</v>
      </c>
      <c r="T3154" s="10">
        <f t="shared" si="397"/>
        <v>41580.659340277773</v>
      </c>
      <c r="U3154">
        <f t="shared" si="398"/>
        <v>2013</v>
      </c>
      <c r="V3154">
        <f t="shared" si="399"/>
        <v>2013</v>
      </c>
    </row>
    <row r="3155" spans="1:22"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92"/>
        <v>335.58333333333337</v>
      </c>
      <c r="P3155" s="5">
        <f t="shared" si="393"/>
        <v>41.773858921161825</v>
      </c>
      <c r="Q3155" t="str">
        <f t="shared" si="394"/>
        <v>theater</v>
      </c>
      <c r="R3155" t="str">
        <f t="shared" si="395"/>
        <v>plays</v>
      </c>
      <c r="S3155" s="10">
        <f t="shared" si="396"/>
        <v>40632.946030092593</v>
      </c>
      <c r="T3155" s="10">
        <f t="shared" si="397"/>
        <v>40663.999305555553</v>
      </c>
      <c r="U3155">
        <f t="shared" si="398"/>
        <v>2011</v>
      </c>
      <c r="V3155">
        <f t="shared" si="399"/>
        <v>2011</v>
      </c>
    </row>
    <row r="3156" spans="1:22"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92"/>
        <v>112.92857142857142</v>
      </c>
      <c r="P3156" s="5">
        <f t="shared" si="393"/>
        <v>64.268292682926827</v>
      </c>
      <c r="Q3156" t="str">
        <f t="shared" si="394"/>
        <v>theater</v>
      </c>
      <c r="R3156" t="str">
        <f t="shared" si="395"/>
        <v>plays</v>
      </c>
      <c r="S3156" s="10">
        <f t="shared" si="396"/>
        <v>40970.667337962957</v>
      </c>
      <c r="T3156" s="10">
        <f t="shared" si="397"/>
        <v>41000.625671296293</v>
      </c>
      <c r="U3156">
        <f t="shared" si="398"/>
        <v>2012</v>
      </c>
      <c r="V3156">
        <f t="shared" si="399"/>
        <v>2012</v>
      </c>
    </row>
    <row r="3157" spans="1:22"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92"/>
        <v>188.50460000000001</v>
      </c>
      <c r="P3157" s="5">
        <f t="shared" si="393"/>
        <v>31.209370860927152</v>
      </c>
      <c r="Q3157" t="str">
        <f t="shared" si="394"/>
        <v>theater</v>
      </c>
      <c r="R3157" t="str">
        <f t="shared" si="395"/>
        <v>plays</v>
      </c>
      <c r="S3157" s="10">
        <f t="shared" si="396"/>
        <v>41233.290798611109</v>
      </c>
      <c r="T3157" s="10">
        <f t="shared" si="397"/>
        <v>41263.290798611109</v>
      </c>
      <c r="U3157">
        <f t="shared" si="398"/>
        <v>2012</v>
      </c>
      <c r="V3157">
        <f t="shared" si="399"/>
        <v>2012</v>
      </c>
    </row>
    <row r="3158" spans="1:22"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92"/>
        <v>101.81818181818181</v>
      </c>
      <c r="P3158" s="5">
        <f t="shared" si="393"/>
        <v>62.921348314606739</v>
      </c>
      <c r="Q3158" t="str">
        <f t="shared" si="394"/>
        <v>theater</v>
      </c>
      <c r="R3158" t="str">
        <f t="shared" si="395"/>
        <v>plays</v>
      </c>
      <c r="S3158" s="10">
        <f t="shared" si="396"/>
        <v>41026.744722222218</v>
      </c>
      <c r="T3158" s="10">
        <f t="shared" si="397"/>
        <v>41061.744722222218</v>
      </c>
      <c r="U3158">
        <f t="shared" si="398"/>
        <v>2012</v>
      </c>
      <c r="V3158">
        <f t="shared" si="399"/>
        <v>2012</v>
      </c>
    </row>
    <row r="3159" spans="1:22"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92"/>
        <v>101</v>
      </c>
      <c r="P3159" s="5">
        <f t="shared" si="393"/>
        <v>98.536585365853654</v>
      </c>
      <c r="Q3159" t="str">
        <f t="shared" si="394"/>
        <v>theater</v>
      </c>
      <c r="R3159" t="str">
        <f t="shared" si="395"/>
        <v>plays</v>
      </c>
      <c r="S3159" s="10">
        <f t="shared" si="396"/>
        <v>41829.579918981479</v>
      </c>
      <c r="T3159" s="10">
        <f t="shared" si="397"/>
        <v>41839</v>
      </c>
      <c r="U3159">
        <f t="shared" si="398"/>
        <v>2014</v>
      </c>
      <c r="V3159">
        <f t="shared" si="399"/>
        <v>2014</v>
      </c>
    </row>
    <row r="3160" spans="1:22"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92"/>
        <v>113.99999999999999</v>
      </c>
      <c r="P3160" s="5">
        <f t="shared" si="393"/>
        <v>82.608695652173907</v>
      </c>
      <c r="Q3160" t="str">
        <f t="shared" si="394"/>
        <v>theater</v>
      </c>
      <c r="R3160" t="str">
        <f t="shared" si="395"/>
        <v>plays</v>
      </c>
      <c r="S3160" s="10">
        <f t="shared" si="396"/>
        <v>41447.631388888891</v>
      </c>
      <c r="T3160" s="10">
        <f t="shared" si="397"/>
        <v>41477.631388888891</v>
      </c>
      <c r="U3160">
        <f t="shared" si="398"/>
        <v>2013</v>
      </c>
      <c r="V3160">
        <f t="shared" si="399"/>
        <v>2013</v>
      </c>
    </row>
    <row r="3161" spans="1:22"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92"/>
        <v>133.48133333333334</v>
      </c>
      <c r="P3161" s="5">
        <f t="shared" si="393"/>
        <v>38.504230769230773</v>
      </c>
      <c r="Q3161" t="str">
        <f t="shared" si="394"/>
        <v>theater</v>
      </c>
      <c r="R3161" t="str">
        <f t="shared" si="395"/>
        <v>plays</v>
      </c>
      <c r="S3161" s="10">
        <f t="shared" si="396"/>
        <v>40883.858344907407</v>
      </c>
      <c r="T3161" s="10">
        <f t="shared" si="397"/>
        <v>40926.75</v>
      </c>
      <c r="U3161">
        <f t="shared" si="398"/>
        <v>2011</v>
      </c>
      <c r="V3161">
        <f t="shared" si="399"/>
        <v>2012</v>
      </c>
    </row>
    <row r="3162" spans="1:22"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92"/>
        <v>101.53333333333335</v>
      </c>
      <c r="P3162" s="5">
        <f t="shared" si="393"/>
        <v>80.15789473684211</v>
      </c>
      <c r="Q3162" t="str">
        <f t="shared" si="394"/>
        <v>theater</v>
      </c>
      <c r="R3162" t="str">
        <f t="shared" si="395"/>
        <v>plays</v>
      </c>
      <c r="S3162" s="10">
        <f t="shared" si="396"/>
        <v>41841.056562499994</v>
      </c>
      <c r="T3162" s="10">
        <f t="shared" si="397"/>
        <v>41863.999305555553</v>
      </c>
      <c r="U3162">
        <f t="shared" si="398"/>
        <v>2014</v>
      </c>
      <c r="V3162">
        <f t="shared" si="399"/>
        <v>2014</v>
      </c>
    </row>
    <row r="3163" spans="1:22"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92"/>
        <v>105.1</v>
      </c>
      <c r="P3163" s="5">
        <f t="shared" si="393"/>
        <v>28.405405405405407</v>
      </c>
      <c r="Q3163" t="str">
        <f t="shared" si="394"/>
        <v>theater</v>
      </c>
      <c r="R3163" t="str">
        <f t="shared" si="395"/>
        <v>plays</v>
      </c>
      <c r="S3163" s="10">
        <f t="shared" si="396"/>
        <v>41897.327800925923</v>
      </c>
      <c r="T3163" s="10">
        <f t="shared" si="397"/>
        <v>41927.327800925923</v>
      </c>
      <c r="U3163">
        <f t="shared" si="398"/>
        <v>2014</v>
      </c>
      <c r="V3163">
        <f t="shared" si="399"/>
        <v>2014</v>
      </c>
    </row>
    <row r="3164" spans="1:22"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92"/>
        <v>127.15</v>
      </c>
      <c r="P3164" s="5">
        <f t="shared" si="393"/>
        <v>80.730158730158735</v>
      </c>
      <c r="Q3164" t="str">
        <f t="shared" si="394"/>
        <v>theater</v>
      </c>
      <c r="R3164" t="str">
        <f t="shared" si="395"/>
        <v>plays</v>
      </c>
      <c r="S3164" s="10">
        <f t="shared" si="396"/>
        <v>41799.47756944444</v>
      </c>
      <c r="T3164" s="10">
        <f t="shared" si="397"/>
        <v>41826.875</v>
      </c>
      <c r="U3164">
        <f t="shared" si="398"/>
        <v>2014</v>
      </c>
      <c r="V3164">
        <f t="shared" si="399"/>
        <v>2014</v>
      </c>
    </row>
    <row r="3165" spans="1:22"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92"/>
        <v>111.15384615384616</v>
      </c>
      <c r="P3165" s="5">
        <f t="shared" si="393"/>
        <v>200.69444444444446</v>
      </c>
      <c r="Q3165" t="str">
        <f t="shared" si="394"/>
        <v>theater</v>
      </c>
      <c r="R3165" t="str">
        <f t="shared" si="395"/>
        <v>plays</v>
      </c>
      <c r="S3165" s="10">
        <f t="shared" si="396"/>
        <v>41775.545428240737</v>
      </c>
      <c r="T3165" s="10">
        <f t="shared" si="397"/>
        <v>41805.545428240737</v>
      </c>
      <c r="U3165">
        <f t="shared" si="398"/>
        <v>2014</v>
      </c>
      <c r="V3165">
        <f t="shared" si="399"/>
        <v>2014</v>
      </c>
    </row>
    <row r="3166" spans="1:22"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92"/>
        <v>106.76</v>
      </c>
      <c r="P3166" s="5">
        <f t="shared" si="393"/>
        <v>37.591549295774648</v>
      </c>
      <c r="Q3166" t="str">
        <f t="shared" si="394"/>
        <v>theater</v>
      </c>
      <c r="R3166" t="str">
        <f t="shared" si="395"/>
        <v>plays</v>
      </c>
      <c r="S3166" s="10">
        <f t="shared" si="396"/>
        <v>41766.597395833327</v>
      </c>
      <c r="T3166" s="10">
        <f t="shared" si="397"/>
        <v>41799.597395833327</v>
      </c>
      <c r="U3166">
        <f t="shared" si="398"/>
        <v>2014</v>
      </c>
      <c r="V3166">
        <f t="shared" si="399"/>
        <v>2014</v>
      </c>
    </row>
    <row r="3167" spans="1:22"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92"/>
        <v>162.66666666666666</v>
      </c>
      <c r="P3167" s="5">
        <f t="shared" si="393"/>
        <v>58.095238095238095</v>
      </c>
      <c r="Q3167" t="str">
        <f t="shared" si="394"/>
        <v>theater</v>
      </c>
      <c r="R3167" t="str">
        <f t="shared" si="395"/>
        <v>plays</v>
      </c>
      <c r="S3167" s="10">
        <f t="shared" si="396"/>
        <v>40643.950925925921</v>
      </c>
      <c r="T3167" s="10">
        <f t="shared" si="397"/>
        <v>40665.957638888889</v>
      </c>
      <c r="U3167">
        <f t="shared" si="398"/>
        <v>2011</v>
      </c>
      <c r="V3167">
        <f t="shared" si="399"/>
        <v>2011</v>
      </c>
    </row>
    <row r="3168" spans="1:22"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92"/>
        <v>160.22808571428573</v>
      </c>
      <c r="P3168" s="5">
        <f t="shared" si="393"/>
        <v>60.300892473118282</v>
      </c>
      <c r="Q3168" t="str">
        <f t="shared" si="394"/>
        <v>theater</v>
      </c>
      <c r="R3168" t="str">
        <f t="shared" si="395"/>
        <v>plays</v>
      </c>
      <c r="S3168" s="10">
        <f t="shared" si="396"/>
        <v>41940.483252314814</v>
      </c>
      <c r="T3168" s="10">
        <f t="shared" si="397"/>
        <v>41969.124305555553</v>
      </c>
      <c r="U3168">
        <f t="shared" si="398"/>
        <v>2014</v>
      </c>
      <c r="V3168">
        <f t="shared" si="399"/>
        <v>2014</v>
      </c>
    </row>
    <row r="3169" spans="1:22"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92"/>
        <v>116.16666666666666</v>
      </c>
      <c r="P3169" s="5">
        <f t="shared" si="393"/>
        <v>63.363636363636367</v>
      </c>
      <c r="Q3169" t="str">
        <f t="shared" si="394"/>
        <v>theater</v>
      </c>
      <c r="R3169" t="str">
        <f t="shared" si="395"/>
        <v>plays</v>
      </c>
      <c r="S3169" s="10">
        <f t="shared" si="396"/>
        <v>41838.967372685183</v>
      </c>
      <c r="T3169" s="10">
        <f t="shared" si="397"/>
        <v>41852.967372685183</v>
      </c>
      <c r="U3169">
        <f t="shared" si="398"/>
        <v>2014</v>
      </c>
      <c r="V3169">
        <f t="shared" si="399"/>
        <v>2014</v>
      </c>
    </row>
    <row r="3170" spans="1:22"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92"/>
        <v>124.2</v>
      </c>
      <c r="P3170" s="5">
        <f t="shared" si="393"/>
        <v>50.901639344262293</v>
      </c>
      <c r="Q3170" t="str">
        <f t="shared" si="394"/>
        <v>theater</v>
      </c>
      <c r="R3170" t="str">
        <f t="shared" si="395"/>
        <v>plays</v>
      </c>
      <c r="S3170" s="10">
        <f t="shared" si="396"/>
        <v>41771.897604166668</v>
      </c>
      <c r="T3170" s="10">
        <f t="shared" si="397"/>
        <v>41803.708333333328</v>
      </c>
      <c r="U3170">
        <f t="shared" si="398"/>
        <v>2014</v>
      </c>
      <c r="V3170">
        <f t="shared" si="399"/>
        <v>2014</v>
      </c>
    </row>
    <row r="3171" spans="1:22"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92"/>
        <v>103.01249999999999</v>
      </c>
      <c r="P3171" s="5">
        <f t="shared" si="393"/>
        <v>100.5</v>
      </c>
      <c r="Q3171" t="str">
        <f t="shared" si="394"/>
        <v>theater</v>
      </c>
      <c r="R3171" t="str">
        <f t="shared" si="395"/>
        <v>plays</v>
      </c>
      <c r="S3171" s="10">
        <f t="shared" si="396"/>
        <v>41591.529641203699</v>
      </c>
      <c r="T3171" s="10">
        <f t="shared" si="397"/>
        <v>41620.999305555553</v>
      </c>
      <c r="U3171">
        <f t="shared" si="398"/>
        <v>2013</v>
      </c>
      <c r="V3171">
        <f t="shared" si="399"/>
        <v>2013</v>
      </c>
    </row>
    <row r="3172" spans="1:22"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92"/>
        <v>112.25</v>
      </c>
      <c r="P3172" s="5">
        <f t="shared" si="393"/>
        <v>31.619718309859156</v>
      </c>
      <c r="Q3172" t="str">
        <f t="shared" si="394"/>
        <v>theater</v>
      </c>
      <c r="R3172" t="str">
        <f t="shared" si="395"/>
        <v>plays</v>
      </c>
      <c r="S3172" s="10">
        <f t="shared" si="396"/>
        <v>41788.872037037036</v>
      </c>
      <c r="T3172" s="10">
        <f t="shared" si="397"/>
        <v>41821.958333333328</v>
      </c>
      <c r="U3172">
        <f t="shared" si="398"/>
        <v>2014</v>
      </c>
      <c r="V3172">
        <f t="shared" si="399"/>
        <v>2014</v>
      </c>
    </row>
    <row r="3173" spans="1:22"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92"/>
        <v>108.8142857142857</v>
      </c>
      <c r="P3173" s="5">
        <f t="shared" si="393"/>
        <v>65.102564102564102</v>
      </c>
      <c r="Q3173" t="str">
        <f t="shared" si="394"/>
        <v>theater</v>
      </c>
      <c r="R3173" t="str">
        <f t="shared" si="395"/>
        <v>plays</v>
      </c>
      <c r="S3173" s="10">
        <f t="shared" si="396"/>
        <v>42466.399976851848</v>
      </c>
      <c r="T3173" s="10">
        <f t="shared" si="397"/>
        <v>42496.399976851848</v>
      </c>
      <c r="U3173">
        <f t="shared" si="398"/>
        <v>2016</v>
      </c>
      <c r="V3173">
        <f t="shared" si="399"/>
        <v>2016</v>
      </c>
    </row>
    <row r="3174" spans="1:22"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92"/>
        <v>114.99999999999999</v>
      </c>
      <c r="P3174" s="5">
        <f t="shared" si="393"/>
        <v>79.310344827586206</v>
      </c>
      <c r="Q3174" t="str">
        <f t="shared" si="394"/>
        <v>theater</v>
      </c>
      <c r="R3174" t="str">
        <f t="shared" si="395"/>
        <v>plays</v>
      </c>
      <c r="S3174" s="10">
        <f t="shared" si="396"/>
        <v>40923.521620370368</v>
      </c>
      <c r="T3174" s="10">
        <f t="shared" si="397"/>
        <v>40953.521620370368</v>
      </c>
      <c r="U3174">
        <f t="shared" si="398"/>
        <v>2012</v>
      </c>
      <c r="V3174">
        <f t="shared" si="399"/>
        <v>2012</v>
      </c>
    </row>
    <row r="3175" spans="1:22"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92"/>
        <v>103</v>
      </c>
      <c r="P3175" s="5">
        <f t="shared" si="393"/>
        <v>139.18918918918919</v>
      </c>
      <c r="Q3175" t="str">
        <f t="shared" si="394"/>
        <v>theater</v>
      </c>
      <c r="R3175" t="str">
        <f t="shared" si="395"/>
        <v>plays</v>
      </c>
      <c r="S3175" s="10">
        <f t="shared" si="396"/>
        <v>41878.670046296298</v>
      </c>
      <c r="T3175" s="10">
        <f t="shared" si="397"/>
        <v>41908.670046296298</v>
      </c>
      <c r="U3175">
        <f t="shared" si="398"/>
        <v>2014</v>
      </c>
      <c r="V3175">
        <f t="shared" si="399"/>
        <v>2014</v>
      </c>
    </row>
    <row r="3176" spans="1:22"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92"/>
        <v>101.13333333333334</v>
      </c>
      <c r="P3176" s="5">
        <f t="shared" si="393"/>
        <v>131.91304347826087</v>
      </c>
      <c r="Q3176" t="str">
        <f t="shared" si="394"/>
        <v>theater</v>
      </c>
      <c r="R3176" t="str">
        <f t="shared" si="395"/>
        <v>plays</v>
      </c>
      <c r="S3176" s="10">
        <f t="shared" si="396"/>
        <v>41862.656342592592</v>
      </c>
      <c r="T3176" s="10">
        <f t="shared" si="397"/>
        <v>41876.656342592592</v>
      </c>
      <c r="U3176">
        <f t="shared" si="398"/>
        <v>2014</v>
      </c>
      <c r="V3176">
        <f t="shared" si="399"/>
        <v>2014</v>
      </c>
    </row>
    <row r="3177" spans="1:22"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92"/>
        <v>109.55999999999999</v>
      </c>
      <c r="P3177" s="5">
        <f t="shared" si="393"/>
        <v>91.3</v>
      </c>
      <c r="Q3177" t="str">
        <f t="shared" si="394"/>
        <v>theater</v>
      </c>
      <c r="R3177" t="str">
        <f t="shared" si="395"/>
        <v>plays</v>
      </c>
      <c r="S3177" s="10">
        <f t="shared" si="396"/>
        <v>40531.678553240738</v>
      </c>
      <c r="T3177" s="10">
        <f t="shared" si="397"/>
        <v>40591.678553240738</v>
      </c>
      <c r="U3177">
        <f t="shared" si="398"/>
        <v>2010</v>
      </c>
      <c r="V3177">
        <f t="shared" si="399"/>
        <v>2011</v>
      </c>
    </row>
    <row r="3178" spans="1:22"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92"/>
        <v>114.8421052631579</v>
      </c>
      <c r="P3178" s="5">
        <f t="shared" si="393"/>
        <v>39.672727272727272</v>
      </c>
      <c r="Q3178" t="str">
        <f t="shared" si="394"/>
        <v>theater</v>
      </c>
      <c r="R3178" t="str">
        <f t="shared" si="395"/>
        <v>plays</v>
      </c>
      <c r="S3178" s="10">
        <f t="shared" si="396"/>
        <v>41477.722581018512</v>
      </c>
      <c r="T3178" s="10">
        <f t="shared" si="397"/>
        <v>41504.416666666664</v>
      </c>
      <c r="U3178">
        <f t="shared" si="398"/>
        <v>2013</v>
      </c>
      <c r="V3178">
        <f t="shared" si="399"/>
        <v>2013</v>
      </c>
    </row>
    <row r="3179" spans="1:22"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92"/>
        <v>117.39999999999999</v>
      </c>
      <c r="P3179" s="5">
        <f t="shared" si="393"/>
        <v>57.549019607843135</v>
      </c>
      <c r="Q3179" t="str">
        <f t="shared" si="394"/>
        <v>theater</v>
      </c>
      <c r="R3179" t="str">
        <f t="shared" si="395"/>
        <v>plays</v>
      </c>
      <c r="S3179" s="10">
        <f t="shared" si="396"/>
        <v>41781.458437499998</v>
      </c>
      <c r="T3179" s="10">
        <f t="shared" si="397"/>
        <v>41811.458437499998</v>
      </c>
      <c r="U3179">
        <f t="shared" si="398"/>
        <v>2014</v>
      </c>
      <c r="V3179">
        <f t="shared" si="399"/>
        <v>2014</v>
      </c>
    </row>
    <row r="3180" spans="1:22"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92"/>
        <v>171.73333333333335</v>
      </c>
      <c r="P3180" s="5">
        <f t="shared" si="393"/>
        <v>33.025641025641029</v>
      </c>
      <c r="Q3180" t="str">
        <f t="shared" si="394"/>
        <v>theater</v>
      </c>
      <c r="R3180" t="str">
        <f t="shared" si="395"/>
        <v>plays</v>
      </c>
      <c r="S3180" s="10">
        <f t="shared" si="396"/>
        <v>41806.396701388883</v>
      </c>
      <c r="T3180" s="10">
        <f t="shared" si="397"/>
        <v>41836.396701388883</v>
      </c>
      <c r="U3180">
        <f t="shared" si="398"/>
        <v>2014</v>
      </c>
      <c r="V3180">
        <f t="shared" si="399"/>
        <v>2014</v>
      </c>
    </row>
    <row r="3181" spans="1:22"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92"/>
        <v>114.16238095238094</v>
      </c>
      <c r="P3181" s="5">
        <f t="shared" si="393"/>
        <v>77.335806451612896</v>
      </c>
      <c r="Q3181" t="str">
        <f t="shared" si="394"/>
        <v>theater</v>
      </c>
      <c r="R3181" t="str">
        <f t="shared" si="395"/>
        <v>plays</v>
      </c>
      <c r="S3181" s="10">
        <f t="shared" si="396"/>
        <v>41375.49387731481</v>
      </c>
      <c r="T3181" s="10">
        <f t="shared" si="397"/>
        <v>41400.49387731481</v>
      </c>
      <c r="U3181">
        <f t="shared" si="398"/>
        <v>2013</v>
      </c>
      <c r="V3181">
        <f t="shared" si="399"/>
        <v>2013</v>
      </c>
    </row>
    <row r="3182" spans="1:22"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92"/>
        <v>119.75</v>
      </c>
      <c r="P3182" s="5">
        <f t="shared" si="393"/>
        <v>31.933333333333334</v>
      </c>
      <c r="Q3182" t="str">
        <f t="shared" si="394"/>
        <v>theater</v>
      </c>
      <c r="R3182" t="str">
        <f t="shared" si="395"/>
        <v>plays</v>
      </c>
      <c r="S3182" s="10">
        <f t="shared" si="396"/>
        <v>41780.204270833332</v>
      </c>
      <c r="T3182" s="10">
        <f t="shared" si="397"/>
        <v>41810.204270833332</v>
      </c>
      <c r="U3182">
        <f t="shared" si="398"/>
        <v>2014</v>
      </c>
      <c r="V3182">
        <f t="shared" si="399"/>
        <v>2014</v>
      </c>
    </row>
    <row r="3183" spans="1:22"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92"/>
        <v>109.00000000000001</v>
      </c>
      <c r="P3183" s="5">
        <f t="shared" si="393"/>
        <v>36.333333333333336</v>
      </c>
      <c r="Q3183" t="str">
        <f t="shared" si="394"/>
        <v>theater</v>
      </c>
      <c r="R3183" t="str">
        <f t="shared" si="395"/>
        <v>plays</v>
      </c>
      <c r="S3183" s="10">
        <f t="shared" si="396"/>
        <v>41779.101701388885</v>
      </c>
      <c r="T3183" s="10">
        <f t="shared" si="397"/>
        <v>41805.458333333328</v>
      </c>
      <c r="U3183">
        <f t="shared" si="398"/>
        <v>2014</v>
      </c>
      <c r="V3183">
        <f t="shared" si="399"/>
        <v>2014</v>
      </c>
    </row>
    <row r="3184" spans="1:22"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92"/>
        <v>100.88571428571429</v>
      </c>
      <c r="P3184" s="5">
        <f t="shared" si="393"/>
        <v>46.768211920529801</v>
      </c>
      <c r="Q3184" t="str">
        <f t="shared" si="394"/>
        <v>theater</v>
      </c>
      <c r="R3184" t="str">
        <f t="shared" si="395"/>
        <v>plays</v>
      </c>
      <c r="S3184" s="10">
        <f t="shared" si="396"/>
        <v>40883.740983796291</v>
      </c>
      <c r="T3184" s="10">
        <f t="shared" si="397"/>
        <v>40939.5</v>
      </c>
      <c r="U3184">
        <f t="shared" si="398"/>
        <v>2011</v>
      </c>
      <c r="V3184">
        <f t="shared" si="399"/>
        <v>2012</v>
      </c>
    </row>
    <row r="3185" spans="1:22"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92"/>
        <v>109.00000000000001</v>
      </c>
      <c r="P3185" s="5">
        <f t="shared" si="393"/>
        <v>40.073529411764703</v>
      </c>
      <c r="Q3185" t="str">
        <f t="shared" si="394"/>
        <v>theater</v>
      </c>
      <c r="R3185" t="str">
        <f t="shared" si="395"/>
        <v>plays</v>
      </c>
      <c r="S3185" s="10">
        <f t="shared" si="396"/>
        <v>41491.586446759255</v>
      </c>
      <c r="T3185" s="10">
        <f t="shared" si="397"/>
        <v>41509.586446759255</v>
      </c>
      <c r="U3185">
        <f t="shared" si="398"/>
        <v>2013</v>
      </c>
      <c r="V3185">
        <f t="shared" si="399"/>
        <v>2013</v>
      </c>
    </row>
    <row r="3186" spans="1:22"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92"/>
        <v>107.20930232558139</v>
      </c>
      <c r="P3186" s="5">
        <f t="shared" si="393"/>
        <v>100.21739130434783</v>
      </c>
      <c r="Q3186" t="str">
        <f t="shared" si="394"/>
        <v>theater</v>
      </c>
      <c r="R3186" t="str">
        <f t="shared" si="395"/>
        <v>plays</v>
      </c>
      <c r="S3186" s="10">
        <f t="shared" si="396"/>
        <v>41791.785081018512</v>
      </c>
      <c r="T3186" s="10">
        <f t="shared" si="397"/>
        <v>41821.785081018512</v>
      </c>
      <c r="U3186">
        <f t="shared" si="398"/>
        <v>2014</v>
      </c>
      <c r="V3186">
        <f t="shared" si="399"/>
        <v>2014</v>
      </c>
    </row>
    <row r="3187" spans="1:22"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92"/>
        <v>100</v>
      </c>
      <c r="P3187" s="5">
        <f t="shared" si="393"/>
        <v>41.666666666666664</v>
      </c>
      <c r="Q3187" t="str">
        <f t="shared" si="394"/>
        <v>theater</v>
      </c>
      <c r="R3187" t="str">
        <f t="shared" si="395"/>
        <v>plays</v>
      </c>
      <c r="S3187" s="10">
        <f t="shared" si="396"/>
        <v>41829.768993055557</v>
      </c>
      <c r="T3187" s="10">
        <f t="shared" si="397"/>
        <v>41836.768993055557</v>
      </c>
      <c r="U3187">
        <f t="shared" si="398"/>
        <v>2014</v>
      </c>
      <c r="V3187">
        <f t="shared" si="399"/>
        <v>2014</v>
      </c>
    </row>
    <row r="3188" spans="1:22"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92"/>
        <v>102.18750000000001</v>
      </c>
      <c r="P3188" s="5">
        <f t="shared" si="393"/>
        <v>46.714285714285715</v>
      </c>
      <c r="Q3188" t="str">
        <f t="shared" si="394"/>
        <v>theater</v>
      </c>
      <c r="R3188" t="str">
        <f t="shared" si="395"/>
        <v>plays</v>
      </c>
      <c r="S3188" s="10">
        <f t="shared" si="396"/>
        <v>41868.715717592589</v>
      </c>
      <c r="T3188" s="10">
        <f t="shared" si="397"/>
        <v>41898.666666666664</v>
      </c>
      <c r="U3188">
        <f t="shared" si="398"/>
        <v>2014</v>
      </c>
      <c r="V3188">
        <f t="shared" si="399"/>
        <v>2014</v>
      </c>
    </row>
    <row r="3189" spans="1:22"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92"/>
        <v>116.29333333333334</v>
      </c>
      <c r="P3189" s="5">
        <f t="shared" si="393"/>
        <v>71.491803278688522</v>
      </c>
      <c r="Q3189" t="str">
        <f t="shared" si="394"/>
        <v>theater</v>
      </c>
      <c r="R3189" t="str">
        <f t="shared" si="395"/>
        <v>plays</v>
      </c>
      <c r="S3189" s="10">
        <f t="shared" si="396"/>
        <v>41835.458020833328</v>
      </c>
      <c r="T3189" s="10">
        <f t="shared" si="397"/>
        <v>41855.458020833328</v>
      </c>
      <c r="U3189">
        <f t="shared" si="398"/>
        <v>2014</v>
      </c>
      <c r="V3189">
        <f t="shared" si="399"/>
        <v>2014</v>
      </c>
    </row>
    <row r="3190" spans="1:22"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92"/>
        <v>65</v>
      </c>
      <c r="P3190" s="5">
        <f t="shared" si="393"/>
        <v>14.444444444444445</v>
      </c>
      <c r="Q3190" t="str">
        <f t="shared" si="394"/>
        <v>theater</v>
      </c>
      <c r="R3190" t="str">
        <f t="shared" si="395"/>
        <v>musical</v>
      </c>
      <c r="S3190" s="10">
        <f t="shared" si="396"/>
        <v>42144.207199074073</v>
      </c>
      <c r="T3190" s="10">
        <f t="shared" si="397"/>
        <v>42165.207199074073</v>
      </c>
      <c r="U3190">
        <f t="shared" si="398"/>
        <v>2015</v>
      </c>
      <c r="V3190">
        <f t="shared" si="399"/>
        <v>2015</v>
      </c>
    </row>
    <row r="3191" spans="1:22"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92"/>
        <v>12.327272727272726</v>
      </c>
      <c r="P3191" s="5">
        <f t="shared" si="393"/>
        <v>356.84210526315792</v>
      </c>
      <c r="Q3191" t="str">
        <f t="shared" si="394"/>
        <v>theater</v>
      </c>
      <c r="R3191" t="str">
        <f t="shared" si="395"/>
        <v>musical</v>
      </c>
      <c r="S3191" s="10">
        <f t="shared" si="396"/>
        <v>42118.138101851851</v>
      </c>
      <c r="T3191" s="10">
        <f t="shared" si="397"/>
        <v>42148.138101851851</v>
      </c>
      <c r="U3191">
        <f t="shared" si="398"/>
        <v>2015</v>
      </c>
      <c r="V3191">
        <f t="shared" si="399"/>
        <v>2015</v>
      </c>
    </row>
    <row r="3192" spans="1:22"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92"/>
        <v>0</v>
      </c>
      <c r="P3192" s="5">
        <f t="shared" si="393"/>
        <v>0</v>
      </c>
      <c r="Q3192" t="str">
        <f t="shared" si="394"/>
        <v>theater</v>
      </c>
      <c r="R3192" t="str">
        <f t="shared" si="395"/>
        <v>musical</v>
      </c>
      <c r="S3192" s="10">
        <f t="shared" si="396"/>
        <v>42682.942997685182</v>
      </c>
      <c r="T3192" s="10">
        <f t="shared" si="397"/>
        <v>42712.984664351847</v>
      </c>
      <c r="U3192">
        <f t="shared" si="398"/>
        <v>2016</v>
      </c>
      <c r="V3192">
        <f t="shared" si="399"/>
        <v>2016</v>
      </c>
    </row>
    <row r="3193" spans="1:22"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92"/>
        <v>4.0266666666666664</v>
      </c>
      <c r="P3193" s="5">
        <f t="shared" si="393"/>
        <v>37.75</v>
      </c>
      <c r="Q3193" t="str">
        <f t="shared" si="394"/>
        <v>theater</v>
      </c>
      <c r="R3193" t="str">
        <f t="shared" si="395"/>
        <v>musical</v>
      </c>
      <c r="S3193" s="10">
        <f t="shared" si="396"/>
        <v>42538.547094907401</v>
      </c>
      <c r="T3193" s="10">
        <f t="shared" si="397"/>
        <v>42598.547094907401</v>
      </c>
      <c r="U3193">
        <f t="shared" si="398"/>
        <v>2016</v>
      </c>
      <c r="V3193">
        <f t="shared" si="399"/>
        <v>2016</v>
      </c>
    </row>
    <row r="3194" spans="1:22"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92"/>
        <v>1.02</v>
      </c>
      <c r="P3194" s="5">
        <f t="shared" si="393"/>
        <v>12.75</v>
      </c>
      <c r="Q3194" t="str">
        <f t="shared" si="394"/>
        <v>theater</v>
      </c>
      <c r="R3194" t="str">
        <f t="shared" si="395"/>
        <v>musical</v>
      </c>
      <c r="S3194" s="10">
        <f t="shared" si="396"/>
        <v>42018.732164351844</v>
      </c>
      <c r="T3194" s="10">
        <f t="shared" si="397"/>
        <v>42063.708333333336</v>
      </c>
      <c r="U3194">
        <f t="shared" si="398"/>
        <v>2015</v>
      </c>
      <c r="V3194">
        <f t="shared" si="399"/>
        <v>2015</v>
      </c>
    </row>
    <row r="3195" spans="1:22"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92"/>
        <v>11.74</v>
      </c>
      <c r="P3195" s="5">
        <f t="shared" si="393"/>
        <v>24.458333333333332</v>
      </c>
      <c r="Q3195" t="str">
        <f t="shared" si="394"/>
        <v>theater</v>
      </c>
      <c r="R3195" t="str">
        <f t="shared" si="395"/>
        <v>musical</v>
      </c>
      <c r="S3195" s="10">
        <f t="shared" si="396"/>
        <v>42010.759907407402</v>
      </c>
      <c r="T3195" s="10">
        <f t="shared" si="397"/>
        <v>42055.759907407402</v>
      </c>
      <c r="U3195">
        <f t="shared" si="398"/>
        <v>2015</v>
      </c>
      <c r="V3195">
        <f t="shared" si="399"/>
        <v>2015</v>
      </c>
    </row>
    <row r="3196" spans="1:22"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92"/>
        <v>0</v>
      </c>
      <c r="P3196" s="5">
        <f t="shared" si="393"/>
        <v>0</v>
      </c>
      <c r="Q3196" t="str">
        <f t="shared" si="394"/>
        <v>theater</v>
      </c>
      <c r="R3196" t="str">
        <f t="shared" si="395"/>
        <v>musical</v>
      </c>
      <c r="S3196" s="10">
        <f t="shared" si="396"/>
        <v>42181.854143518511</v>
      </c>
      <c r="T3196" s="10">
        <f t="shared" si="397"/>
        <v>42211.854143518511</v>
      </c>
      <c r="U3196">
        <f t="shared" si="398"/>
        <v>2015</v>
      </c>
      <c r="V3196">
        <f t="shared" si="399"/>
        <v>2015</v>
      </c>
    </row>
    <row r="3197" spans="1:22"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92"/>
        <v>59.142857142857139</v>
      </c>
      <c r="P3197" s="5">
        <f t="shared" si="393"/>
        <v>53.07692307692308</v>
      </c>
      <c r="Q3197" t="str">
        <f t="shared" si="394"/>
        <v>theater</v>
      </c>
      <c r="R3197" t="str">
        <f t="shared" si="395"/>
        <v>musical</v>
      </c>
      <c r="S3197" s="10">
        <f t="shared" si="396"/>
        <v>42017.385902777773</v>
      </c>
      <c r="T3197" s="10">
        <f t="shared" si="397"/>
        <v>42047.385902777773</v>
      </c>
      <c r="U3197">
        <f t="shared" si="398"/>
        <v>2015</v>
      </c>
      <c r="V3197">
        <f t="shared" si="399"/>
        <v>2015</v>
      </c>
    </row>
    <row r="3198" spans="1:22"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92"/>
        <v>0.06</v>
      </c>
      <c r="P3198" s="5">
        <f t="shared" si="393"/>
        <v>300</v>
      </c>
      <c r="Q3198" t="str">
        <f t="shared" si="394"/>
        <v>theater</v>
      </c>
      <c r="R3198" t="str">
        <f t="shared" si="395"/>
        <v>musical</v>
      </c>
      <c r="S3198" s="10">
        <f t="shared" si="396"/>
        <v>42157.389756944445</v>
      </c>
      <c r="T3198" s="10">
        <f t="shared" si="397"/>
        <v>42217.374999999993</v>
      </c>
      <c r="U3198">
        <f t="shared" si="398"/>
        <v>2015</v>
      </c>
      <c r="V3198">
        <f t="shared" si="399"/>
        <v>2015</v>
      </c>
    </row>
    <row r="3199" spans="1:22"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92"/>
        <v>11.450000000000001</v>
      </c>
      <c r="P3199" s="5">
        <f t="shared" si="393"/>
        <v>286.25</v>
      </c>
      <c r="Q3199" t="str">
        <f t="shared" si="394"/>
        <v>theater</v>
      </c>
      <c r="R3199" t="str">
        <f t="shared" si="395"/>
        <v>musical</v>
      </c>
      <c r="S3199" s="10">
        <f t="shared" si="396"/>
        <v>42009.28493055555</v>
      </c>
      <c r="T3199" s="10">
        <f t="shared" si="397"/>
        <v>42039.28493055555</v>
      </c>
      <c r="U3199">
        <f t="shared" si="398"/>
        <v>2015</v>
      </c>
      <c r="V3199">
        <f t="shared" si="399"/>
        <v>2015</v>
      </c>
    </row>
    <row r="3200" spans="1:22"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92"/>
        <v>0.36666666666666664</v>
      </c>
      <c r="P3200" s="5">
        <f t="shared" si="393"/>
        <v>36.666666666666664</v>
      </c>
      <c r="Q3200" t="str">
        <f t="shared" si="394"/>
        <v>theater</v>
      </c>
      <c r="R3200" t="str">
        <f t="shared" si="395"/>
        <v>musical</v>
      </c>
      <c r="S3200" s="10">
        <f t="shared" si="396"/>
        <v>42013.216168981475</v>
      </c>
      <c r="T3200" s="10">
        <f t="shared" si="397"/>
        <v>42051.216168981475</v>
      </c>
      <c r="U3200">
        <f t="shared" si="398"/>
        <v>2015</v>
      </c>
      <c r="V3200">
        <f t="shared" si="399"/>
        <v>2015</v>
      </c>
    </row>
    <row r="3201" spans="1:22"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92"/>
        <v>52.16</v>
      </c>
      <c r="P3201" s="5">
        <f t="shared" si="393"/>
        <v>49.20754716981132</v>
      </c>
      <c r="Q3201" t="str">
        <f t="shared" si="394"/>
        <v>theater</v>
      </c>
      <c r="R3201" t="str">
        <f t="shared" si="395"/>
        <v>musical</v>
      </c>
      <c r="S3201" s="10">
        <f t="shared" si="396"/>
        <v>41858.553449074076</v>
      </c>
      <c r="T3201" s="10">
        <f t="shared" si="397"/>
        <v>41888.666666666664</v>
      </c>
      <c r="U3201">
        <f t="shared" si="398"/>
        <v>2014</v>
      </c>
      <c r="V3201">
        <f t="shared" si="399"/>
        <v>2014</v>
      </c>
    </row>
    <row r="3202" spans="1:22"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92"/>
        <v>2E-3</v>
      </c>
      <c r="P3202" s="5">
        <f t="shared" si="393"/>
        <v>1</v>
      </c>
      <c r="Q3202" t="str">
        <f t="shared" si="394"/>
        <v>theater</v>
      </c>
      <c r="R3202" t="str">
        <f t="shared" si="395"/>
        <v>musical</v>
      </c>
      <c r="S3202" s="10">
        <f t="shared" si="396"/>
        <v>42460.112280092588</v>
      </c>
      <c r="T3202" s="10">
        <f t="shared" si="397"/>
        <v>42490.023611111108</v>
      </c>
      <c r="U3202">
        <f t="shared" si="398"/>
        <v>2016</v>
      </c>
      <c r="V3202">
        <f t="shared" si="399"/>
        <v>2016</v>
      </c>
    </row>
    <row r="3203" spans="1:22"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400">(E3203/D3203)*100</f>
        <v>1.25</v>
      </c>
      <c r="P3203" s="5">
        <f t="shared" ref="P3203:P3266" si="401">IFERROR(E3203/L3203, 0)</f>
        <v>12.5</v>
      </c>
      <c r="Q3203" t="str">
        <f t="shared" ref="Q3203:Q3266" si="402">LEFT(N3203,FIND("/",N3203)-1)</f>
        <v>theater</v>
      </c>
      <c r="R3203" t="str">
        <f t="shared" ref="R3203:R3266" si="403">RIGHT(N3203,LEN(N3203)-FIND("/",N3203))</f>
        <v>musical</v>
      </c>
      <c r="S3203" s="10">
        <f t="shared" ref="S3203:S3266" si="404">(J3203/86400)+25569+(-5/24)</f>
        <v>41861.558761574073</v>
      </c>
      <c r="T3203" s="10">
        <f t="shared" ref="T3203:T3266" si="405">(I3203/86400)+25569+(-5/24)</f>
        <v>41882.558761574073</v>
      </c>
      <c r="U3203">
        <f t="shared" ref="U3203:U3266" si="406">YEAR(S3203)</f>
        <v>2014</v>
      </c>
      <c r="V3203">
        <f t="shared" ref="V3203:V3266" si="407">YEAR(T3203)</f>
        <v>2014</v>
      </c>
    </row>
    <row r="3204" spans="1:22"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400"/>
        <v>54.52</v>
      </c>
      <c r="P3204" s="5">
        <f t="shared" si="401"/>
        <v>109.04</v>
      </c>
      <c r="Q3204" t="str">
        <f t="shared" si="402"/>
        <v>theater</v>
      </c>
      <c r="R3204" t="str">
        <f t="shared" si="403"/>
        <v>musical</v>
      </c>
      <c r="S3204" s="10">
        <f t="shared" si="404"/>
        <v>42293.645208333335</v>
      </c>
      <c r="T3204" s="10">
        <f t="shared" si="405"/>
        <v>42352.040972222218</v>
      </c>
      <c r="U3204">
        <f t="shared" si="406"/>
        <v>2015</v>
      </c>
      <c r="V3204">
        <f t="shared" si="407"/>
        <v>2015</v>
      </c>
    </row>
    <row r="3205" spans="1:22"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400"/>
        <v>25</v>
      </c>
      <c r="P3205" s="5">
        <f t="shared" si="401"/>
        <v>41.666666666666664</v>
      </c>
      <c r="Q3205" t="str">
        <f t="shared" si="402"/>
        <v>theater</v>
      </c>
      <c r="R3205" t="str">
        <f t="shared" si="403"/>
        <v>musical</v>
      </c>
      <c r="S3205" s="10">
        <f t="shared" si="404"/>
        <v>42242.780347222222</v>
      </c>
      <c r="T3205" s="10">
        <f t="shared" si="405"/>
        <v>42272.780347222222</v>
      </c>
      <c r="U3205">
        <f t="shared" si="406"/>
        <v>2015</v>
      </c>
      <c r="V3205">
        <f t="shared" si="407"/>
        <v>2015</v>
      </c>
    </row>
    <row r="3206" spans="1:22"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400"/>
        <v>0</v>
      </c>
      <c r="P3206" s="5">
        <f t="shared" si="401"/>
        <v>0</v>
      </c>
      <c r="Q3206" t="str">
        <f t="shared" si="402"/>
        <v>theater</v>
      </c>
      <c r="R3206" t="str">
        <f t="shared" si="403"/>
        <v>musical</v>
      </c>
      <c r="S3206" s="10">
        <f t="shared" si="404"/>
        <v>42172.477766203701</v>
      </c>
      <c r="T3206" s="10">
        <f t="shared" si="405"/>
        <v>42202.468055555553</v>
      </c>
      <c r="U3206">
        <f t="shared" si="406"/>
        <v>2015</v>
      </c>
      <c r="V3206">
        <f t="shared" si="407"/>
        <v>2015</v>
      </c>
    </row>
    <row r="3207" spans="1:22"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400"/>
        <v>3.4125000000000001</v>
      </c>
      <c r="P3207" s="5">
        <f t="shared" si="401"/>
        <v>22.75</v>
      </c>
      <c r="Q3207" t="str">
        <f t="shared" si="402"/>
        <v>theater</v>
      </c>
      <c r="R3207" t="str">
        <f t="shared" si="403"/>
        <v>musical</v>
      </c>
      <c r="S3207" s="10">
        <f t="shared" si="404"/>
        <v>42095.166342592587</v>
      </c>
      <c r="T3207" s="10">
        <f t="shared" si="405"/>
        <v>42125.166342592587</v>
      </c>
      <c r="U3207">
        <f t="shared" si="406"/>
        <v>2015</v>
      </c>
      <c r="V3207">
        <f t="shared" si="407"/>
        <v>2015</v>
      </c>
    </row>
    <row r="3208" spans="1:22"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400"/>
        <v>0</v>
      </c>
      <c r="P3208" s="5">
        <f t="shared" si="401"/>
        <v>0</v>
      </c>
      <c r="Q3208" t="str">
        <f t="shared" si="402"/>
        <v>theater</v>
      </c>
      <c r="R3208" t="str">
        <f t="shared" si="403"/>
        <v>musical</v>
      </c>
      <c r="S3208" s="10">
        <f t="shared" si="404"/>
        <v>42236.067719907405</v>
      </c>
      <c r="T3208" s="10">
        <f t="shared" si="405"/>
        <v>42266.067719907405</v>
      </c>
      <c r="U3208">
        <f t="shared" si="406"/>
        <v>2015</v>
      </c>
      <c r="V3208">
        <f t="shared" si="407"/>
        <v>2015</v>
      </c>
    </row>
    <row r="3209" spans="1:22"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400"/>
        <v>46.36363636363636</v>
      </c>
      <c r="P3209" s="5">
        <f t="shared" si="401"/>
        <v>70.833333333333329</v>
      </c>
      <c r="Q3209" t="str">
        <f t="shared" si="402"/>
        <v>theater</v>
      </c>
      <c r="R3209" t="str">
        <f t="shared" si="403"/>
        <v>musical</v>
      </c>
      <c r="S3209" s="10">
        <f t="shared" si="404"/>
        <v>42057.069525462961</v>
      </c>
      <c r="T3209" s="10">
        <f t="shared" si="405"/>
        <v>42117.027858796289</v>
      </c>
      <c r="U3209">
        <f t="shared" si="406"/>
        <v>2015</v>
      </c>
      <c r="V3209">
        <f t="shared" si="407"/>
        <v>2015</v>
      </c>
    </row>
    <row r="3210" spans="1:22"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400"/>
        <v>103.49999999999999</v>
      </c>
      <c r="P3210" s="5">
        <f t="shared" si="401"/>
        <v>63.109756097560975</v>
      </c>
      <c r="Q3210" t="str">
        <f t="shared" si="402"/>
        <v>theater</v>
      </c>
      <c r="R3210" t="str">
        <f t="shared" si="403"/>
        <v>plays</v>
      </c>
      <c r="S3210" s="10">
        <f t="shared" si="404"/>
        <v>41827.396724537037</v>
      </c>
      <c r="T3210" s="10">
        <f t="shared" si="405"/>
        <v>41848.396724537037</v>
      </c>
      <c r="U3210">
        <f t="shared" si="406"/>
        <v>2014</v>
      </c>
      <c r="V3210">
        <f t="shared" si="407"/>
        <v>2014</v>
      </c>
    </row>
    <row r="3211" spans="1:22"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400"/>
        <v>119.32315789473684</v>
      </c>
      <c r="P3211" s="5">
        <f t="shared" si="401"/>
        <v>50.157964601769912</v>
      </c>
      <c r="Q3211" t="str">
        <f t="shared" si="402"/>
        <v>theater</v>
      </c>
      <c r="R3211" t="str">
        <f t="shared" si="403"/>
        <v>plays</v>
      </c>
      <c r="S3211" s="10">
        <f t="shared" si="404"/>
        <v>41778.42891203703</v>
      </c>
      <c r="T3211" s="10">
        <f t="shared" si="405"/>
        <v>41810.75</v>
      </c>
      <c r="U3211">
        <f t="shared" si="406"/>
        <v>2014</v>
      </c>
      <c r="V3211">
        <f t="shared" si="407"/>
        <v>2014</v>
      </c>
    </row>
    <row r="3212" spans="1:22"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400"/>
        <v>125.76666666666667</v>
      </c>
      <c r="P3212" s="5">
        <f t="shared" si="401"/>
        <v>62.883333333333333</v>
      </c>
      <c r="Q3212" t="str">
        <f t="shared" si="402"/>
        <v>theater</v>
      </c>
      <c r="R3212" t="str">
        <f t="shared" si="403"/>
        <v>plays</v>
      </c>
      <c r="S3212" s="10">
        <f t="shared" si="404"/>
        <v>41013.728229166663</v>
      </c>
      <c r="T3212" s="10">
        <f t="shared" si="405"/>
        <v>41060.957638888889</v>
      </c>
      <c r="U3212">
        <f t="shared" si="406"/>
        <v>2012</v>
      </c>
      <c r="V3212">
        <f t="shared" si="407"/>
        <v>2012</v>
      </c>
    </row>
    <row r="3213" spans="1:22"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400"/>
        <v>119.74347826086958</v>
      </c>
      <c r="P3213" s="5">
        <f t="shared" si="401"/>
        <v>85.531055900621112</v>
      </c>
      <c r="Q3213" t="str">
        <f t="shared" si="402"/>
        <v>theater</v>
      </c>
      <c r="R3213" t="str">
        <f t="shared" si="403"/>
        <v>plays</v>
      </c>
      <c r="S3213" s="10">
        <f t="shared" si="404"/>
        <v>41834.378240740734</v>
      </c>
      <c r="T3213" s="10">
        <f t="shared" si="405"/>
        <v>41865.875</v>
      </c>
      <c r="U3213">
        <f t="shared" si="406"/>
        <v>2014</v>
      </c>
      <c r="V3213">
        <f t="shared" si="407"/>
        <v>2014</v>
      </c>
    </row>
    <row r="3214" spans="1:22"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400"/>
        <v>126.25</v>
      </c>
      <c r="P3214" s="5">
        <f t="shared" si="401"/>
        <v>53.723404255319146</v>
      </c>
      <c r="Q3214" t="str">
        <f t="shared" si="402"/>
        <v>theater</v>
      </c>
      <c r="R3214" t="str">
        <f t="shared" si="403"/>
        <v>plays</v>
      </c>
      <c r="S3214" s="10">
        <f t="shared" si="404"/>
        <v>41829.587395833332</v>
      </c>
      <c r="T3214" s="10">
        <f t="shared" si="405"/>
        <v>41859.587395833332</v>
      </c>
      <c r="U3214">
        <f t="shared" si="406"/>
        <v>2014</v>
      </c>
      <c r="V3214">
        <f t="shared" si="407"/>
        <v>2014</v>
      </c>
    </row>
    <row r="3215" spans="1:22"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400"/>
        <v>100.11666666666667</v>
      </c>
      <c r="P3215" s="5">
        <f t="shared" si="401"/>
        <v>127.80851063829788</v>
      </c>
      <c r="Q3215" t="str">
        <f t="shared" si="402"/>
        <v>theater</v>
      </c>
      <c r="R3215" t="str">
        <f t="shared" si="403"/>
        <v>plays</v>
      </c>
      <c r="S3215" s="10">
        <f t="shared" si="404"/>
        <v>42171.555081018516</v>
      </c>
      <c r="T3215" s="10">
        <f t="shared" si="405"/>
        <v>42211.555081018516</v>
      </c>
      <c r="U3215">
        <f t="shared" si="406"/>
        <v>2015</v>
      </c>
      <c r="V3215">
        <f t="shared" si="407"/>
        <v>2015</v>
      </c>
    </row>
    <row r="3216" spans="1:22"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400"/>
        <v>102.13333333333334</v>
      </c>
      <c r="P3216" s="5">
        <f t="shared" si="401"/>
        <v>106.57391304347826</v>
      </c>
      <c r="Q3216" t="str">
        <f t="shared" si="402"/>
        <v>theater</v>
      </c>
      <c r="R3216" t="str">
        <f t="shared" si="403"/>
        <v>plays</v>
      </c>
      <c r="S3216" s="10">
        <f t="shared" si="404"/>
        <v>42337.584178240737</v>
      </c>
      <c r="T3216" s="10">
        <f t="shared" si="405"/>
        <v>42374.788194444445</v>
      </c>
      <c r="U3216">
        <f t="shared" si="406"/>
        <v>2015</v>
      </c>
      <c r="V3216">
        <f t="shared" si="407"/>
        <v>2016</v>
      </c>
    </row>
    <row r="3217" spans="1:22"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400"/>
        <v>100.35142857142858</v>
      </c>
      <c r="P3217" s="5">
        <f t="shared" si="401"/>
        <v>262.11194029850748</v>
      </c>
      <c r="Q3217" t="str">
        <f t="shared" si="402"/>
        <v>theater</v>
      </c>
      <c r="R3217" t="str">
        <f t="shared" si="403"/>
        <v>plays</v>
      </c>
      <c r="S3217" s="10">
        <f t="shared" si="404"/>
        <v>42219.456840277773</v>
      </c>
      <c r="T3217" s="10">
        <f t="shared" si="405"/>
        <v>42256.957638888889</v>
      </c>
      <c r="U3217">
        <f t="shared" si="406"/>
        <v>2015</v>
      </c>
      <c r="V3217">
        <f t="shared" si="407"/>
        <v>2015</v>
      </c>
    </row>
    <row r="3218" spans="1:22"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400"/>
        <v>100.05</v>
      </c>
      <c r="P3218" s="5">
        <f t="shared" si="401"/>
        <v>57.171428571428571</v>
      </c>
      <c r="Q3218" t="str">
        <f t="shared" si="402"/>
        <v>theater</v>
      </c>
      <c r="R3218" t="str">
        <f t="shared" si="403"/>
        <v>plays</v>
      </c>
      <c r="S3218" s="10">
        <f t="shared" si="404"/>
        <v>42165.254293981481</v>
      </c>
      <c r="T3218" s="10">
        <f t="shared" si="405"/>
        <v>42196.395833333336</v>
      </c>
      <c r="U3218">
        <f t="shared" si="406"/>
        <v>2015</v>
      </c>
      <c r="V3218">
        <f t="shared" si="407"/>
        <v>2015</v>
      </c>
    </row>
    <row r="3219" spans="1:22"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400"/>
        <v>116.02222222222223</v>
      </c>
      <c r="P3219" s="5">
        <f t="shared" si="401"/>
        <v>50.20192307692308</v>
      </c>
      <c r="Q3219" t="str">
        <f t="shared" si="402"/>
        <v>theater</v>
      </c>
      <c r="R3219" t="str">
        <f t="shared" si="403"/>
        <v>plays</v>
      </c>
      <c r="S3219" s="10">
        <f t="shared" si="404"/>
        <v>42648.337777777771</v>
      </c>
      <c r="T3219" s="10">
        <f t="shared" si="405"/>
        <v>42678.337777777771</v>
      </c>
      <c r="U3219">
        <f t="shared" si="406"/>
        <v>2016</v>
      </c>
      <c r="V3219">
        <f t="shared" si="407"/>
        <v>2016</v>
      </c>
    </row>
    <row r="3220" spans="1:22"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400"/>
        <v>102.1</v>
      </c>
      <c r="P3220" s="5">
        <f t="shared" si="401"/>
        <v>66.586956521739125</v>
      </c>
      <c r="Q3220" t="str">
        <f t="shared" si="402"/>
        <v>theater</v>
      </c>
      <c r="R3220" t="str">
        <f t="shared" si="403"/>
        <v>plays</v>
      </c>
      <c r="S3220" s="10">
        <f t="shared" si="404"/>
        <v>41970.793819444443</v>
      </c>
      <c r="T3220" s="10">
        <f t="shared" si="405"/>
        <v>42003.791666666664</v>
      </c>
      <c r="U3220">
        <f t="shared" si="406"/>
        <v>2014</v>
      </c>
      <c r="V3220">
        <f t="shared" si="407"/>
        <v>2014</v>
      </c>
    </row>
    <row r="3221" spans="1:22"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400"/>
        <v>100.11000000000001</v>
      </c>
      <c r="P3221" s="5">
        <f t="shared" si="401"/>
        <v>168.25210084033614</v>
      </c>
      <c r="Q3221" t="str">
        <f t="shared" si="402"/>
        <v>theater</v>
      </c>
      <c r="R3221" t="str">
        <f t="shared" si="403"/>
        <v>plays</v>
      </c>
      <c r="S3221" s="10">
        <f t="shared" si="404"/>
        <v>42050.77484953704</v>
      </c>
      <c r="T3221" s="10">
        <f t="shared" si="405"/>
        <v>42085.733182870368</v>
      </c>
      <c r="U3221">
        <f t="shared" si="406"/>
        <v>2015</v>
      </c>
      <c r="V3221">
        <f t="shared" si="407"/>
        <v>2015</v>
      </c>
    </row>
    <row r="3222" spans="1:22"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400"/>
        <v>100.84</v>
      </c>
      <c r="P3222" s="5">
        <f t="shared" si="401"/>
        <v>256.37288135593218</v>
      </c>
      <c r="Q3222" t="str">
        <f t="shared" si="402"/>
        <v>theater</v>
      </c>
      <c r="R3222" t="str">
        <f t="shared" si="403"/>
        <v>plays</v>
      </c>
      <c r="S3222" s="10">
        <f t="shared" si="404"/>
        <v>42772.625046296293</v>
      </c>
      <c r="T3222" s="10">
        <f t="shared" si="405"/>
        <v>42806.666666666664</v>
      </c>
      <c r="U3222">
        <f t="shared" si="406"/>
        <v>2017</v>
      </c>
      <c r="V3222">
        <f t="shared" si="407"/>
        <v>2017</v>
      </c>
    </row>
    <row r="3223" spans="1:22"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400"/>
        <v>103.42499999999998</v>
      </c>
      <c r="P3223" s="5">
        <f t="shared" si="401"/>
        <v>36.610619469026545</v>
      </c>
      <c r="Q3223" t="str">
        <f t="shared" si="402"/>
        <v>theater</v>
      </c>
      <c r="R3223" t="str">
        <f t="shared" si="403"/>
        <v>plays</v>
      </c>
      <c r="S3223" s="10">
        <f t="shared" si="404"/>
        <v>42155.488460648143</v>
      </c>
      <c r="T3223" s="10">
        <f t="shared" si="405"/>
        <v>42190.488460648143</v>
      </c>
      <c r="U3223">
        <f t="shared" si="406"/>
        <v>2015</v>
      </c>
      <c r="V3223">
        <f t="shared" si="407"/>
        <v>2015</v>
      </c>
    </row>
    <row r="3224" spans="1:22"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400"/>
        <v>124.8</v>
      </c>
      <c r="P3224" s="5">
        <f t="shared" si="401"/>
        <v>37.142857142857146</v>
      </c>
      <c r="Q3224" t="str">
        <f t="shared" si="402"/>
        <v>theater</v>
      </c>
      <c r="R3224" t="str">
        <f t="shared" si="403"/>
        <v>plays</v>
      </c>
      <c r="S3224" s="10">
        <f t="shared" si="404"/>
        <v>42270.373807870368</v>
      </c>
      <c r="T3224" s="10">
        <f t="shared" si="405"/>
        <v>42301.686805555553</v>
      </c>
      <c r="U3224">
        <f t="shared" si="406"/>
        <v>2015</v>
      </c>
      <c r="V3224">
        <f t="shared" si="407"/>
        <v>2015</v>
      </c>
    </row>
    <row r="3225" spans="1:22"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400"/>
        <v>109.51612903225806</v>
      </c>
      <c r="P3225" s="5">
        <f t="shared" si="401"/>
        <v>45.878378378378379</v>
      </c>
      <c r="Q3225" t="str">
        <f t="shared" si="402"/>
        <v>theater</v>
      </c>
      <c r="R3225" t="str">
        <f t="shared" si="403"/>
        <v>plays</v>
      </c>
      <c r="S3225" s="10">
        <f t="shared" si="404"/>
        <v>42206.627037037033</v>
      </c>
      <c r="T3225" s="10">
        <f t="shared" si="405"/>
        <v>42236.627037037033</v>
      </c>
      <c r="U3225">
        <f t="shared" si="406"/>
        <v>2015</v>
      </c>
      <c r="V3225">
        <f t="shared" si="407"/>
        <v>2015</v>
      </c>
    </row>
    <row r="3226" spans="1:22"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400"/>
        <v>102.03333333333333</v>
      </c>
      <c r="P3226" s="5">
        <f t="shared" si="401"/>
        <v>141.71296296296296</v>
      </c>
      <c r="Q3226" t="str">
        <f t="shared" si="402"/>
        <v>theater</v>
      </c>
      <c r="R3226" t="str">
        <f t="shared" si="403"/>
        <v>plays</v>
      </c>
      <c r="S3226" s="10">
        <f t="shared" si="404"/>
        <v>42697.642511574071</v>
      </c>
      <c r="T3226" s="10">
        <f t="shared" si="405"/>
        <v>42744.999999999993</v>
      </c>
      <c r="U3226">
        <f t="shared" si="406"/>
        <v>2016</v>
      </c>
      <c r="V3226">
        <f t="shared" si="407"/>
        <v>2017</v>
      </c>
    </row>
    <row r="3227" spans="1:22"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400"/>
        <v>102.35000000000001</v>
      </c>
      <c r="P3227" s="5">
        <f t="shared" si="401"/>
        <v>52.487179487179489</v>
      </c>
      <c r="Q3227" t="str">
        <f t="shared" si="402"/>
        <v>theater</v>
      </c>
      <c r="R3227" t="str">
        <f t="shared" si="403"/>
        <v>plays</v>
      </c>
      <c r="S3227" s="10">
        <f t="shared" si="404"/>
        <v>42503.351134259261</v>
      </c>
      <c r="T3227" s="10">
        <f t="shared" si="405"/>
        <v>42524.666666666664</v>
      </c>
      <c r="U3227">
        <f t="shared" si="406"/>
        <v>2016</v>
      </c>
      <c r="V3227">
        <f t="shared" si="407"/>
        <v>2016</v>
      </c>
    </row>
    <row r="3228" spans="1:22"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400"/>
        <v>104.16666666666667</v>
      </c>
      <c r="P3228" s="5">
        <f t="shared" si="401"/>
        <v>59.523809523809526</v>
      </c>
      <c r="Q3228" t="str">
        <f t="shared" si="402"/>
        <v>theater</v>
      </c>
      <c r="R3228" t="str">
        <f t="shared" si="403"/>
        <v>plays</v>
      </c>
      <c r="S3228" s="10">
        <f t="shared" si="404"/>
        <v>42277.375138888885</v>
      </c>
      <c r="T3228" s="10">
        <f t="shared" si="405"/>
        <v>42307.375138888885</v>
      </c>
      <c r="U3228">
        <f t="shared" si="406"/>
        <v>2015</v>
      </c>
      <c r="V3228">
        <f t="shared" si="407"/>
        <v>2015</v>
      </c>
    </row>
    <row r="3229" spans="1:22"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400"/>
        <v>125</v>
      </c>
      <c r="P3229" s="5">
        <f t="shared" si="401"/>
        <v>50</v>
      </c>
      <c r="Q3229" t="str">
        <f t="shared" si="402"/>
        <v>theater</v>
      </c>
      <c r="R3229" t="str">
        <f t="shared" si="403"/>
        <v>plays</v>
      </c>
      <c r="S3229" s="10">
        <f t="shared" si="404"/>
        <v>42722.674027777779</v>
      </c>
      <c r="T3229" s="10">
        <f t="shared" si="405"/>
        <v>42752.674027777779</v>
      </c>
      <c r="U3229">
        <f t="shared" si="406"/>
        <v>2016</v>
      </c>
      <c r="V3229">
        <f t="shared" si="407"/>
        <v>2017</v>
      </c>
    </row>
    <row r="3230" spans="1:22"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400"/>
        <v>102.34285714285714</v>
      </c>
      <c r="P3230" s="5">
        <f t="shared" si="401"/>
        <v>193.62162162162161</v>
      </c>
      <c r="Q3230" t="str">
        <f t="shared" si="402"/>
        <v>theater</v>
      </c>
      <c r="R3230" t="str">
        <f t="shared" si="403"/>
        <v>plays</v>
      </c>
      <c r="S3230" s="10">
        <f t="shared" si="404"/>
        <v>42323.500972222224</v>
      </c>
      <c r="T3230" s="10">
        <f t="shared" si="405"/>
        <v>42354.999305555553</v>
      </c>
      <c r="U3230">
        <f t="shared" si="406"/>
        <v>2015</v>
      </c>
      <c r="V3230">
        <f t="shared" si="407"/>
        <v>2015</v>
      </c>
    </row>
    <row r="3231" spans="1:22"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400"/>
        <v>107.86500000000001</v>
      </c>
      <c r="P3231" s="5">
        <f t="shared" si="401"/>
        <v>106.79702970297029</v>
      </c>
      <c r="Q3231" t="str">
        <f t="shared" si="402"/>
        <v>theater</v>
      </c>
      <c r="R3231" t="str">
        <f t="shared" si="403"/>
        <v>plays</v>
      </c>
      <c r="S3231" s="10">
        <f t="shared" si="404"/>
        <v>41933.083310185182</v>
      </c>
      <c r="T3231" s="10">
        <f t="shared" si="405"/>
        <v>41963.124976851854</v>
      </c>
      <c r="U3231">
        <f t="shared" si="406"/>
        <v>2014</v>
      </c>
      <c r="V3231">
        <f t="shared" si="407"/>
        <v>2014</v>
      </c>
    </row>
    <row r="3232" spans="1:22"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400"/>
        <v>109.88461538461539</v>
      </c>
      <c r="P3232" s="5">
        <f t="shared" si="401"/>
        <v>77.21621621621621</v>
      </c>
      <c r="Q3232" t="str">
        <f t="shared" si="402"/>
        <v>theater</v>
      </c>
      <c r="R3232" t="str">
        <f t="shared" si="403"/>
        <v>plays</v>
      </c>
      <c r="S3232" s="10">
        <f t="shared" si="404"/>
        <v>41897.959791666661</v>
      </c>
      <c r="T3232" s="10">
        <f t="shared" si="405"/>
        <v>41912.957638888889</v>
      </c>
      <c r="U3232">
        <f t="shared" si="406"/>
        <v>2014</v>
      </c>
      <c r="V3232">
        <f t="shared" si="407"/>
        <v>2014</v>
      </c>
    </row>
    <row r="3233" spans="1:22"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400"/>
        <v>161</v>
      </c>
      <c r="P3233" s="5">
        <f t="shared" si="401"/>
        <v>57.5</v>
      </c>
      <c r="Q3233" t="str">
        <f t="shared" si="402"/>
        <v>theater</v>
      </c>
      <c r="R3233" t="str">
        <f t="shared" si="403"/>
        <v>plays</v>
      </c>
      <c r="S3233" s="10">
        <f t="shared" si="404"/>
        <v>42446.735497685186</v>
      </c>
      <c r="T3233" s="10">
        <f t="shared" si="405"/>
        <v>42476.735497685186</v>
      </c>
      <c r="U3233">
        <f t="shared" si="406"/>
        <v>2016</v>
      </c>
      <c r="V3233">
        <f t="shared" si="407"/>
        <v>2016</v>
      </c>
    </row>
    <row r="3234" spans="1:22"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400"/>
        <v>131.20000000000002</v>
      </c>
      <c r="P3234" s="5">
        <f t="shared" si="401"/>
        <v>50.46153846153846</v>
      </c>
      <c r="Q3234" t="str">
        <f t="shared" si="402"/>
        <v>theater</v>
      </c>
      <c r="R3234" t="str">
        <f t="shared" si="403"/>
        <v>plays</v>
      </c>
      <c r="S3234" s="10">
        <f t="shared" si="404"/>
        <v>42463.605520833335</v>
      </c>
      <c r="T3234" s="10">
        <f t="shared" si="405"/>
        <v>42493.957638888889</v>
      </c>
      <c r="U3234">
        <f t="shared" si="406"/>
        <v>2016</v>
      </c>
      <c r="V3234">
        <f t="shared" si="407"/>
        <v>2016</v>
      </c>
    </row>
    <row r="3235" spans="1:22"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400"/>
        <v>118.8</v>
      </c>
      <c r="P3235" s="5">
        <f t="shared" si="401"/>
        <v>97.377049180327873</v>
      </c>
      <c r="Q3235" t="str">
        <f t="shared" si="402"/>
        <v>theater</v>
      </c>
      <c r="R3235" t="str">
        <f t="shared" si="403"/>
        <v>plays</v>
      </c>
      <c r="S3235" s="10">
        <f t="shared" si="404"/>
        <v>42766.596701388888</v>
      </c>
      <c r="T3235" s="10">
        <f t="shared" si="405"/>
        <v>42796.596701388888</v>
      </c>
      <c r="U3235">
        <f t="shared" si="406"/>
        <v>2017</v>
      </c>
      <c r="V3235">
        <f t="shared" si="407"/>
        <v>2017</v>
      </c>
    </row>
    <row r="3236" spans="1:22"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400"/>
        <v>100.39275000000001</v>
      </c>
      <c r="P3236" s="5">
        <f t="shared" si="401"/>
        <v>34.91921739130435</v>
      </c>
      <c r="Q3236" t="str">
        <f t="shared" si="402"/>
        <v>theater</v>
      </c>
      <c r="R3236" t="str">
        <f t="shared" si="403"/>
        <v>plays</v>
      </c>
      <c r="S3236" s="10">
        <f t="shared" si="404"/>
        <v>42734.581111111103</v>
      </c>
      <c r="T3236" s="10">
        <f t="shared" si="405"/>
        <v>42767.771527777775</v>
      </c>
      <c r="U3236">
        <f t="shared" si="406"/>
        <v>2016</v>
      </c>
      <c r="V3236">
        <f t="shared" si="407"/>
        <v>2017</v>
      </c>
    </row>
    <row r="3237" spans="1:22"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400"/>
        <v>103.20666666666666</v>
      </c>
      <c r="P3237" s="5">
        <f t="shared" si="401"/>
        <v>85.530386740331494</v>
      </c>
      <c r="Q3237" t="str">
        <f t="shared" si="402"/>
        <v>theater</v>
      </c>
      <c r="R3237" t="str">
        <f t="shared" si="403"/>
        <v>plays</v>
      </c>
      <c r="S3237" s="10">
        <f t="shared" si="404"/>
        <v>42522.139479166661</v>
      </c>
      <c r="T3237" s="10">
        <f t="shared" si="405"/>
        <v>42552.139479166661</v>
      </c>
      <c r="U3237">
        <f t="shared" si="406"/>
        <v>2016</v>
      </c>
      <c r="V3237">
        <f t="shared" si="407"/>
        <v>2016</v>
      </c>
    </row>
    <row r="3238" spans="1:22"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400"/>
        <v>100.6</v>
      </c>
      <c r="P3238" s="5">
        <f t="shared" si="401"/>
        <v>182.90909090909091</v>
      </c>
      <c r="Q3238" t="str">
        <f t="shared" si="402"/>
        <v>theater</v>
      </c>
      <c r="R3238" t="str">
        <f t="shared" si="403"/>
        <v>plays</v>
      </c>
      <c r="S3238" s="10">
        <f t="shared" si="404"/>
        <v>42702.708715277775</v>
      </c>
      <c r="T3238" s="10">
        <f t="shared" si="405"/>
        <v>42732.708715277775</v>
      </c>
      <c r="U3238">
        <f t="shared" si="406"/>
        <v>2016</v>
      </c>
      <c r="V3238">
        <f t="shared" si="407"/>
        <v>2016</v>
      </c>
    </row>
    <row r="3239" spans="1:22"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400"/>
        <v>100.78754285714287</v>
      </c>
      <c r="P3239" s="5">
        <f t="shared" si="401"/>
        <v>131.13620817843866</v>
      </c>
      <c r="Q3239" t="str">
        <f t="shared" si="402"/>
        <v>theater</v>
      </c>
      <c r="R3239" t="str">
        <f t="shared" si="403"/>
        <v>plays</v>
      </c>
      <c r="S3239" s="10">
        <f t="shared" si="404"/>
        <v>42252.266018518516</v>
      </c>
      <c r="T3239" s="10">
        <f t="shared" si="405"/>
        <v>42275.957638888889</v>
      </c>
      <c r="U3239">
        <f t="shared" si="406"/>
        <v>2015</v>
      </c>
      <c r="V3239">
        <f t="shared" si="407"/>
        <v>2015</v>
      </c>
    </row>
    <row r="3240" spans="1:22"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400"/>
        <v>112.32142857142857</v>
      </c>
      <c r="P3240" s="5">
        <f t="shared" si="401"/>
        <v>39.810126582278478</v>
      </c>
      <c r="Q3240" t="str">
        <f t="shared" si="402"/>
        <v>theater</v>
      </c>
      <c r="R3240" t="str">
        <f t="shared" si="403"/>
        <v>plays</v>
      </c>
      <c r="S3240" s="10">
        <f t="shared" si="404"/>
        <v>42156.302060185182</v>
      </c>
      <c r="T3240" s="10">
        <f t="shared" si="405"/>
        <v>42186.302060185182</v>
      </c>
      <c r="U3240">
        <f t="shared" si="406"/>
        <v>2015</v>
      </c>
      <c r="V3240">
        <f t="shared" si="407"/>
        <v>2015</v>
      </c>
    </row>
    <row r="3241" spans="1:22"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400"/>
        <v>105.91914022517912</v>
      </c>
      <c r="P3241" s="5">
        <f t="shared" si="401"/>
        <v>59.701730769230764</v>
      </c>
      <c r="Q3241" t="str">
        <f t="shared" si="402"/>
        <v>theater</v>
      </c>
      <c r="R3241" t="str">
        <f t="shared" si="403"/>
        <v>plays</v>
      </c>
      <c r="S3241" s="10">
        <f t="shared" si="404"/>
        <v>42277.880706018514</v>
      </c>
      <c r="T3241" s="10">
        <f t="shared" si="405"/>
        <v>42302.790972222218</v>
      </c>
      <c r="U3241">
        <f t="shared" si="406"/>
        <v>2015</v>
      </c>
      <c r="V3241">
        <f t="shared" si="407"/>
        <v>2015</v>
      </c>
    </row>
    <row r="3242" spans="1:22"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400"/>
        <v>100.56666666666668</v>
      </c>
      <c r="P3242" s="5">
        <f t="shared" si="401"/>
        <v>88.735294117647058</v>
      </c>
      <c r="Q3242" t="str">
        <f t="shared" si="402"/>
        <v>theater</v>
      </c>
      <c r="R3242" t="str">
        <f t="shared" si="403"/>
        <v>plays</v>
      </c>
      <c r="S3242" s="10">
        <f t="shared" si="404"/>
        <v>42754.485509259255</v>
      </c>
      <c r="T3242" s="10">
        <f t="shared" si="405"/>
        <v>42782.749999999993</v>
      </c>
      <c r="U3242">
        <f t="shared" si="406"/>
        <v>2017</v>
      </c>
      <c r="V3242">
        <f t="shared" si="407"/>
        <v>2017</v>
      </c>
    </row>
    <row r="3243" spans="1:22"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400"/>
        <v>115.30588235294117</v>
      </c>
      <c r="P3243" s="5">
        <f t="shared" si="401"/>
        <v>58.688622754491021</v>
      </c>
      <c r="Q3243" t="str">
        <f t="shared" si="402"/>
        <v>theater</v>
      </c>
      <c r="R3243" t="str">
        <f t="shared" si="403"/>
        <v>plays</v>
      </c>
      <c r="S3243" s="10">
        <f t="shared" si="404"/>
        <v>41893.116550925923</v>
      </c>
      <c r="T3243" s="10">
        <f t="shared" si="405"/>
        <v>41926.082638888889</v>
      </c>
      <c r="U3243">
        <f t="shared" si="406"/>
        <v>2014</v>
      </c>
      <c r="V3243">
        <f t="shared" si="407"/>
        <v>2014</v>
      </c>
    </row>
    <row r="3244" spans="1:22"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400"/>
        <v>127.30419999999999</v>
      </c>
      <c r="P3244" s="5">
        <f t="shared" si="401"/>
        <v>69.56513661202186</v>
      </c>
      <c r="Q3244" t="str">
        <f t="shared" si="402"/>
        <v>theater</v>
      </c>
      <c r="R3244" t="str">
        <f t="shared" si="403"/>
        <v>plays</v>
      </c>
      <c r="S3244" s="10">
        <f t="shared" si="404"/>
        <v>41871.547361111108</v>
      </c>
      <c r="T3244" s="10">
        <f t="shared" si="405"/>
        <v>41901.547361111108</v>
      </c>
      <c r="U3244">
        <f t="shared" si="406"/>
        <v>2014</v>
      </c>
      <c r="V3244">
        <f t="shared" si="407"/>
        <v>2014</v>
      </c>
    </row>
    <row r="3245" spans="1:22"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400"/>
        <v>102.83750000000001</v>
      </c>
      <c r="P3245" s="5">
        <f t="shared" si="401"/>
        <v>115.87323943661971</v>
      </c>
      <c r="Q3245" t="str">
        <f t="shared" si="402"/>
        <v>theater</v>
      </c>
      <c r="R3245" t="str">
        <f t="shared" si="403"/>
        <v>plays</v>
      </c>
      <c r="S3245" s="10">
        <f t="shared" si="404"/>
        <v>42261.888449074067</v>
      </c>
      <c r="T3245" s="10">
        <f t="shared" si="405"/>
        <v>42285.791666666664</v>
      </c>
      <c r="U3245">
        <f t="shared" si="406"/>
        <v>2015</v>
      </c>
      <c r="V3245">
        <f t="shared" si="407"/>
        <v>2015</v>
      </c>
    </row>
    <row r="3246" spans="1:22"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400"/>
        <v>102.9375</v>
      </c>
      <c r="P3246" s="5">
        <f t="shared" si="401"/>
        <v>23.869565217391305</v>
      </c>
      <c r="Q3246" t="str">
        <f t="shared" si="402"/>
        <v>theater</v>
      </c>
      <c r="R3246" t="str">
        <f t="shared" si="403"/>
        <v>plays</v>
      </c>
      <c r="S3246" s="10">
        <f t="shared" si="404"/>
        <v>42675.485902777778</v>
      </c>
      <c r="T3246" s="10">
        <f t="shared" si="405"/>
        <v>42705.527569444443</v>
      </c>
      <c r="U3246">
        <f t="shared" si="406"/>
        <v>2016</v>
      </c>
      <c r="V3246">
        <f t="shared" si="407"/>
        <v>2016</v>
      </c>
    </row>
    <row r="3247" spans="1:22"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400"/>
        <v>104.3047619047619</v>
      </c>
      <c r="P3247" s="5">
        <f t="shared" si="401"/>
        <v>81.125925925925927</v>
      </c>
      <c r="Q3247" t="str">
        <f t="shared" si="402"/>
        <v>theater</v>
      </c>
      <c r="R3247" t="str">
        <f t="shared" si="403"/>
        <v>plays</v>
      </c>
      <c r="S3247" s="10">
        <f t="shared" si="404"/>
        <v>42135.391874999994</v>
      </c>
      <c r="T3247" s="10">
        <f t="shared" si="405"/>
        <v>42166.874999999993</v>
      </c>
      <c r="U3247">
        <f t="shared" si="406"/>
        <v>2015</v>
      </c>
      <c r="V3247">
        <f t="shared" si="407"/>
        <v>2015</v>
      </c>
    </row>
    <row r="3248" spans="1:22"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400"/>
        <v>111.22000000000001</v>
      </c>
      <c r="P3248" s="5">
        <f t="shared" si="401"/>
        <v>57.626943005181346</v>
      </c>
      <c r="Q3248" t="str">
        <f t="shared" si="402"/>
        <v>theater</v>
      </c>
      <c r="R3248" t="str">
        <f t="shared" si="403"/>
        <v>plays</v>
      </c>
      <c r="S3248" s="10">
        <f t="shared" si="404"/>
        <v>42230.263888888883</v>
      </c>
      <c r="T3248" s="10">
        <f t="shared" si="405"/>
        <v>42258.957638888889</v>
      </c>
      <c r="U3248">
        <f t="shared" si="406"/>
        <v>2015</v>
      </c>
      <c r="V3248">
        <f t="shared" si="407"/>
        <v>2015</v>
      </c>
    </row>
    <row r="3249" spans="1:22"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400"/>
        <v>105.86</v>
      </c>
      <c r="P3249" s="5">
        <f t="shared" si="401"/>
        <v>46.429824561403507</v>
      </c>
      <c r="Q3249" t="str">
        <f t="shared" si="402"/>
        <v>theater</v>
      </c>
      <c r="R3249" t="str">
        <f t="shared" si="403"/>
        <v>plays</v>
      </c>
      <c r="S3249" s="10">
        <f t="shared" si="404"/>
        <v>42167.22583333333</v>
      </c>
      <c r="T3249" s="10">
        <f t="shared" si="405"/>
        <v>42197.22583333333</v>
      </c>
      <c r="U3249">
        <f t="shared" si="406"/>
        <v>2015</v>
      </c>
      <c r="V3249">
        <f t="shared" si="407"/>
        <v>2015</v>
      </c>
    </row>
    <row r="3250" spans="1:22"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400"/>
        <v>100.79166666666666</v>
      </c>
      <c r="P3250" s="5">
        <f t="shared" si="401"/>
        <v>60.475000000000001</v>
      </c>
      <c r="Q3250" t="str">
        <f t="shared" si="402"/>
        <v>theater</v>
      </c>
      <c r="R3250" t="str">
        <f t="shared" si="403"/>
        <v>plays</v>
      </c>
      <c r="S3250" s="10">
        <f t="shared" si="404"/>
        <v>42068.68005787037</v>
      </c>
      <c r="T3250" s="10">
        <f t="shared" si="405"/>
        <v>42098.638391203705</v>
      </c>
      <c r="U3250">
        <f t="shared" si="406"/>
        <v>2015</v>
      </c>
      <c r="V3250">
        <f t="shared" si="407"/>
        <v>2015</v>
      </c>
    </row>
    <row r="3251" spans="1:22"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400"/>
        <v>104.92727272727274</v>
      </c>
      <c r="P3251" s="5">
        <f t="shared" si="401"/>
        <v>65.579545454545453</v>
      </c>
      <c r="Q3251" t="str">
        <f t="shared" si="402"/>
        <v>theater</v>
      </c>
      <c r="R3251" t="str">
        <f t="shared" si="403"/>
        <v>plays</v>
      </c>
      <c r="S3251" s="10">
        <f t="shared" si="404"/>
        <v>42145.538356481477</v>
      </c>
      <c r="T3251" s="10">
        <f t="shared" si="405"/>
        <v>42175.538356481477</v>
      </c>
      <c r="U3251">
        <f t="shared" si="406"/>
        <v>2015</v>
      </c>
      <c r="V3251">
        <f t="shared" si="407"/>
        <v>2015</v>
      </c>
    </row>
    <row r="3252" spans="1:22"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400"/>
        <v>101.55199999999999</v>
      </c>
      <c r="P3252" s="5">
        <f t="shared" si="401"/>
        <v>119.1924882629108</v>
      </c>
      <c r="Q3252" t="str">
        <f t="shared" si="402"/>
        <v>theater</v>
      </c>
      <c r="R3252" t="str">
        <f t="shared" si="403"/>
        <v>plays</v>
      </c>
      <c r="S3252" s="10">
        <f t="shared" si="404"/>
        <v>41918.533842592587</v>
      </c>
      <c r="T3252" s="10">
        <f t="shared" si="405"/>
        <v>41948.575509259259</v>
      </c>
      <c r="U3252">
        <f t="shared" si="406"/>
        <v>2014</v>
      </c>
      <c r="V3252">
        <f t="shared" si="407"/>
        <v>2014</v>
      </c>
    </row>
    <row r="3253" spans="1:22"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400"/>
        <v>110.73333333333333</v>
      </c>
      <c r="P3253" s="5">
        <f t="shared" si="401"/>
        <v>83.05</v>
      </c>
      <c r="Q3253" t="str">
        <f t="shared" si="402"/>
        <v>theater</v>
      </c>
      <c r="R3253" t="str">
        <f t="shared" si="403"/>
        <v>plays</v>
      </c>
      <c r="S3253" s="10">
        <f t="shared" si="404"/>
        <v>42146.52275462963</v>
      </c>
      <c r="T3253" s="10">
        <f t="shared" si="405"/>
        <v>42176.52275462963</v>
      </c>
      <c r="U3253">
        <f t="shared" si="406"/>
        <v>2015</v>
      </c>
      <c r="V3253">
        <f t="shared" si="407"/>
        <v>2015</v>
      </c>
    </row>
    <row r="3254" spans="1:22"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400"/>
        <v>127.82222222222221</v>
      </c>
      <c r="P3254" s="5">
        <f t="shared" si="401"/>
        <v>57.52</v>
      </c>
      <c r="Q3254" t="str">
        <f t="shared" si="402"/>
        <v>theater</v>
      </c>
      <c r="R3254" t="str">
        <f t="shared" si="403"/>
        <v>plays</v>
      </c>
      <c r="S3254" s="10">
        <f t="shared" si="404"/>
        <v>42590.264351851853</v>
      </c>
      <c r="T3254" s="10">
        <f t="shared" si="405"/>
        <v>42620.264351851853</v>
      </c>
      <c r="U3254">
        <f t="shared" si="406"/>
        <v>2016</v>
      </c>
      <c r="V3254">
        <f t="shared" si="407"/>
        <v>2016</v>
      </c>
    </row>
    <row r="3255" spans="1:22"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400"/>
        <v>101.82500000000002</v>
      </c>
      <c r="P3255" s="5">
        <f t="shared" si="401"/>
        <v>177.08695652173913</v>
      </c>
      <c r="Q3255" t="str">
        <f t="shared" si="402"/>
        <v>theater</v>
      </c>
      <c r="R3255" t="str">
        <f t="shared" si="403"/>
        <v>plays</v>
      </c>
      <c r="S3255" s="10">
        <f t="shared" si="404"/>
        <v>42602.368379629632</v>
      </c>
      <c r="T3255" s="10">
        <f t="shared" si="405"/>
        <v>42620.947916666664</v>
      </c>
      <c r="U3255">
        <f t="shared" si="406"/>
        <v>2016</v>
      </c>
      <c r="V3255">
        <f t="shared" si="407"/>
        <v>2016</v>
      </c>
    </row>
    <row r="3256" spans="1:22"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400"/>
        <v>101.25769230769231</v>
      </c>
      <c r="P3256" s="5">
        <f t="shared" si="401"/>
        <v>70.771505376344081</v>
      </c>
      <c r="Q3256" t="str">
        <f t="shared" si="402"/>
        <v>theater</v>
      </c>
      <c r="R3256" t="str">
        <f t="shared" si="403"/>
        <v>plays</v>
      </c>
      <c r="S3256" s="10">
        <f t="shared" si="404"/>
        <v>42058.877418981479</v>
      </c>
      <c r="T3256" s="10">
        <f t="shared" si="405"/>
        <v>42088.835752314808</v>
      </c>
      <c r="U3256">
        <f t="shared" si="406"/>
        <v>2015</v>
      </c>
      <c r="V3256">
        <f t="shared" si="407"/>
        <v>2015</v>
      </c>
    </row>
    <row r="3257" spans="1:22"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400"/>
        <v>175</v>
      </c>
      <c r="P3257" s="5">
        <f t="shared" si="401"/>
        <v>29.166666666666668</v>
      </c>
      <c r="Q3257" t="str">
        <f t="shared" si="402"/>
        <v>theater</v>
      </c>
      <c r="R3257" t="str">
        <f t="shared" si="403"/>
        <v>plays</v>
      </c>
      <c r="S3257" s="10">
        <f t="shared" si="404"/>
        <v>41889.559895833328</v>
      </c>
      <c r="T3257" s="10">
        <f t="shared" si="405"/>
        <v>41919.559895833328</v>
      </c>
      <c r="U3257">
        <f t="shared" si="406"/>
        <v>2014</v>
      </c>
      <c r="V3257">
        <f t="shared" si="407"/>
        <v>2014</v>
      </c>
    </row>
    <row r="3258" spans="1:22"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400"/>
        <v>128.06</v>
      </c>
      <c r="P3258" s="5">
        <f t="shared" si="401"/>
        <v>72.76136363636364</v>
      </c>
      <c r="Q3258" t="str">
        <f t="shared" si="402"/>
        <v>theater</v>
      </c>
      <c r="R3258" t="str">
        <f t="shared" si="403"/>
        <v>plays</v>
      </c>
      <c r="S3258" s="10">
        <f t="shared" si="404"/>
        <v>42144.365474537037</v>
      </c>
      <c r="T3258" s="10">
        <f t="shared" si="405"/>
        <v>42165.957638888889</v>
      </c>
      <c r="U3258">
        <f t="shared" si="406"/>
        <v>2015</v>
      </c>
      <c r="V3258">
        <f t="shared" si="407"/>
        <v>2015</v>
      </c>
    </row>
    <row r="3259" spans="1:22"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400"/>
        <v>106.29949999999999</v>
      </c>
      <c r="P3259" s="5">
        <f t="shared" si="401"/>
        <v>51.853414634146333</v>
      </c>
      <c r="Q3259" t="str">
        <f t="shared" si="402"/>
        <v>theater</v>
      </c>
      <c r="R3259" t="str">
        <f t="shared" si="403"/>
        <v>plays</v>
      </c>
      <c r="S3259" s="10">
        <f t="shared" si="404"/>
        <v>42758.351296296292</v>
      </c>
      <c r="T3259" s="10">
        <f t="shared" si="405"/>
        <v>42788.351296296292</v>
      </c>
      <c r="U3259">
        <f t="shared" si="406"/>
        <v>2017</v>
      </c>
      <c r="V3259">
        <f t="shared" si="407"/>
        <v>2017</v>
      </c>
    </row>
    <row r="3260" spans="1:22"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400"/>
        <v>105.21428571428571</v>
      </c>
      <c r="P3260" s="5">
        <f t="shared" si="401"/>
        <v>98.2</v>
      </c>
      <c r="Q3260" t="str">
        <f t="shared" si="402"/>
        <v>theater</v>
      </c>
      <c r="R3260" t="str">
        <f t="shared" si="403"/>
        <v>plays</v>
      </c>
      <c r="S3260" s="10">
        <f t="shared" si="404"/>
        <v>41982.678946759253</v>
      </c>
      <c r="T3260" s="10">
        <f t="shared" si="405"/>
        <v>42012.678946759253</v>
      </c>
      <c r="U3260">
        <f t="shared" si="406"/>
        <v>2014</v>
      </c>
      <c r="V3260">
        <f t="shared" si="407"/>
        <v>2015</v>
      </c>
    </row>
    <row r="3261" spans="1:22"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400"/>
        <v>106.16782608695652</v>
      </c>
      <c r="P3261" s="5">
        <f t="shared" si="401"/>
        <v>251.7381443298969</v>
      </c>
      <c r="Q3261" t="str">
        <f t="shared" si="402"/>
        <v>theater</v>
      </c>
      <c r="R3261" t="str">
        <f t="shared" si="403"/>
        <v>plays</v>
      </c>
      <c r="S3261" s="10">
        <f t="shared" si="404"/>
        <v>42614.552604166667</v>
      </c>
      <c r="T3261" s="10">
        <f t="shared" si="405"/>
        <v>42643.957638888889</v>
      </c>
      <c r="U3261">
        <f t="shared" si="406"/>
        <v>2016</v>
      </c>
      <c r="V3261">
        <f t="shared" si="407"/>
        <v>2016</v>
      </c>
    </row>
    <row r="3262" spans="1:22"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400"/>
        <v>109.24000000000001</v>
      </c>
      <c r="P3262" s="5">
        <f t="shared" si="401"/>
        <v>74.821917808219183</v>
      </c>
      <c r="Q3262" t="str">
        <f t="shared" si="402"/>
        <v>theater</v>
      </c>
      <c r="R3262" t="str">
        <f t="shared" si="403"/>
        <v>plays</v>
      </c>
      <c r="S3262" s="10">
        <f t="shared" si="404"/>
        <v>42303.464328703696</v>
      </c>
      <c r="T3262" s="10">
        <f t="shared" si="405"/>
        <v>42338.505995370368</v>
      </c>
      <c r="U3262">
        <f t="shared" si="406"/>
        <v>2015</v>
      </c>
      <c r="V3262">
        <f t="shared" si="407"/>
        <v>2015</v>
      </c>
    </row>
    <row r="3263" spans="1:22"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400"/>
        <v>100.45454545454547</v>
      </c>
      <c r="P3263" s="5">
        <f t="shared" si="401"/>
        <v>67.65306122448979</v>
      </c>
      <c r="Q3263" t="str">
        <f t="shared" si="402"/>
        <v>theater</v>
      </c>
      <c r="R3263" t="str">
        <f t="shared" si="403"/>
        <v>plays</v>
      </c>
      <c r="S3263" s="10">
        <f t="shared" si="404"/>
        <v>42171.517083333332</v>
      </c>
      <c r="T3263" s="10">
        <f t="shared" si="405"/>
        <v>42201.517083333332</v>
      </c>
      <c r="U3263">
        <f t="shared" si="406"/>
        <v>2015</v>
      </c>
      <c r="V3263">
        <f t="shared" si="407"/>
        <v>2015</v>
      </c>
    </row>
    <row r="3264" spans="1:22"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400"/>
        <v>103.04098360655738</v>
      </c>
      <c r="P3264" s="5">
        <f t="shared" si="401"/>
        <v>93.81343283582089</v>
      </c>
      <c r="Q3264" t="str">
        <f t="shared" si="402"/>
        <v>theater</v>
      </c>
      <c r="R3264" t="str">
        <f t="shared" si="403"/>
        <v>plays</v>
      </c>
      <c r="S3264" s="10">
        <f t="shared" si="404"/>
        <v>41964.107199074067</v>
      </c>
      <c r="T3264" s="10">
        <f t="shared" si="405"/>
        <v>41994.958333333336</v>
      </c>
      <c r="U3264">
        <f t="shared" si="406"/>
        <v>2014</v>
      </c>
      <c r="V3264">
        <f t="shared" si="407"/>
        <v>2014</v>
      </c>
    </row>
    <row r="3265" spans="1:22"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400"/>
        <v>112.1664</v>
      </c>
      <c r="P3265" s="5">
        <f t="shared" si="401"/>
        <v>41.237647058823526</v>
      </c>
      <c r="Q3265" t="str">
        <f t="shared" si="402"/>
        <v>theater</v>
      </c>
      <c r="R3265" t="str">
        <f t="shared" si="403"/>
        <v>plays</v>
      </c>
      <c r="S3265" s="10">
        <f t="shared" si="404"/>
        <v>42284.30773148148</v>
      </c>
      <c r="T3265" s="10">
        <f t="shared" si="405"/>
        <v>42307.666666666664</v>
      </c>
      <c r="U3265">
        <f t="shared" si="406"/>
        <v>2015</v>
      </c>
      <c r="V3265">
        <f t="shared" si="407"/>
        <v>2015</v>
      </c>
    </row>
    <row r="3266" spans="1:22"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400"/>
        <v>103</v>
      </c>
      <c r="P3266" s="5">
        <f t="shared" si="401"/>
        <v>52.551020408163268</v>
      </c>
      <c r="Q3266" t="str">
        <f t="shared" si="402"/>
        <v>theater</v>
      </c>
      <c r="R3266" t="str">
        <f t="shared" si="403"/>
        <v>plays</v>
      </c>
      <c r="S3266" s="10">
        <f t="shared" si="404"/>
        <v>42016.591874999998</v>
      </c>
      <c r="T3266" s="10">
        <f t="shared" si="405"/>
        <v>42032.708333333336</v>
      </c>
      <c r="U3266">
        <f t="shared" si="406"/>
        <v>2015</v>
      </c>
      <c r="V3266">
        <f t="shared" si="407"/>
        <v>2015</v>
      </c>
    </row>
    <row r="3267" spans="1:22"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408">(E3267/D3267)*100</f>
        <v>164</v>
      </c>
      <c r="P3267" s="5">
        <f t="shared" ref="P3267:P3330" si="409">IFERROR(E3267/L3267, 0)</f>
        <v>70.285714285714292</v>
      </c>
      <c r="Q3267" t="str">
        <f t="shared" ref="Q3267:Q3330" si="410">LEFT(N3267,FIND("/",N3267)-1)</f>
        <v>theater</v>
      </c>
      <c r="R3267" t="str">
        <f t="shared" ref="R3267:R3330" si="411">RIGHT(N3267,LEN(N3267)-FIND("/",N3267))</f>
        <v>plays</v>
      </c>
      <c r="S3267" s="10">
        <f t="shared" ref="S3267:S3330" si="412">(J3267/86400)+25569+(-5/24)</f>
        <v>42311.503645833327</v>
      </c>
      <c r="T3267" s="10">
        <f t="shared" ref="T3267:T3330" si="413">(I3267/86400)+25569+(-5/24)</f>
        <v>42341.499999999993</v>
      </c>
      <c r="U3267">
        <f t="shared" ref="U3267:U3330" si="414">YEAR(S3267)</f>
        <v>2015</v>
      </c>
      <c r="V3267">
        <f t="shared" ref="V3267:V3330" si="415">YEAR(T3267)</f>
        <v>2015</v>
      </c>
    </row>
    <row r="3268" spans="1:22"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408"/>
        <v>131.28333333333333</v>
      </c>
      <c r="P3268" s="5">
        <f t="shared" si="409"/>
        <v>48.325153374233132</v>
      </c>
      <c r="Q3268" t="str">
        <f t="shared" si="410"/>
        <v>theater</v>
      </c>
      <c r="R3268" t="str">
        <f t="shared" si="411"/>
        <v>plays</v>
      </c>
      <c r="S3268" s="10">
        <f t="shared" si="412"/>
        <v>42136.327800925923</v>
      </c>
      <c r="T3268" s="10">
        <f t="shared" si="413"/>
        <v>42167.666666666664</v>
      </c>
      <c r="U3268">
        <f t="shared" si="414"/>
        <v>2015</v>
      </c>
      <c r="V3268">
        <f t="shared" si="415"/>
        <v>2015</v>
      </c>
    </row>
    <row r="3269" spans="1:22"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408"/>
        <v>102.1</v>
      </c>
      <c r="P3269" s="5">
        <f t="shared" si="409"/>
        <v>53.177083333333336</v>
      </c>
      <c r="Q3269" t="str">
        <f t="shared" si="410"/>
        <v>theater</v>
      </c>
      <c r="R3269" t="str">
        <f t="shared" si="411"/>
        <v>plays</v>
      </c>
      <c r="S3269" s="10">
        <f t="shared" si="412"/>
        <v>42172.549305555549</v>
      </c>
      <c r="T3269" s="10">
        <f t="shared" si="413"/>
        <v>42202.549305555549</v>
      </c>
      <c r="U3269">
        <f t="shared" si="414"/>
        <v>2015</v>
      </c>
      <c r="V3269">
        <f t="shared" si="415"/>
        <v>2015</v>
      </c>
    </row>
    <row r="3270" spans="1:22"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408"/>
        <v>128</v>
      </c>
      <c r="P3270" s="5">
        <f t="shared" si="409"/>
        <v>60.952380952380949</v>
      </c>
      <c r="Q3270" t="str">
        <f t="shared" si="410"/>
        <v>theater</v>
      </c>
      <c r="R3270" t="str">
        <f t="shared" si="411"/>
        <v>plays</v>
      </c>
      <c r="S3270" s="10">
        <f t="shared" si="412"/>
        <v>42590.695925925924</v>
      </c>
      <c r="T3270" s="10">
        <f t="shared" si="413"/>
        <v>42606.695925925924</v>
      </c>
      <c r="U3270">
        <f t="shared" si="414"/>
        <v>2016</v>
      </c>
      <c r="V3270">
        <f t="shared" si="415"/>
        <v>2016</v>
      </c>
    </row>
    <row r="3271" spans="1:22"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408"/>
        <v>101.49999999999999</v>
      </c>
      <c r="P3271" s="5">
        <f t="shared" si="409"/>
        <v>116</v>
      </c>
      <c r="Q3271" t="str">
        <f t="shared" si="410"/>
        <v>theater</v>
      </c>
      <c r="R3271" t="str">
        <f t="shared" si="411"/>
        <v>plays</v>
      </c>
      <c r="S3271" s="10">
        <f t="shared" si="412"/>
        <v>42137.187465277777</v>
      </c>
      <c r="T3271" s="10">
        <f t="shared" si="413"/>
        <v>42171.249999999993</v>
      </c>
      <c r="U3271">
        <f t="shared" si="414"/>
        <v>2015</v>
      </c>
      <c r="V3271">
        <f t="shared" si="415"/>
        <v>2015</v>
      </c>
    </row>
    <row r="3272" spans="1:22"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408"/>
        <v>101.66666666666666</v>
      </c>
      <c r="P3272" s="5">
        <f t="shared" si="409"/>
        <v>61</v>
      </c>
      <c r="Q3272" t="str">
        <f t="shared" si="410"/>
        <v>theater</v>
      </c>
      <c r="R3272" t="str">
        <f t="shared" si="411"/>
        <v>plays</v>
      </c>
      <c r="S3272" s="10">
        <f t="shared" si="412"/>
        <v>42167.324826388889</v>
      </c>
      <c r="T3272" s="10">
        <f t="shared" si="413"/>
        <v>42197.324826388889</v>
      </c>
      <c r="U3272">
        <f t="shared" si="414"/>
        <v>2015</v>
      </c>
      <c r="V3272">
        <f t="shared" si="415"/>
        <v>2015</v>
      </c>
    </row>
    <row r="3273" spans="1:22"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408"/>
        <v>130</v>
      </c>
      <c r="P3273" s="5">
        <f t="shared" si="409"/>
        <v>38.235294117647058</v>
      </c>
      <c r="Q3273" t="str">
        <f t="shared" si="410"/>
        <v>theater</v>
      </c>
      <c r="R3273" t="str">
        <f t="shared" si="411"/>
        <v>plays</v>
      </c>
      <c r="S3273" s="10">
        <f t="shared" si="412"/>
        <v>41915.22887731481</v>
      </c>
      <c r="T3273" s="10">
        <f t="shared" si="413"/>
        <v>41945.270543981482</v>
      </c>
      <c r="U3273">
        <f t="shared" si="414"/>
        <v>2014</v>
      </c>
      <c r="V3273">
        <f t="shared" si="415"/>
        <v>2014</v>
      </c>
    </row>
    <row r="3274" spans="1:22"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408"/>
        <v>154.43</v>
      </c>
      <c r="P3274" s="5">
        <f t="shared" si="409"/>
        <v>106.50344827586207</v>
      </c>
      <c r="Q3274" t="str">
        <f t="shared" si="410"/>
        <v>theater</v>
      </c>
      <c r="R3274" t="str">
        <f t="shared" si="411"/>
        <v>plays</v>
      </c>
      <c r="S3274" s="10">
        <f t="shared" si="412"/>
        <v>42284.291770833333</v>
      </c>
      <c r="T3274" s="10">
        <f t="shared" si="413"/>
        <v>42314.333437499998</v>
      </c>
      <c r="U3274">
        <f t="shared" si="414"/>
        <v>2015</v>
      </c>
      <c r="V3274">
        <f t="shared" si="415"/>
        <v>2015</v>
      </c>
    </row>
    <row r="3275" spans="1:22"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408"/>
        <v>107.4</v>
      </c>
      <c r="P3275" s="5">
        <f t="shared" si="409"/>
        <v>204.57142857142858</v>
      </c>
      <c r="Q3275" t="str">
        <f t="shared" si="410"/>
        <v>theater</v>
      </c>
      <c r="R3275" t="str">
        <f t="shared" si="411"/>
        <v>plays</v>
      </c>
      <c r="S3275" s="10">
        <f t="shared" si="412"/>
        <v>42611.5930787037</v>
      </c>
      <c r="T3275" s="10">
        <f t="shared" si="413"/>
        <v>42627.583333333336</v>
      </c>
      <c r="U3275">
        <f t="shared" si="414"/>
        <v>2016</v>
      </c>
      <c r="V3275">
        <f t="shared" si="415"/>
        <v>2016</v>
      </c>
    </row>
    <row r="3276" spans="1:22"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408"/>
        <v>101.32258064516128</v>
      </c>
      <c r="P3276" s="5">
        <f t="shared" si="409"/>
        <v>54.912587412587413</v>
      </c>
      <c r="Q3276" t="str">
        <f t="shared" si="410"/>
        <v>theater</v>
      </c>
      <c r="R3276" t="str">
        <f t="shared" si="411"/>
        <v>plays</v>
      </c>
      <c r="S3276" s="10">
        <f t="shared" si="412"/>
        <v>42400.496203703697</v>
      </c>
      <c r="T3276" s="10">
        <f t="shared" si="413"/>
        <v>42444.666666666664</v>
      </c>
      <c r="U3276">
        <f t="shared" si="414"/>
        <v>2016</v>
      </c>
      <c r="V3276">
        <f t="shared" si="415"/>
        <v>2016</v>
      </c>
    </row>
    <row r="3277" spans="1:22"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408"/>
        <v>100.27777777777777</v>
      </c>
      <c r="P3277" s="5">
        <f t="shared" si="409"/>
        <v>150.41666666666666</v>
      </c>
      <c r="Q3277" t="str">
        <f t="shared" si="410"/>
        <v>theater</v>
      </c>
      <c r="R3277" t="str">
        <f t="shared" si="411"/>
        <v>plays</v>
      </c>
      <c r="S3277" s="10">
        <f t="shared" si="412"/>
        <v>42017.672118055554</v>
      </c>
      <c r="T3277" s="10">
        <f t="shared" si="413"/>
        <v>42043.979166666664</v>
      </c>
      <c r="U3277">
        <f t="shared" si="414"/>
        <v>2015</v>
      </c>
      <c r="V3277">
        <f t="shared" si="415"/>
        <v>2015</v>
      </c>
    </row>
    <row r="3278" spans="1:22"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408"/>
        <v>116.84444444444443</v>
      </c>
      <c r="P3278" s="5">
        <f t="shared" si="409"/>
        <v>52.58</v>
      </c>
      <c r="Q3278" t="str">
        <f t="shared" si="410"/>
        <v>theater</v>
      </c>
      <c r="R3278" t="str">
        <f t="shared" si="411"/>
        <v>plays</v>
      </c>
      <c r="S3278" s="10">
        <f t="shared" si="412"/>
        <v>42426.741655092592</v>
      </c>
      <c r="T3278" s="10">
        <f t="shared" si="413"/>
        <v>42460.957638888889</v>
      </c>
      <c r="U3278">
        <f t="shared" si="414"/>
        <v>2016</v>
      </c>
      <c r="V3278">
        <f t="shared" si="415"/>
        <v>2016</v>
      </c>
    </row>
    <row r="3279" spans="1:22"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408"/>
        <v>108.60000000000001</v>
      </c>
      <c r="P3279" s="5">
        <f t="shared" si="409"/>
        <v>54.3</v>
      </c>
      <c r="Q3279" t="str">
        <f t="shared" si="410"/>
        <v>theater</v>
      </c>
      <c r="R3279" t="str">
        <f t="shared" si="411"/>
        <v>plays</v>
      </c>
      <c r="S3279" s="10">
        <f t="shared" si="412"/>
        <v>41931.474606481475</v>
      </c>
      <c r="T3279" s="10">
        <f t="shared" si="413"/>
        <v>41961.516273148147</v>
      </c>
      <c r="U3279">
        <f t="shared" si="414"/>
        <v>2014</v>
      </c>
      <c r="V3279">
        <f t="shared" si="415"/>
        <v>2014</v>
      </c>
    </row>
    <row r="3280" spans="1:22"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408"/>
        <v>103.4</v>
      </c>
      <c r="P3280" s="5">
        <f t="shared" si="409"/>
        <v>76.029411764705884</v>
      </c>
      <c r="Q3280" t="str">
        <f t="shared" si="410"/>
        <v>theater</v>
      </c>
      <c r="R3280" t="str">
        <f t="shared" si="411"/>
        <v>plays</v>
      </c>
      <c r="S3280" s="10">
        <f t="shared" si="412"/>
        <v>42124.640081018515</v>
      </c>
      <c r="T3280" s="10">
        <f t="shared" si="413"/>
        <v>42154.640081018515</v>
      </c>
      <c r="U3280">
        <f t="shared" si="414"/>
        <v>2015</v>
      </c>
      <c r="V3280">
        <f t="shared" si="415"/>
        <v>2015</v>
      </c>
    </row>
    <row r="3281" spans="1:22"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408"/>
        <v>114.27586206896552</v>
      </c>
      <c r="P3281" s="5">
        <f t="shared" si="409"/>
        <v>105.2063492063492</v>
      </c>
      <c r="Q3281" t="str">
        <f t="shared" si="410"/>
        <v>theater</v>
      </c>
      <c r="R3281" t="str">
        <f t="shared" si="411"/>
        <v>plays</v>
      </c>
      <c r="S3281" s="10">
        <f t="shared" si="412"/>
        <v>42430.894201388888</v>
      </c>
      <c r="T3281" s="10">
        <f t="shared" si="413"/>
        <v>42460.852534722224</v>
      </c>
      <c r="U3281">
        <f t="shared" si="414"/>
        <v>2016</v>
      </c>
      <c r="V3281">
        <f t="shared" si="415"/>
        <v>2016</v>
      </c>
    </row>
    <row r="3282" spans="1:22"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408"/>
        <v>103</v>
      </c>
      <c r="P3282" s="5">
        <f t="shared" si="409"/>
        <v>68.666666666666671</v>
      </c>
      <c r="Q3282" t="str">
        <f t="shared" si="410"/>
        <v>theater</v>
      </c>
      <c r="R3282" t="str">
        <f t="shared" si="411"/>
        <v>plays</v>
      </c>
      <c r="S3282" s="10">
        <f t="shared" si="412"/>
        <v>42121.548587962963</v>
      </c>
      <c r="T3282" s="10">
        <f t="shared" si="413"/>
        <v>42155.999999999993</v>
      </c>
      <c r="U3282">
        <f t="shared" si="414"/>
        <v>2015</v>
      </c>
      <c r="V3282">
        <f t="shared" si="415"/>
        <v>2015</v>
      </c>
    </row>
    <row r="3283" spans="1:22"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408"/>
        <v>121.6</v>
      </c>
      <c r="P3283" s="5">
        <f t="shared" si="409"/>
        <v>129.36170212765958</v>
      </c>
      <c r="Q3283" t="str">
        <f t="shared" si="410"/>
        <v>theater</v>
      </c>
      <c r="R3283" t="str">
        <f t="shared" si="411"/>
        <v>plays</v>
      </c>
      <c r="S3283" s="10">
        <f t="shared" si="412"/>
        <v>42218.811400462961</v>
      </c>
      <c r="T3283" s="10">
        <f t="shared" si="413"/>
        <v>42248.811400462961</v>
      </c>
      <c r="U3283">
        <f t="shared" si="414"/>
        <v>2015</v>
      </c>
      <c r="V3283">
        <f t="shared" si="415"/>
        <v>2015</v>
      </c>
    </row>
    <row r="3284" spans="1:22"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408"/>
        <v>102.6467741935484</v>
      </c>
      <c r="P3284" s="5">
        <f t="shared" si="409"/>
        <v>134.26371308016877</v>
      </c>
      <c r="Q3284" t="str">
        <f t="shared" si="410"/>
        <v>theater</v>
      </c>
      <c r="R3284" t="str">
        <f t="shared" si="411"/>
        <v>plays</v>
      </c>
      <c r="S3284" s="10">
        <f t="shared" si="412"/>
        <v>42444.985972222225</v>
      </c>
      <c r="T3284" s="10">
        <f t="shared" si="413"/>
        <v>42488.985972222225</v>
      </c>
      <c r="U3284">
        <f t="shared" si="414"/>
        <v>2016</v>
      </c>
      <c r="V3284">
        <f t="shared" si="415"/>
        <v>2016</v>
      </c>
    </row>
    <row r="3285" spans="1:22"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408"/>
        <v>104.75000000000001</v>
      </c>
      <c r="P3285" s="5">
        <f t="shared" si="409"/>
        <v>17.829787234042552</v>
      </c>
      <c r="Q3285" t="str">
        <f t="shared" si="410"/>
        <v>theater</v>
      </c>
      <c r="R3285" t="str">
        <f t="shared" si="411"/>
        <v>plays</v>
      </c>
      <c r="S3285" s="10">
        <f t="shared" si="412"/>
        <v>42379.535856481474</v>
      </c>
      <c r="T3285" s="10">
        <f t="shared" si="413"/>
        <v>42410.666666666664</v>
      </c>
      <c r="U3285">
        <f t="shared" si="414"/>
        <v>2016</v>
      </c>
      <c r="V3285">
        <f t="shared" si="415"/>
        <v>2016</v>
      </c>
    </row>
    <row r="3286" spans="1:22"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408"/>
        <v>101.6</v>
      </c>
      <c r="P3286" s="5">
        <f t="shared" si="409"/>
        <v>203.2</v>
      </c>
      <c r="Q3286" t="str">
        <f t="shared" si="410"/>
        <v>theater</v>
      </c>
      <c r="R3286" t="str">
        <f t="shared" si="411"/>
        <v>plays</v>
      </c>
      <c r="S3286" s="10">
        <f t="shared" si="412"/>
        <v>42380.676539351851</v>
      </c>
      <c r="T3286" s="10">
        <f t="shared" si="413"/>
        <v>42398.040972222218</v>
      </c>
      <c r="U3286">
        <f t="shared" si="414"/>
        <v>2016</v>
      </c>
      <c r="V3286">
        <f t="shared" si="415"/>
        <v>2016</v>
      </c>
    </row>
    <row r="3287" spans="1:22"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408"/>
        <v>112.10242048409683</v>
      </c>
      <c r="P3287" s="5">
        <f t="shared" si="409"/>
        <v>69.18518518518519</v>
      </c>
      <c r="Q3287" t="str">
        <f t="shared" si="410"/>
        <v>theater</v>
      </c>
      <c r="R3287" t="str">
        <f t="shared" si="411"/>
        <v>plays</v>
      </c>
      <c r="S3287" s="10">
        <f t="shared" si="412"/>
        <v>42762.734097222223</v>
      </c>
      <c r="T3287" s="10">
        <f t="shared" si="413"/>
        <v>42793.999999999993</v>
      </c>
      <c r="U3287">
        <f t="shared" si="414"/>
        <v>2017</v>
      </c>
      <c r="V3287">
        <f t="shared" si="415"/>
        <v>2017</v>
      </c>
    </row>
    <row r="3288" spans="1:22"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408"/>
        <v>101.76666666666667</v>
      </c>
      <c r="P3288" s="5">
        <f t="shared" si="409"/>
        <v>125.12295081967213</v>
      </c>
      <c r="Q3288" t="str">
        <f t="shared" si="410"/>
        <v>theater</v>
      </c>
      <c r="R3288" t="str">
        <f t="shared" si="411"/>
        <v>plays</v>
      </c>
      <c r="S3288" s="10">
        <f t="shared" si="412"/>
        <v>42567.631736111107</v>
      </c>
      <c r="T3288" s="10">
        <f t="shared" si="413"/>
        <v>42597.631736111107</v>
      </c>
      <c r="U3288">
        <f t="shared" si="414"/>
        <v>2016</v>
      </c>
      <c r="V3288">
        <f t="shared" si="415"/>
        <v>2016</v>
      </c>
    </row>
    <row r="3289" spans="1:22"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408"/>
        <v>100</v>
      </c>
      <c r="P3289" s="5">
        <f t="shared" si="409"/>
        <v>73.529411764705884</v>
      </c>
      <c r="Q3289" t="str">
        <f t="shared" si="410"/>
        <v>theater</v>
      </c>
      <c r="R3289" t="str">
        <f t="shared" si="411"/>
        <v>plays</v>
      </c>
      <c r="S3289" s="10">
        <f t="shared" si="412"/>
        <v>42311.541990740741</v>
      </c>
      <c r="T3289" s="10">
        <f t="shared" si="413"/>
        <v>42336.541990740741</v>
      </c>
      <c r="U3289">
        <f t="shared" si="414"/>
        <v>2015</v>
      </c>
      <c r="V3289">
        <f t="shared" si="415"/>
        <v>2015</v>
      </c>
    </row>
    <row r="3290" spans="1:22"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408"/>
        <v>100.26489999999998</v>
      </c>
      <c r="P3290" s="5">
        <f t="shared" si="409"/>
        <v>48.437149758454105</v>
      </c>
      <c r="Q3290" t="str">
        <f t="shared" si="410"/>
        <v>theater</v>
      </c>
      <c r="R3290" t="str">
        <f t="shared" si="411"/>
        <v>plays</v>
      </c>
      <c r="S3290" s="10">
        <f t="shared" si="412"/>
        <v>42505.566145833327</v>
      </c>
      <c r="T3290" s="10">
        <f t="shared" si="413"/>
        <v>42541.749999999993</v>
      </c>
      <c r="U3290">
        <f t="shared" si="414"/>
        <v>2016</v>
      </c>
      <c r="V3290">
        <f t="shared" si="415"/>
        <v>2016</v>
      </c>
    </row>
    <row r="3291" spans="1:22"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408"/>
        <v>133.04200000000003</v>
      </c>
      <c r="P3291" s="5">
        <f t="shared" si="409"/>
        <v>26.608400000000003</v>
      </c>
      <c r="Q3291" t="str">
        <f t="shared" si="410"/>
        <v>theater</v>
      </c>
      <c r="R3291" t="str">
        <f t="shared" si="411"/>
        <v>plays</v>
      </c>
      <c r="S3291" s="10">
        <f t="shared" si="412"/>
        <v>42758.159745370365</v>
      </c>
      <c r="T3291" s="10">
        <f t="shared" si="413"/>
        <v>42786.159745370365</v>
      </c>
      <c r="U3291">
        <f t="shared" si="414"/>
        <v>2017</v>
      </c>
      <c r="V3291">
        <f t="shared" si="415"/>
        <v>2017</v>
      </c>
    </row>
    <row r="3292" spans="1:22"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408"/>
        <v>121.2</v>
      </c>
      <c r="P3292" s="5">
        <f t="shared" si="409"/>
        <v>33.666666666666664</v>
      </c>
      <c r="Q3292" t="str">
        <f t="shared" si="410"/>
        <v>theater</v>
      </c>
      <c r="R3292" t="str">
        <f t="shared" si="411"/>
        <v>plays</v>
      </c>
      <c r="S3292" s="10">
        <f t="shared" si="412"/>
        <v>42775.306608796294</v>
      </c>
      <c r="T3292" s="10">
        <f t="shared" si="413"/>
        <v>42805.306608796294</v>
      </c>
      <c r="U3292">
        <f t="shared" si="414"/>
        <v>2017</v>
      </c>
      <c r="V3292">
        <f t="shared" si="415"/>
        <v>2017</v>
      </c>
    </row>
    <row r="3293" spans="1:22"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408"/>
        <v>113.99999999999999</v>
      </c>
      <c r="P3293" s="5">
        <f t="shared" si="409"/>
        <v>40.714285714285715</v>
      </c>
      <c r="Q3293" t="str">
        <f t="shared" si="410"/>
        <v>theater</v>
      </c>
      <c r="R3293" t="str">
        <f t="shared" si="411"/>
        <v>plays</v>
      </c>
      <c r="S3293" s="10">
        <f t="shared" si="412"/>
        <v>42232.494212962956</v>
      </c>
      <c r="T3293" s="10">
        <f t="shared" si="413"/>
        <v>42263.957638888889</v>
      </c>
      <c r="U3293">
        <f t="shared" si="414"/>
        <v>2015</v>
      </c>
      <c r="V3293">
        <f t="shared" si="415"/>
        <v>2015</v>
      </c>
    </row>
    <row r="3294" spans="1:22"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408"/>
        <v>286.13861386138615</v>
      </c>
      <c r="P3294" s="5">
        <f t="shared" si="409"/>
        <v>19.266666666666666</v>
      </c>
      <c r="Q3294" t="str">
        <f t="shared" si="410"/>
        <v>theater</v>
      </c>
      <c r="R3294" t="str">
        <f t="shared" si="411"/>
        <v>plays</v>
      </c>
      <c r="S3294" s="10">
        <f t="shared" si="412"/>
        <v>42282.561898148146</v>
      </c>
      <c r="T3294" s="10">
        <f t="shared" si="413"/>
        <v>42342.603564814817</v>
      </c>
      <c r="U3294">
        <f t="shared" si="414"/>
        <v>2015</v>
      </c>
      <c r="V3294">
        <f t="shared" si="415"/>
        <v>2015</v>
      </c>
    </row>
    <row r="3295" spans="1:22"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408"/>
        <v>170.44444444444446</v>
      </c>
      <c r="P3295" s="5">
        <f t="shared" si="409"/>
        <v>84.285714285714292</v>
      </c>
      <c r="Q3295" t="str">
        <f t="shared" si="410"/>
        <v>theater</v>
      </c>
      <c r="R3295" t="str">
        <f t="shared" si="411"/>
        <v>plays</v>
      </c>
      <c r="S3295" s="10">
        <f t="shared" si="412"/>
        <v>42768.217037037037</v>
      </c>
      <c r="T3295" s="10">
        <f t="shared" si="413"/>
        <v>42798.217037037037</v>
      </c>
      <c r="U3295">
        <f t="shared" si="414"/>
        <v>2017</v>
      </c>
      <c r="V3295">
        <f t="shared" si="415"/>
        <v>2017</v>
      </c>
    </row>
    <row r="3296" spans="1:22"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408"/>
        <v>118.33333333333333</v>
      </c>
      <c r="P3296" s="5">
        <f t="shared" si="409"/>
        <v>29.583333333333332</v>
      </c>
      <c r="Q3296" t="str">
        <f t="shared" si="410"/>
        <v>theater</v>
      </c>
      <c r="R3296" t="str">
        <f t="shared" si="411"/>
        <v>plays</v>
      </c>
      <c r="S3296" s="10">
        <f t="shared" si="412"/>
        <v>42141.33280092592</v>
      </c>
      <c r="T3296" s="10">
        <f t="shared" si="413"/>
        <v>42171.33280092592</v>
      </c>
      <c r="U3296">
        <f t="shared" si="414"/>
        <v>2015</v>
      </c>
      <c r="V3296">
        <f t="shared" si="415"/>
        <v>2015</v>
      </c>
    </row>
    <row r="3297" spans="1:22"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408"/>
        <v>102.85857142857142</v>
      </c>
      <c r="P3297" s="5">
        <f t="shared" si="409"/>
        <v>26.667037037037037</v>
      </c>
      <c r="Q3297" t="str">
        <f t="shared" si="410"/>
        <v>theater</v>
      </c>
      <c r="R3297" t="str">
        <f t="shared" si="411"/>
        <v>plays</v>
      </c>
      <c r="S3297" s="10">
        <f t="shared" si="412"/>
        <v>42609.234131944446</v>
      </c>
      <c r="T3297" s="10">
        <f t="shared" si="413"/>
        <v>42639.234131944446</v>
      </c>
      <c r="U3297">
        <f t="shared" si="414"/>
        <v>2016</v>
      </c>
      <c r="V3297">
        <f t="shared" si="415"/>
        <v>2016</v>
      </c>
    </row>
    <row r="3298" spans="1:22"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408"/>
        <v>144.06666666666666</v>
      </c>
      <c r="P3298" s="5">
        <f t="shared" si="409"/>
        <v>45.978723404255319</v>
      </c>
      <c r="Q3298" t="str">
        <f t="shared" si="410"/>
        <v>theater</v>
      </c>
      <c r="R3298" t="str">
        <f t="shared" si="411"/>
        <v>plays</v>
      </c>
      <c r="S3298" s="10">
        <f t="shared" si="412"/>
        <v>42309.54828703704</v>
      </c>
      <c r="T3298" s="10">
        <f t="shared" si="413"/>
        <v>42330.708333333336</v>
      </c>
      <c r="U3298">
        <f t="shared" si="414"/>
        <v>2015</v>
      </c>
      <c r="V3298">
        <f t="shared" si="415"/>
        <v>2015</v>
      </c>
    </row>
    <row r="3299" spans="1:22"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408"/>
        <v>100.07272727272726</v>
      </c>
      <c r="P3299" s="5">
        <f t="shared" si="409"/>
        <v>125.09090909090909</v>
      </c>
      <c r="Q3299" t="str">
        <f t="shared" si="410"/>
        <v>theater</v>
      </c>
      <c r="R3299" t="str">
        <f t="shared" si="411"/>
        <v>plays</v>
      </c>
      <c r="S3299" s="10">
        <f t="shared" si="412"/>
        <v>42193.563148148147</v>
      </c>
      <c r="T3299" s="10">
        <f t="shared" si="413"/>
        <v>42212.749305555553</v>
      </c>
      <c r="U3299">
        <f t="shared" si="414"/>
        <v>2015</v>
      </c>
      <c r="V3299">
        <f t="shared" si="415"/>
        <v>2015</v>
      </c>
    </row>
    <row r="3300" spans="1:22"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408"/>
        <v>101.73</v>
      </c>
      <c r="P3300" s="5">
        <f t="shared" si="409"/>
        <v>141.29166666666666</v>
      </c>
      <c r="Q3300" t="str">
        <f t="shared" si="410"/>
        <v>theater</v>
      </c>
      <c r="R3300" t="str">
        <f t="shared" si="411"/>
        <v>plays</v>
      </c>
      <c r="S3300" s="10">
        <f t="shared" si="412"/>
        <v>42239.749629629623</v>
      </c>
      <c r="T3300" s="10">
        <f t="shared" si="413"/>
        <v>42259.791666666664</v>
      </c>
      <c r="U3300">
        <f t="shared" si="414"/>
        <v>2015</v>
      </c>
      <c r="V3300">
        <f t="shared" si="415"/>
        <v>2015</v>
      </c>
    </row>
    <row r="3301" spans="1:22"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408"/>
        <v>116.19999999999999</v>
      </c>
      <c r="P3301" s="5">
        <f t="shared" si="409"/>
        <v>55.333333333333336</v>
      </c>
      <c r="Q3301" t="str">
        <f t="shared" si="410"/>
        <v>theater</v>
      </c>
      <c r="R3301" t="str">
        <f t="shared" si="411"/>
        <v>plays</v>
      </c>
      <c r="S3301" s="10">
        <f t="shared" si="412"/>
        <v>42261.709062499998</v>
      </c>
      <c r="T3301" s="10">
        <f t="shared" si="413"/>
        <v>42291.709062499998</v>
      </c>
      <c r="U3301">
        <f t="shared" si="414"/>
        <v>2015</v>
      </c>
      <c r="V3301">
        <f t="shared" si="415"/>
        <v>2015</v>
      </c>
    </row>
    <row r="3302" spans="1:22"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408"/>
        <v>136.16666666666666</v>
      </c>
      <c r="P3302" s="5">
        <f t="shared" si="409"/>
        <v>46.420454545454547</v>
      </c>
      <c r="Q3302" t="str">
        <f t="shared" si="410"/>
        <v>theater</v>
      </c>
      <c r="R3302" t="str">
        <f t="shared" si="411"/>
        <v>plays</v>
      </c>
      <c r="S3302" s="10">
        <f t="shared" si="412"/>
        <v>42102.535439814812</v>
      </c>
      <c r="T3302" s="10">
        <f t="shared" si="413"/>
        <v>42123.535439814812</v>
      </c>
      <c r="U3302">
        <f t="shared" si="414"/>
        <v>2015</v>
      </c>
      <c r="V3302">
        <f t="shared" si="415"/>
        <v>2015</v>
      </c>
    </row>
    <row r="3303" spans="1:22"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408"/>
        <v>133.46666666666667</v>
      </c>
      <c r="P3303" s="5">
        <f t="shared" si="409"/>
        <v>57.2</v>
      </c>
      <c r="Q3303" t="str">
        <f t="shared" si="410"/>
        <v>theater</v>
      </c>
      <c r="R3303" t="str">
        <f t="shared" si="411"/>
        <v>plays</v>
      </c>
      <c r="S3303" s="10">
        <f t="shared" si="412"/>
        <v>42538.527499999997</v>
      </c>
      <c r="T3303" s="10">
        <f t="shared" si="413"/>
        <v>42583.082638888889</v>
      </c>
      <c r="U3303">
        <f t="shared" si="414"/>
        <v>2016</v>
      </c>
      <c r="V3303">
        <f t="shared" si="415"/>
        <v>2016</v>
      </c>
    </row>
    <row r="3304" spans="1:22"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408"/>
        <v>103.39285714285715</v>
      </c>
      <c r="P3304" s="5">
        <f t="shared" si="409"/>
        <v>173.7</v>
      </c>
      <c r="Q3304" t="str">
        <f t="shared" si="410"/>
        <v>theater</v>
      </c>
      <c r="R3304" t="str">
        <f t="shared" si="411"/>
        <v>plays</v>
      </c>
      <c r="S3304" s="10">
        <f t="shared" si="412"/>
        <v>42681.143240740734</v>
      </c>
      <c r="T3304" s="10">
        <f t="shared" si="413"/>
        <v>42711.143240740734</v>
      </c>
      <c r="U3304">
        <f t="shared" si="414"/>
        <v>2016</v>
      </c>
      <c r="V3304">
        <f t="shared" si="415"/>
        <v>2016</v>
      </c>
    </row>
    <row r="3305" spans="1:22"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408"/>
        <v>115.88888888888889</v>
      </c>
      <c r="P3305" s="5">
        <f t="shared" si="409"/>
        <v>59.6</v>
      </c>
      <c r="Q3305" t="str">
        <f t="shared" si="410"/>
        <v>theater</v>
      </c>
      <c r="R3305" t="str">
        <f t="shared" si="411"/>
        <v>plays</v>
      </c>
      <c r="S3305" s="10">
        <f t="shared" si="412"/>
        <v>42056.443101851844</v>
      </c>
      <c r="T3305" s="10">
        <f t="shared" si="413"/>
        <v>42091.401435185187</v>
      </c>
      <c r="U3305">
        <f t="shared" si="414"/>
        <v>2015</v>
      </c>
      <c r="V3305">
        <f t="shared" si="415"/>
        <v>2015</v>
      </c>
    </row>
    <row r="3306" spans="1:22"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408"/>
        <v>104.51666666666665</v>
      </c>
      <c r="P3306" s="5">
        <f t="shared" si="409"/>
        <v>89.585714285714289</v>
      </c>
      <c r="Q3306" t="str">
        <f t="shared" si="410"/>
        <v>theater</v>
      </c>
      <c r="R3306" t="str">
        <f t="shared" si="411"/>
        <v>plays</v>
      </c>
      <c r="S3306" s="10">
        <f t="shared" si="412"/>
        <v>42696.41611111111</v>
      </c>
      <c r="T3306" s="10">
        <f t="shared" si="413"/>
        <v>42726.41611111111</v>
      </c>
      <c r="U3306">
        <f t="shared" si="414"/>
        <v>2016</v>
      </c>
      <c r="V3306">
        <f t="shared" si="415"/>
        <v>2016</v>
      </c>
    </row>
    <row r="3307" spans="1:22"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408"/>
        <v>102.02500000000001</v>
      </c>
      <c r="P3307" s="5">
        <f t="shared" si="409"/>
        <v>204.05</v>
      </c>
      <c r="Q3307" t="str">
        <f t="shared" si="410"/>
        <v>theater</v>
      </c>
      <c r="R3307" t="str">
        <f t="shared" si="411"/>
        <v>plays</v>
      </c>
      <c r="S3307" s="10">
        <f t="shared" si="412"/>
        <v>42186.647546296292</v>
      </c>
      <c r="T3307" s="10">
        <f t="shared" si="413"/>
        <v>42216.647546296292</v>
      </c>
      <c r="U3307">
        <f t="shared" si="414"/>
        <v>2015</v>
      </c>
      <c r="V3307">
        <f t="shared" si="415"/>
        <v>2015</v>
      </c>
    </row>
    <row r="3308" spans="1:22"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408"/>
        <v>175.33333333333334</v>
      </c>
      <c r="P3308" s="5">
        <f t="shared" si="409"/>
        <v>48.703703703703702</v>
      </c>
      <c r="Q3308" t="str">
        <f t="shared" si="410"/>
        <v>theater</v>
      </c>
      <c r="R3308" t="str">
        <f t="shared" si="411"/>
        <v>plays</v>
      </c>
      <c r="S3308" s="10">
        <f t="shared" si="412"/>
        <v>42493.010902777773</v>
      </c>
      <c r="T3308" s="10">
        <f t="shared" si="413"/>
        <v>42530.916666666664</v>
      </c>
      <c r="U3308">
        <f t="shared" si="414"/>
        <v>2016</v>
      </c>
      <c r="V3308">
        <f t="shared" si="415"/>
        <v>2016</v>
      </c>
    </row>
    <row r="3309" spans="1:22"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408"/>
        <v>106.67999999999999</v>
      </c>
      <c r="P3309" s="5">
        <f t="shared" si="409"/>
        <v>53.339999999999996</v>
      </c>
      <c r="Q3309" t="str">
        <f t="shared" si="410"/>
        <v>theater</v>
      </c>
      <c r="R3309" t="str">
        <f t="shared" si="411"/>
        <v>plays</v>
      </c>
      <c r="S3309" s="10">
        <f t="shared" si="412"/>
        <v>42474.848831018513</v>
      </c>
      <c r="T3309" s="10">
        <f t="shared" si="413"/>
        <v>42504.848831018513</v>
      </c>
      <c r="U3309">
        <f t="shared" si="414"/>
        <v>2016</v>
      </c>
      <c r="V3309">
        <f t="shared" si="415"/>
        <v>2016</v>
      </c>
    </row>
    <row r="3310" spans="1:22"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408"/>
        <v>122.28571428571429</v>
      </c>
      <c r="P3310" s="5">
        <f t="shared" si="409"/>
        <v>75.087719298245617</v>
      </c>
      <c r="Q3310" t="str">
        <f t="shared" si="410"/>
        <v>theater</v>
      </c>
      <c r="R3310" t="str">
        <f t="shared" si="411"/>
        <v>plays</v>
      </c>
      <c r="S3310" s="10">
        <f t="shared" si="412"/>
        <v>42452.668576388889</v>
      </c>
      <c r="T3310" s="10">
        <f t="shared" si="413"/>
        <v>42473.668576388889</v>
      </c>
      <c r="U3310">
        <f t="shared" si="414"/>
        <v>2016</v>
      </c>
      <c r="V3310">
        <f t="shared" si="415"/>
        <v>2016</v>
      </c>
    </row>
    <row r="3311" spans="1:22"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408"/>
        <v>159.42857142857144</v>
      </c>
      <c r="P3311" s="5">
        <f t="shared" si="409"/>
        <v>18</v>
      </c>
      <c r="Q3311" t="str">
        <f t="shared" si="410"/>
        <v>theater</v>
      </c>
      <c r="R3311" t="str">
        <f t="shared" si="411"/>
        <v>plays</v>
      </c>
      <c r="S3311" s="10">
        <f t="shared" si="412"/>
        <v>42628.441874999997</v>
      </c>
      <c r="T3311" s="10">
        <f t="shared" si="413"/>
        <v>42659.441874999997</v>
      </c>
      <c r="U3311">
        <f t="shared" si="414"/>
        <v>2016</v>
      </c>
      <c r="V3311">
        <f t="shared" si="415"/>
        <v>2016</v>
      </c>
    </row>
    <row r="3312" spans="1:22"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408"/>
        <v>100.07692307692308</v>
      </c>
      <c r="P3312" s="5">
        <f t="shared" si="409"/>
        <v>209.83870967741936</v>
      </c>
      <c r="Q3312" t="str">
        <f t="shared" si="410"/>
        <v>theater</v>
      </c>
      <c r="R3312" t="str">
        <f t="shared" si="411"/>
        <v>plays</v>
      </c>
      <c r="S3312" s="10">
        <f t="shared" si="412"/>
        <v>42253.720196759255</v>
      </c>
      <c r="T3312" s="10">
        <f t="shared" si="413"/>
        <v>42283.720196759255</v>
      </c>
      <c r="U3312">
        <f t="shared" si="414"/>
        <v>2015</v>
      </c>
      <c r="V3312">
        <f t="shared" si="415"/>
        <v>2015</v>
      </c>
    </row>
    <row r="3313" spans="1:22"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408"/>
        <v>109.84</v>
      </c>
      <c r="P3313" s="5">
        <f t="shared" si="409"/>
        <v>61.022222222222226</v>
      </c>
      <c r="Q3313" t="str">
        <f t="shared" si="410"/>
        <v>theater</v>
      </c>
      <c r="R3313" t="str">
        <f t="shared" si="411"/>
        <v>plays</v>
      </c>
      <c r="S3313" s="10">
        <f t="shared" si="412"/>
        <v>42264.083449074074</v>
      </c>
      <c r="T3313" s="10">
        <f t="shared" si="413"/>
        <v>42294.083449074074</v>
      </c>
      <c r="U3313">
        <f t="shared" si="414"/>
        <v>2015</v>
      </c>
      <c r="V3313">
        <f t="shared" si="415"/>
        <v>2015</v>
      </c>
    </row>
    <row r="3314" spans="1:22"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408"/>
        <v>100.03999999999999</v>
      </c>
      <c r="P3314" s="5">
        <f t="shared" si="409"/>
        <v>61</v>
      </c>
      <c r="Q3314" t="str">
        <f t="shared" si="410"/>
        <v>theater</v>
      </c>
      <c r="R3314" t="str">
        <f t="shared" si="411"/>
        <v>plays</v>
      </c>
      <c r="S3314" s="10">
        <f t="shared" si="412"/>
        <v>42664.601226851846</v>
      </c>
      <c r="T3314" s="10">
        <f t="shared" si="413"/>
        <v>42685.708333333336</v>
      </c>
      <c r="U3314">
        <f t="shared" si="414"/>
        <v>2016</v>
      </c>
      <c r="V3314">
        <f t="shared" si="415"/>
        <v>2016</v>
      </c>
    </row>
    <row r="3315" spans="1:22"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408"/>
        <v>116.05000000000001</v>
      </c>
      <c r="P3315" s="5">
        <f t="shared" si="409"/>
        <v>80.034482758620683</v>
      </c>
      <c r="Q3315" t="str">
        <f t="shared" si="410"/>
        <v>theater</v>
      </c>
      <c r="R3315" t="str">
        <f t="shared" si="411"/>
        <v>plays</v>
      </c>
      <c r="S3315" s="10">
        <f t="shared" si="412"/>
        <v>42382.036076388882</v>
      </c>
      <c r="T3315" s="10">
        <f t="shared" si="413"/>
        <v>42395.833333333336</v>
      </c>
      <c r="U3315">
        <f t="shared" si="414"/>
        <v>2016</v>
      </c>
      <c r="V3315">
        <f t="shared" si="415"/>
        <v>2016</v>
      </c>
    </row>
    <row r="3316" spans="1:22"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408"/>
        <v>210.75</v>
      </c>
      <c r="P3316" s="5">
        <f t="shared" si="409"/>
        <v>29.068965517241381</v>
      </c>
      <c r="Q3316" t="str">
        <f t="shared" si="410"/>
        <v>theater</v>
      </c>
      <c r="R3316" t="str">
        <f t="shared" si="411"/>
        <v>plays</v>
      </c>
      <c r="S3316" s="10">
        <f t="shared" si="412"/>
        <v>42105.059155092589</v>
      </c>
      <c r="T3316" s="10">
        <f t="shared" si="413"/>
        <v>42132.628472222219</v>
      </c>
      <c r="U3316">
        <f t="shared" si="414"/>
        <v>2015</v>
      </c>
      <c r="V3316">
        <f t="shared" si="415"/>
        <v>2015</v>
      </c>
    </row>
    <row r="3317" spans="1:22"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408"/>
        <v>110.00000000000001</v>
      </c>
      <c r="P3317" s="5">
        <f t="shared" si="409"/>
        <v>49.438202247191015</v>
      </c>
      <c r="Q3317" t="str">
        <f t="shared" si="410"/>
        <v>theater</v>
      </c>
      <c r="R3317" t="str">
        <f t="shared" si="411"/>
        <v>plays</v>
      </c>
      <c r="S3317" s="10">
        <f t="shared" si="412"/>
        <v>42466.09538194444</v>
      </c>
      <c r="T3317" s="10">
        <f t="shared" si="413"/>
        <v>42496.09538194444</v>
      </c>
      <c r="U3317">
        <f t="shared" si="414"/>
        <v>2016</v>
      </c>
      <c r="V3317">
        <f t="shared" si="415"/>
        <v>2016</v>
      </c>
    </row>
    <row r="3318" spans="1:22"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408"/>
        <v>100.08673425918037</v>
      </c>
      <c r="P3318" s="5">
        <f t="shared" si="409"/>
        <v>93.977440000000001</v>
      </c>
      <c r="Q3318" t="str">
        <f t="shared" si="410"/>
        <v>theater</v>
      </c>
      <c r="R3318" t="str">
        <f t="shared" si="411"/>
        <v>plays</v>
      </c>
      <c r="S3318" s="10">
        <f t="shared" si="412"/>
        <v>41826.662905092591</v>
      </c>
      <c r="T3318" s="10">
        <f t="shared" si="413"/>
        <v>41859.370833333327</v>
      </c>
      <c r="U3318">
        <f t="shared" si="414"/>
        <v>2014</v>
      </c>
      <c r="V3318">
        <f t="shared" si="415"/>
        <v>2014</v>
      </c>
    </row>
    <row r="3319" spans="1:22"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408"/>
        <v>106.19047619047619</v>
      </c>
      <c r="P3319" s="5">
        <f t="shared" si="409"/>
        <v>61.944444444444443</v>
      </c>
      <c r="Q3319" t="str">
        <f t="shared" si="410"/>
        <v>theater</v>
      </c>
      <c r="R3319" t="str">
        <f t="shared" si="411"/>
        <v>plays</v>
      </c>
      <c r="S3319" s="10">
        <f t="shared" si="412"/>
        <v>42498.831296296295</v>
      </c>
      <c r="T3319" s="10">
        <f t="shared" si="413"/>
        <v>42528.831296296295</v>
      </c>
      <c r="U3319">
        <f t="shared" si="414"/>
        <v>2016</v>
      </c>
      <c r="V3319">
        <f t="shared" si="415"/>
        <v>2016</v>
      </c>
    </row>
    <row r="3320" spans="1:22"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408"/>
        <v>125.6</v>
      </c>
      <c r="P3320" s="5">
        <f t="shared" si="409"/>
        <v>78.5</v>
      </c>
      <c r="Q3320" t="str">
        <f t="shared" si="410"/>
        <v>theater</v>
      </c>
      <c r="R3320" t="str">
        <f t="shared" si="411"/>
        <v>plays</v>
      </c>
      <c r="S3320" s="10">
        <f t="shared" si="412"/>
        <v>42431.093668981477</v>
      </c>
      <c r="T3320" s="10">
        <f t="shared" si="413"/>
        <v>42470.895833333336</v>
      </c>
      <c r="U3320">
        <f t="shared" si="414"/>
        <v>2016</v>
      </c>
      <c r="V3320">
        <f t="shared" si="415"/>
        <v>2016</v>
      </c>
    </row>
    <row r="3321" spans="1:22"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408"/>
        <v>108</v>
      </c>
      <c r="P3321" s="5">
        <f t="shared" si="409"/>
        <v>33.75</v>
      </c>
      <c r="Q3321" t="str">
        <f t="shared" si="410"/>
        <v>theater</v>
      </c>
      <c r="R3321" t="str">
        <f t="shared" si="411"/>
        <v>plays</v>
      </c>
      <c r="S3321" s="10">
        <f t="shared" si="412"/>
        <v>41990.377152777779</v>
      </c>
      <c r="T3321" s="10">
        <f t="shared" si="413"/>
        <v>42035.377152777779</v>
      </c>
      <c r="U3321">
        <f t="shared" si="414"/>
        <v>2014</v>
      </c>
      <c r="V3321">
        <f t="shared" si="415"/>
        <v>2015</v>
      </c>
    </row>
    <row r="3322" spans="1:22"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408"/>
        <v>101</v>
      </c>
      <c r="P3322" s="5">
        <f t="shared" si="409"/>
        <v>66.44736842105263</v>
      </c>
      <c r="Q3322" t="str">
        <f t="shared" si="410"/>
        <v>theater</v>
      </c>
      <c r="R3322" t="str">
        <f t="shared" si="411"/>
        <v>plays</v>
      </c>
      <c r="S3322" s="10">
        <f t="shared" si="412"/>
        <v>42512.837465277778</v>
      </c>
      <c r="T3322" s="10">
        <f t="shared" si="413"/>
        <v>42542.837465277778</v>
      </c>
      <c r="U3322">
        <f t="shared" si="414"/>
        <v>2016</v>
      </c>
      <c r="V3322">
        <f t="shared" si="415"/>
        <v>2016</v>
      </c>
    </row>
    <row r="3323" spans="1:22"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408"/>
        <v>107.4</v>
      </c>
      <c r="P3323" s="5">
        <f t="shared" si="409"/>
        <v>35.799999999999997</v>
      </c>
      <c r="Q3323" t="str">
        <f t="shared" si="410"/>
        <v>theater</v>
      </c>
      <c r="R3323" t="str">
        <f t="shared" si="411"/>
        <v>plays</v>
      </c>
      <c r="S3323" s="10">
        <f t="shared" si="412"/>
        <v>41913.891956018517</v>
      </c>
      <c r="T3323" s="10">
        <f t="shared" si="413"/>
        <v>41927.957638888889</v>
      </c>
      <c r="U3323">
        <f t="shared" si="414"/>
        <v>2014</v>
      </c>
      <c r="V3323">
        <f t="shared" si="415"/>
        <v>2014</v>
      </c>
    </row>
    <row r="3324" spans="1:22"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408"/>
        <v>101.51515151515152</v>
      </c>
      <c r="P3324" s="5">
        <f t="shared" si="409"/>
        <v>145.65217391304347</v>
      </c>
      <c r="Q3324" t="str">
        <f t="shared" si="410"/>
        <v>theater</v>
      </c>
      <c r="R3324" t="str">
        <f t="shared" si="411"/>
        <v>plays</v>
      </c>
      <c r="S3324" s="10">
        <f t="shared" si="412"/>
        <v>42520.802037037036</v>
      </c>
      <c r="T3324" s="10">
        <f t="shared" si="413"/>
        <v>42542.954861111109</v>
      </c>
      <c r="U3324">
        <f t="shared" si="414"/>
        <v>2016</v>
      </c>
      <c r="V3324">
        <f t="shared" si="415"/>
        <v>2016</v>
      </c>
    </row>
    <row r="3325" spans="1:22"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408"/>
        <v>125.89999999999999</v>
      </c>
      <c r="P3325" s="5">
        <f t="shared" si="409"/>
        <v>25.693877551020407</v>
      </c>
      <c r="Q3325" t="str">
        <f t="shared" si="410"/>
        <v>theater</v>
      </c>
      <c r="R3325" t="str">
        <f t="shared" si="411"/>
        <v>plays</v>
      </c>
      <c r="S3325" s="10">
        <f t="shared" si="412"/>
        <v>42608.157499999994</v>
      </c>
      <c r="T3325" s="10">
        <f t="shared" si="413"/>
        <v>42638.157499999994</v>
      </c>
      <c r="U3325">
        <f t="shared" si="414"/>
        <v>2016</v>
      </c>
      <c r="V3325">
        <f t="shared" si="415"/>
        <v>2016</v>
      </c>
    </row>
    <row r="3326" spans="1:22"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408"/>
        <v>101.66666666666666</v>
      </c>
      <c r="P3326" s="5">
        <f t="shared" si="409"/>
        <v>152.5</v>
      </c>
      <c r="Q3326" t="str">
        <f t="shared" si="410"/>
        <v>theater</v>
      </c>
      <c r="R3326" t="str">
        <f t="shared" si="411"/>
        <v>plays</v>
      </c>
      <c r="S3326" s="10">
        <f t="shared" si="412"/>
        <v>42512.374884259254</v>
      </c>
      <c r="T3326" s="10">
        <f t="shared" si="413"/>
        <v>42526.374884259254</v>
      </c>
      <c r="U3326">
        <f t="shared" si="414"/>
        <v>2016</v>
      </c>
      <c r="V3326">
        <f t="shared" si="415"/>
        <v>2016</v>
      </c>
    </row>
    <row r="3327" spans="1:22"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408"/>
        <v>112.5</v>
      </c>
      <c r="P3327" s="5">
        <f t="shared" si="409"/>
        <v>30</v>
      </c>
      <c r="Q3327" t="str">
        <f t="shared" si="410"/>
        <v>theater</v>
      </c>
      <c r="R3327" t="str">
        <f t="shared" si="411"/>
        <v>plays</v>
      </c>
      <c r="S3327" s="10">
        <f t="shared" si="412"/>
        <v>42064.577280092592</v>
      </c>
      <c r="T3327" s="10">
        <f t="shared" si="413"/>
        <v>42099.535613425927</v>
      </c>
      <c r="U3327">
        <f t="shared" si="414"/>
        <v>2015</v>
      </c>
      <c r="V3327">
        <f t="shared" si="415"/>
        <v>2015</v>
      </c>
    </row>
    <row r="3328" spans="1:22"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408"/>
        <v>101.375</v>
      </c>
      <c r="P3328" s="5">
        <f t="shared" si="409"/>
        <v>142.28070175438597</v>
      </c>
      <c r="Q3328" t="str">
        <f t="shared" si="410"/>
        <v>theater</v>
      </c>
      <c r="R3328" t="str">
        <f t="shared" si="411"/>
        <v>plays</v>
      </c>
      <c r="S3328" s="10">
        <f t="shared" si="412"/>
        <v>42041.505844907406</v>
      </c>
      <c r="T3328" s="10">
        <f t="shared" si="413"/>
        <v>42071.464178240734</v>
      </c>
      <c r="U3328">
        <f t="shared" si="414"/>
        <v>2015</v>
      </c>
      <c r="V3328">
        <f t="shared" si="415"/>
        <v>2015</v>
      </c>
    </row>
    <row r="3329" spans="1:22"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408"/>
        <v>101.25</v>
      </c>
      <c r="P3329" s="5">
        <f t="shared" si="409"/>
        <v>24.545454545454547</v>
      </c>
      <c r="Q3329" t="str">
        <f t="shared" si="410"/>
        <v>theater</v>
      </c>
      <c r="R3329" t="str">
        <f t="shared" si="411"/>
        <v>plays</v>
      </c>
      <c r="S3329" s="10">
        <f t="shared" si="412"/>
        <v>42468.166273148141</v>
      </c>
      <c r="T3329" s="10">
        <f t="shared" si="413"/>
        <v>42498.166273148141</v>
      </c>
      <c r="U3329">
        <f t="shared" si="414"/>
        <v>2016</v>
      </c>
      <c r="V3329">
        <f t="shared" si="415"/>
        <v>2016</v>
      </c>
    </row>
    <row r="3330" spans="1:22"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408"/>
        <v>146.38888888888889</v>
      </c>
      <c r="P3330" s="5">
        <f t="shared" si="409"/>
        <v>292.77777777777777</v>
      </c>
      <c r="Q3330" t="str">
        <f t="shared" si="410"/>
        <v>theater</v>
      </c>
      <c r="R3330" t="str">
        <f t="shared" si="411"/>
        <v>plays</v>
      </c>
      <c r="S3330" s="10">
        <f t="shared" si="412"/>
        <v>41822.366701388884</v>
      </c>
      <c r="T3330" s="10">
        <f t="shared" si="413"/>
        <v>41824.833333333328</v>
      </c>
      <c r="U3330">
        <f t="shared" si="414"/>
        <v>2014</v>
      </c>
      <c r="V3330">
        <f t="shared" si="415"/>
        <v>2014</v>
      </c>
    </row>
    <row r="3331" spans="1:22"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416">(E3331/D3331)*100</f>
        <v>116.8</v>
      </c>
      <c r="P3331" s="5">
        <f t="shared" ref="P3331:P3394" si="417">IFERROR(E3331/L3331, 0)</f>
        <v>44.92307692307692</v>
      </c>
      <c r="Q3331" t="str">
        <f t="shared" ref="Q3331:Q3394" si="418">LEFT(N3331,FIND("/",N3331)-1)</f>
        <v>theater</v>
      </c>
      <c r="R3331" t="str">
        <f t="shared" ref="R3331:R3394" si="419">RIGHT(N3331,LEN(N3331)-FIND("/",N3331))</f>
        <v>plays</v>
      </c>
      <c r="S3331" s="10">
        <f t="shared" ref="S3331:S3394" si="420">(J3331/86400)+25569+(-5/24)</f>
        <v>41837.114675925921</v>
      </c>
      <c r="T3331" s="10">
        <f t="shared" ref="T3331:T3394" si="421">(I3331/86400)+25569+(-5/24)</f>
        <v>41847.75</v>
      </c>
      <c r="U3331">
        <f t="shared" ref="U3331:U3394" si="422">YEAR(S3331)</f>
        <v>2014</v>
      </c>
      <c r="V3331">
        <f t="shared" ref="V3331:V3394" si="423">YEAR(T3331)</f>
        <v>2014</v>
      </c>
    </row>
    <row r="3332" spans="1:22"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416"/>
        <v>106.26666666666667</v>
      </c>
      <c r="P3332" s="5">
        <f t="shared" si="417"/>
        <v>23.10144927536232</v>
      </c>
      <c r="Q3332" t="str">
        <f t="shared" si="418"/>
        <v>theater</v>
      </c>
      <c r="R3332" t="str">
        <f t="shared" si="419"/>
        <v>plays</v>
      </c>
      <c r="S3332" s="10">
        <f t="shared" si="420"/>
        <v>42065.679027777776</v>
      </c>
      <c r="T3332" s="10">
        <f t="shared" si="421"/>
        <v>42095.637361111112</v>
      </c>
      <c r="U3332">
        <f t="shared" si="422"/>
        <v>2015</v>
      </c>
      <c r="V3332">
        <f t="shared" si="423"/>
        <v>2015</v>
      </c>
    </row>
    <row r="3333" spans="1:22"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416"/>
        <v>104.52</v>
      </c>
      <c r="P3333" s="5">
        <f t="shared" si="417"/>
        <v>80.400000000000006</v>
      </c>
      <c r="Q3333" t="str">
        <f t="shared" si="418"/>
        <v>theater</v>
      </c>
      <c r="R3333" t="str">
        <f t="shared" si="419"/>
        <v>plays</v>
      </c>
      <c r="S3333" s="10">
        <f t="shared" si="420"/>
        <v>42248.48942129629</v>
      </c>
      <c r="T3333" s="10">
        <f t="shared" si="421"/>
        <v>42283.48942129629</v>
      </c>
      <c r="U3333">
        <f t="shared" si="422"/>
        <v>2015</v>
      </c>
      <c r="V3333">
        <f t="shared" si="423"/>
        <v>2015</v>
      </c>
    </row>
    <row r="3334" spans="1:22"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416"/>
        <v>100</v>
      </c>
      <c r="P3334" s="5">
        <f t="shared" si="417"/>
        <v>72.289156626506028</v>
      </c>
      <c r="Q3334" t="str">
        <f t="shared" si="418"/>
        <v>theater</v>
      </c>
      <c r="R3334" t="str">
        <f t="shared" si="419"/>
        <v>plays</v>
      </c>
      <c r="S3334" s="10">
        <f t="shared" si="420"/>
        <v>41809.651967592588</v>
      </c>
      <c r="T3334" s="10">
        <f t="shared" si="421"/>
        <v>41839.651967592588</v>
      </c>
      <c r="U3334">
        <f t="shared" si="422"/>
        <v>2014</v>
      </c>
      <c r="V3334">
        <f t="shared" si="423"/>
        <v>2014</v>
      </c>
    </row>
    <row r="3335" spans="1:22"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416"/>
        <v>104.57142857142858</v>
      </c>
      <c r="P3335" s="5">
        <f t="shared" si="417"/>
        <v>32.972972972972975</v>
      </c>
      <c r="Q3335" t="str">
        <f t="shared" si="418"/>
        <v>theater</v>
      </c>
      <c r="R3335" t="str">
        <f t="shared" si="419"/>
        <v>plays</v>
      </c>
      <c r="S3335" s="10">
        <f t="shared" si="420"/>
        <v>42148.468518518515</v>
      </c>
      <c r="T3335" s="10">
        <f t="shared" si="421"/>
        <v>42170.468518518515</v>
      </c>
      <c r="U3335">
        <f t="shared" si="422"/>
        <v>2015</v>
      </c>
      <c r="V3335">
        <f t="shared" si="423"/>
        <v>2015</v>
      </c>
    </row>
    <row r="3336" spans="1:22"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416"/>
        <v>138.62051149573753</v>
      </c>
      <c r="P3336" s="5">
        <f t="shared" si="417"/>
        <v>116.65217391304348</v>
      </c>
      <c r="Q3336" t="str">
        <f t="shared" si="418"/>
        <v>theater</v>
      </c>
      <c r="R3336" t="str">
        <f t="shared" si="419"/>
        <v>plays</v>
      </c>
      <c r="S3336" s="10">
        <f t="shared" si="420"/>
        <v>42185.312754629624</v>
      </c>
      <c r="T3336" s="10">
        <f t="shared" si="421"/>
        <v>42215.312754629624</v>
      </c>
      <c r="U3336">
        <f t="shared" si="422"/>
        <v>2015</v>
      </c>
      <c r="V3336">
        <f t="shared" si="423"/>
        <v>2015</v>
      </c>
    </row>
    <row r="3337" spans="1:22"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416"/>
        <v>100.32000000000001</v>
      </c>
      <c r="P3337" s="5">
        <f t="shared" si="417"/>
        <v>79.61904761904762</v>
      </c>
      <c r="Q3337" t="str">
        <f t="shared" si="418"/>
        <v>theater</v>
      </c>
      <c r="R3337" t="str">
        <f t="shared" si="419"/>
        <v>plays</v>
      </c>
      <c r="S3337" s="10">
        <f t="shared" si="420"/>
        <v>41827.465810185182</v>
      </c>
      <c r="T3337" s="10">
        <f t="shared" si="421"/>
        <v>41854.75</v>
      </c>
      <c r="U3337">
        <f t="shared" si="422"/>
        <v>2014</v>
      </c>
      <c r="V3337">
        <f t="shared" si="423"/>
        <v>2014</v>
      </c>
    </row>
    <row r="3338" spans="1:22"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416"/>
        <v>100</v>
      </c>
      <c r="P3338" s="5">
        <f t="shared" si="417"/>
        <v>27.777777777777779</v>
      </c>
      <c r="Q3338" t="str">
        <f t="shared" si="418"/>
        <v>theater</v>
      </c>
      <c r="R3338" t="str">
        <f t="shared" si="419"/>
        <v>plays</v>
      </c>
      <c r="S3338" s="10">
        <f t="shared" si="420"/>
        <v>42437.190347222218</v>
      </c>
      <c r="T3338" s="10">
        <f t="shared" si="421"/>
        <v>42465.148680555554</v>
      </c>
      <c r="U3338">
        <f t="shared" si="422"/>
        <v>2016</v>
      </c>
      <c r="V3338">
        <f t="shared" si="423"/>
        <v>2016</v>
      </c>
    </row>
    <row r="3339" spans="1:22"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416"/>
        <v>110.2</v>
      </c>
      <c r="P3339" s="5">
        <f t="shared" si="417"/>
        <v>81.029411764705884</v>
      </c>
      <c r="Q3339" t="str">
        <f t="shared" si="418"/>
        <v>theater</v>
      </c>
      <c r="R3339" t="str">
        <f t="shared" si="419"/>
        <v>plays</v>
      </c>
      <c r="S3339" s="10">
        <f t="shared" si="420"/>
        <v>41901.073692129627</v>
      </c>
      <c r="T3339" s="10">
        <f t="shared" si="421"/>
        <v>41922.666666666664</v>
      </c>
      <c r="U3339">
        <f t="shared" si="422"/>
        <v>2014</v>
      </c>
      <c r="V3339">
        <f t="shared" si="423"/>
        <v>2014</v>
      </c>
    </row>
    <row r="3340" spans="1:22"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416"/>
        <v>102.18</v>
      </c>
      <c r="P3340" s="5">
        <f t="shared" si="417"/>
        <v>136.84821428571428</v>
      </c>
      <c r="Q3340" t="str">
        <f t="shared" si="418"/>
        <v>theater</v>
      </c>
      <c r="R3340" t="str">
        <f t="shared" si="419"/>
        <v>plays</v>
      </c>
      <c r="S3340" s="10">
        <f t="shared" si="420"/>
        <v>42769.366666666661</v>
      </c>
      <c r="T3340" s="10">
        <f t="shared" si="421"/>
        <v>42790.366666666661</v>
      </c>
      <c r="U3340">
        <f t="shared" si="422"/>
        <v>2017</v>
      </c>
      <c r="V3340">
        <f t="shared" si="423"/>
        <v>2017</v>
      </c>
    </row>
    <row r="3341" spans="1:22"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416"/>
        <v>104.35000000000001</v>
      </c>
      <c r="P3341" s="5">
        <f t="shared" si="417"/>
        <v>177.61702127659575</v>
      </c>
      <c r="Q3341" t="str">
        <f t="shared" si="418"/>
        <v>theater</v>
      </c>
      <c r="R3341" t="str">
        <f t="shared" si="419"/>
        <v>plays</v>
      </c>
      <c r="S3341" s="10">
        <f t="shared" si="420"/>
        <v>42549.457384259258</v>
      </c>
      <c r="T3341" s="10">
        <f t="shared" si="421"/>
        <v>42579.457384259258</v>
      </c>
      <c r="U3341">
        <f t="shared" si="422"/>
        <v>2016</v>
      </c>
      <c r="V3341">
        <f t="shared" si="423"/>
        <v>2016</v>
      </c>
    </row>
    <row r="3342" spans="1:22"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416"/>
        <v>138.16666666666666</v>
      </c>
      <c r="P3342" s="5">
        <f t="shared" si="417"/>
        <v>109.07894736842105</v>
      </c>
      <c r="Q3342" t="str">
        <f t="shared" si="418"/>
        <v>theater</v>
      </c>
      <c r="R3342" t="str">
        <f t="shared" si="419"/>
        <v>plays</v>
      </c>
      <c r="S3342" s="10">
        <f t="shared" si="420"/>
        <v>42685.765671296293</v>
      </c>
      <c r="T3342" s="10">
        <f t="shared" si="421"/>
        <v>42710.765671296293</v>
      </c>
      <c r="U3342">
        <f t="shared" si="422"/>
        <v>2016</v>
      </c>
      <c r="V3342">
        <f t="shared" si="423"/>
        <v>2016</v>
      </c>
    </row>
    <row r="3343" spans="1:22"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416"/>
        <v>100</v>
      </c>
      <c r="P3343" s="5">
        <f t="shared" si="417"/>
        <v>119.64285714285714</v>
      </c>
      <c r="Q3343" t="str">
        <f t="shared" si="418"/>
        <v>theater</v>
      </c>
      <c r="R3343" t="str">
        <f t="shared" si="419"/>
        <v>plays</v>
      </c>
      <c r="S3343" s="10">
        <f t="shared" si="420"/>
        <v>42510.590520833335</v>
      </c>
      <c r="T3343" s="10">
        <f t="shared" si="421"/>
        <v>42533.499999999993</v>
      </c>
      <c r="U3343">
        <f t="shared" si="422"/>
        <v>2016</v>
      </c>
      <c r="V3343">
        <f t="shared" si="423"/>
        <v>2016</v>
      </c>
    </row>
    <row r="3344" spans="1:22"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416"/>
        <v>101.66666666666666</v>
      </c>
      <c r="P3344" s="5">
        <f t="shared" si="417"/>
        <v>78.205128205128204</v>
      </c>
      <c r="Q3344" t="str">
        <f t="shared" si="418"/>
        <v>theater</v>
      </c>
      <c r="R3344" t="str">
        <f t="shared" si="419"/>
        <v>plays</v>
      </c>
      <c r="S3344" s="10">
        <f t="shared" si="420"/>
        <v>42062.088078703702</v>
      </c>
      <c r="T3344" s="10">
        <f t="shared" si="421"/>
        <v>42094.999305555553</v>
      </c>
      <c r="U3344">
        <f t="shared" si="422"/>
        <v>2015</v>
      </c>
      <c r="V3344">
        <f t="shared" si="423"/>
        <v>2015</v>
      </c>
    </row>
    <row r="3345" spans="1:22"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416"/>
        <v>171.42857142857142</v>
      </c>
      <c r="P3345" s="5">
        <f t="shared" si="417"/>
        <v>52.173913043478258</v>
      </c>
      <c r="Q3345" t="str">
        <f t="shared" si="418"/>
        <v>theater</v>
      </c>
      <c r="R3345" t="str">
        <f t="shared" si="419"/>
        <v>plays</v>
      </c>
      <c r="S3345" s="10">
        <f t="shared" si="420"/>
        <v>42452.708148148151</v>
      </c>
      <c r="T3345" s="10">
        <f t="shared" si="421"/>
        <v>42473.345833333333</v>
      </c>
      <c r="U3345">
        <f t="shared" si="422"/>
        <v>2016</v>
      </c>
      <c r="V3345">
        <f t="shared" si="423"/>
        <v>2016</v>
      </c>
    </row>
    <row r="3346" spans="1:22"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416"/>
        <v>101.44444444444444</v>
      </c>
      <c r="P3346" s="5">
        <f t="shared" si="417"/>
        <v>114.125</v>
      </c>
      <c r="Q3346" t="str">
        <f t="shared" si="418"/>
        <v>theater</v>
      </c>
      <c r="R3346" t="str">
        <f t="shared" si="419"/>
        <v>plays</v>
      </c>
      <c r="S3346" s="10">
        <f t="shared" si="420"/>
        <v>41850.991817129623</v>
      </c>
      <c r="T3346" s="10">
        <f t="shared" si="421"/>
        <v>41880.991817129623</v>
      </c>
      <c r="U3346">
        <f t="shared" si="422"/>
        <v>2014</v>
      </c>
      <c r="V3346">
        <f t="shared" si="423"/>
        <v>2014</v>
      </c>
    </row>
    <row r="3347" spans="1:22"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416"/>
        <v>130</v>
      </c>
      <c r="P3347" s="5">
        <f t="shared" si="417"/>
        <v>50</v>
      </c>
      <c r="Q3347" t="str">
        <f t="shared" si="418"/>
        <v>theater</v>
      </c>
      <c r="R3347" t="str">
        <f t="shared" si="419"/>
        <v>plays</v>
      </c>
      <c r="S3347" s="10">
        <f t="shared" si="420"/>
        <v>42052.897777777776</v>
      </c>
      <c r="T3347" s="10">
        <f t="shared" si="421"/>
        <v>42111.817361111105</v>
      </c>
      <c r="U3347">
        <f t="shared" si="422"/>
        <v>2015</v>
      </c>
      <c r="V3347">
        <f t="shared" si="423"/>
        <v>2015</v>
      </c>
    </row>
    <row r="3348" spans="1:22"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416"/>
        <v>110.00000000000001</v>
      </c>
      <c r="P3348" s="5">
        <f t="shared" si="417"/>
        <v>91.666666666666671</v>
      </c>
      <c r="Q3348" t="str">
        <f t="shared" si="418"/>
        <v>theater</v>
      </c>
      <c r="R3348" t="str">
        <f t="shared" si="419"/>
        <v>plays</v>
      </c>
      <c r="S3348" s="10">
        <f t="shared" si="420"/>
        <v>42053.816087962965</v>
      </c>
      <c r="T3348" s="10">
        <f t="shared" si="421"/>
        <v>42060.816087962965</v>
      </c>
      <c r="U3348">
        <f t="shared" si="422"/>
        <v>2015</v>
      </c>
      <c r="V3348">
        <f t="shared" si="423"/>
        <v>2015</v>
      </c>
    </row>
    <row r="3349" spans="1:22"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416"/>
        <v>119.44999999999999</v>
      </c>
      <c r="P3349" s="5">
        <f t="shared" si="417"/>
        <v>108.59090909090909</v>
      </c>
      <c r="Q3349" t="str">
        <f t="shared" si="418"/>
        <v>theater</v>
      </c>
      <c r="R3349" t="str">
        <f t="shared" si="419"/>
        <v>plays</v>
      </c>
      <c r="S3349" s="10">
        <f t="shared" si="420"/>
        <v>42484.343217592592</v>
      </c>
      <c r="T3349" s="10">
        <f t="shared" si="421"/>
        <v>42498.666666666664</v>
      </c>
      <c r="U3349">
        <f t="shared" si="422"/>
        <v>2016</v>
      </c>
      <c r="V3349">
        <f t="shared" si="423"/>
        <v>2016</v>
      </c>
    </row>
    <row r="3350" spans="1:22"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416"/>
        <v>100.2909090909091</v>
      </c>
      <c r="P3350" s="5">
        <f t="shared" si="417"/>
        <v>69.822784810126578</v>
      </c>
      <c r="Q3350" t="str">
        <f t="shared" si="418"/>
        <v>theater</v>
      </c>
      <c r="R3350" t="str">
        <f t="shared" si="419"/>
        <v>plays</v>
      </c>
      <c r="S3350" s="10">
        <f t="shared" si="420"/>
        <v>42466.350462962961</v>
      </c>
      <c r="T3350" s="10">
        <f t="shared" si="421"/>
        <v>42489.957638888889</v>
      </c>
      <c r="U3350">
        <f t="shared" si="422"/>
        <v>2016</v>
      </c>
      <c r="V3350">
        <f t="shared" si="423"/>
        <v>2016</v>
      </c>
    </row>
    <row r="3351" spans="1:22"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416"/>
        <v>153.4</v>
      </c>
      <c r="P3351" s="5">
        <f t="shared" si="417"/>
        <v>109.57142857142857</v>
      </c>
      <c r="Q3351" t="str">
        <f t="shared" si="418"/>
        <v>theater</v>
      </c>
      <c r="R3351" t="str">
        <f t="shared" si="419"/>
        <v>plays</v>
      </c>
      <c r="S3351" s="10">
        <f t="shared" si="420"/>
        <v>42512.902453703697</v>
      </c>
      <c r="T3351" s="10">
        <f t="shared" si="421"/>
        <v>42534.499999999993</v>
      </c>
      <c r="U3351">
        <f t="shared" si="422"/>
        <v>2016</v>
      </c>
      <c r="V3351">
        <f t="shared" si="423"/>
        <v>2016</v>
      </c>
    </row>
    <row r="3352" spans="1:22"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416"/>
        <v>104.42857142857143</v>
      </c>
      <c r="P3352" s="5">
        <f t="shared" si="417"/>
        <v>71.666666666666671</v>
      </c>
      <c r="Q3352" t="str">
        <f t="shared" si="418"/>
        <v>theater</v>
      </c>
      <c r="R3352" t="str">
        <f t="shared" si="419"/>
        <v>plays</v>
      </c>
      <c r="S3352" s="10">
        <f t="shared" si="420"/>
        <v>42302.493182870363</v>
      </c>
      <c r="T3352" s="10">
        <f t="shared" si="421"/>
        <v>42337.749999999993</v>
      </c>
      <c r="U3352">
        <f t="shared" si="422"/>
        <v>2015</v>
      </c>
      <c r="V3352">
        <f t="shared" si="423"/>
        <v>2015</v>
      </c>
    </row>
    <row r="3353" spans="1:22"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416"/>
        <v>101.1</v>
      </c>
      <c r="P3353" s="5">
        <f t="shared" si="417"/>
        <v>93.611111111111114</v>
      </c>
      <c r="Q3353" t="str">
        <f t="shared" si="418"/>
        <v>theater</v>
      </c>
      <c r="R3353" t="str">
        <f t="shared" si="419"/>
        <v>plays</v>
      </c>
      <c r="S3353" s="10">
        <f t="shared" si="420"/>
        <v>41806.187094907407</v>
      </c>
      <c r="T3353" s="10">
        <f t="shared" si="421"/>
        <v>41843.25</v>
      </c>
      <c r="U3353">
        <f t="shared" si="422"/>
        <v>2014</v>
      </c>
      <c r="V3353">
        <f t="shared" si="423"/>
        <v>2014</v>
      </c>
    </row>
    <row r="3354" spans="1:22"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416"/>
        <v>107.52</v>
      </c>
      <c r="P3354" s="5">
        <f t="shared" si="417"/>
        <v>76.8</v>
      </c>
      <c r="Q3354" t="str">
        <f t="shared" si="418"/>
        <v>theater</v>
      </c>
      <c r="R3354" t="str">
        <f t="shared" si="419"/>
        <v>plays</v>
      </c>
      <c r="S3354" s="10">
        <f t="shared" si="420"/>
        <v>42495.784467592595</v>
      </c>
      <c r="T3354" s="10">
        <f t="shared" si="421"/>
        <v>42552.749999999993</v>
      </c>
      <c r="U3354">
        <f t="shared" si="422"/>
        <v>2016</v>
      </c>
      <c r="V3354">
        <f t="shared" si="423"/>
        <v>2016</v>
      </c>
    </row>
    <row r="3355" spans="1:22"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416"/>
        <v>315</v>
      </c>
      <c r="P3355" s="5">
        <f t="shared" si="417"/>
        <v>35.795454545454547</v>
      </c>
      <c r="Q3355" t="str">
        <f t="shared" si="418"/>
        <v>theater</v>
      </c>
      <c r="R3355" t="str">
        <f t="shared" si="419"/>
        <v>plays</v>
      </c>
      <c r="S3355" s="10">
        <f t="shared" si="420"/>
        <v>42479.223958333336</v>
      </c>
      <c r="T3355" s="10">
        <f t="shared" si="421"/>
        <v>42492.749999999993</v>
      </c>
      <c r="U3355">
        <f t="shared" si="422"/>
        <v>2016</v>
      </c>
      <c r="V3355">
        <f t="shared" si="423"/>
        <v>2016</v>
      </c>
    </row>
    <row r="3356" spans="1:22"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416"/>
        <v>101.93333333333334</v>
      </c>
      <c r="P3356" s="5">
        <f t="shared" si="417"/>
        <v>55.6</v>
      </c>
      <c r="Q3356" t="str">
        <f t="shared" si="418"/>
        <v>theater</v>
      </c>
      <c r="R3356" t="str">
        <f t="shared" si="419"/>
        <v>plays</v>
      </c>
      <c r="S3356" s="10">
        <f t="shared" si="420"/>
        <v>42270.518587962964</v>
      </c>
      <c r="T3356" s="10">
        <f t="shared" si="421"/>
        <v>42305.959027777775</v>
      </c>
      <c r="U3356">
        <f t="shared" si="422"/>
        <v>2015</v>
      </c>
      <c r="V3356">
        <f t="shared" si="423"/>
        <v>2015</v>
      </c>
    </row>
    <row r="3357" spans="1:22"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416"/>
        <v>126.28571428571429</v>
      </c>
      <c r="P3357" s="5">
        <f t="shared" si="417"/>
        <v>147.33333333333334</v>
      </c>
      <c r="Q3357" t="str">
        <f t="shared" si="418"/>
        <v>theater</v>
      </c>
      <c r="R3357" t="str">
        <f t="shared" si="419"/>
        <v>plays</v>
      </c>
      <c r="S3357" s="10">
        <f t="shared" si="420"/>
        <v>42489.411192129628</v>
      </c>
      <c r="T3357" s="10">
        <f t="shared" si="421"/>
        <v>42500.261805555558</v>
      </c>
      <c r="U3357">
        <f t="shared" si="422"/>
        <v>2016</v>
      </c>
      <c r="V3357">
        <f t="shared" si="423"/>
        <v>2016</v>
      </c>
    </row>
    <row r="3358" spans="1:22"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416"/>
        <v>101.4</v>
      </c>
      <c r="P3358" s="5">
        <f t="shared" si="417"/>
        <v>56.333333333333336</v>
      </c>
      <c r="Q3358" t="str">
        <f t="shared" si="418"/>
        <v>theater</v>
      </c>
      <c r="R3358" t="str">
        <f t="shared" si="419"/>
        <v>plays</v>
      </c>
      <c r="S3358" s="10">
        <f t="shared" si="420"/>
        <v>42536.607314814813</v>
      </c>
      <c r="T3358" s="10">
        <f t="shared" si="421"/>
        <v>42566.607314814813</v>
      </c>
      <c r="U3358">
        <f t="shared" si="422"/>
        <v>2016</v>
      </c>
      <c r="V3358">
        <f t="shared" si="423"/>
        <v>2016</v>
      </c>
    </row>
    <row r="3359" spans="1:22"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416"/>
        <v>101</v>
      </c>
      <c r="P3359" s="5">
        <f t="shared" si="417"/>
        <v>96.19047619047619</v>
      </c>
      <c r="Q3359" t="str">
        <f t="shared" si="418"/>
        <v>theater</v>
      </c>
      <c r="R3359" t="str">
        <f t="shared" si="419"/>
        <v>plays</v>
      </c>
      <c r="S3359" s="10">
        <f t="shared" si="420"/>
        <v>41822.209606481476</v>
      </c>
      <c r="T3359" s="10">
        <f t="shared" si="421"/>
        <v>41852.209606481476</v>
      </c>
      <c r="U3359">
        <f t="shared" si="422"/>
        <v>2014</v>
      </c>
      <c r="V3359">
        <f t="shared" si="423"/>
        <v>2014</v>
      </c>
    </row>
    <row r="3360" spans="1:22"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416"/>
        <v>102.99000000000001</v>
      </c>
      <c r="P3360" s="5">
        <f t="shared" si="417"/>
        <v>63.574074074074076</v>
      </c>
      <c r="Q3360" t="str">
        <f t="shared" si="418"/>
        <v>theater</v>
      </c>
      <c r="R3360" t="str">
        <f t="shared" si="419"/>
        <v>plays</v>
      </c>
      <c r="S3360" s="10">
        <f t="shared" si="420"/>
        <v>41932.102766203701</v>
      </c>
      <c r="T3360" s="10">
        <f t="shared" si="421"/>
        <v>41962.144432870373</v>
      </c>
      <c r="U3360">
        <f t="shared" si="422"/>
        <v>2014</v>
      </c>
      <c r="V3360">
        <f t="shared" si="423"/>
        <v>2014</v>
      </c>
    </row>
    <row r="3361" spans="1:22"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416"/>
        <v>106.25</v>
      </c>
      <c r="P3361" s="5">
        <f t="shared" si="417"/>
        <v>184.78260869565219</v>
      </c>
      <c r="Q3361" t="str">
        <f t="shared" si="418"/>
        <v>theater</v>
      </c>
      <c r="R3361" t="str">
        <f t="shared" si="419"/>
        <v>plays</v>
      </c>
      <c r="S3361" s="10">
        <f t="shared" si="420"/>
        <v>42745.848773148151</v>
      </c>
      <c r="T3361" s="10">
        <f t="shared" si="421"/>
        <v>42790.848773148151</v>
      </c>
      <c r="U3361">
        <f t="shared" si="422"/>
        <v>2017</v>
      </c>
      <c r="V3361">
        <f t="shared" si="423"/>
        <v>2017</v>
      </c>
    </row>
    <row r="3362" spans="1:22"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416"/>
        <v>101.37777777777779</v>
      </c>
      <c r="P3362" s="5">
        <f t="shared" si="417"/>
        <v>126.72222222222223</v>
      </c>
      <c r="Q3362" t="str">
        <f t="shared" si="418"/>
        <v>theater</v>
      </c>
      <c r="R3362" t="str">
        <f t="shared" si="419"/>
        <v>plays</v>
      </c>
      <c r="S3362" s="10">
        <f t="shared" si="420"/>
        <v>42696.874340277776</v>
      </c>
      <c r="T3362" s="10">
        <f t="shared" si="421"/>
        <v>42718.457638888889</v>
      </c>
      <c r="U3362">
        <f t="shared" si="422"/>
        <v>2016</v>
      </c>
      <c r="V3362">
        <f t="shared" si="423"/>
        <v>2016</v>
      </c>
    </row>
    <row r="3363" spans="1:22"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416"/>
        <v>113.46000000000001</v>
      </c>
      <c r="P3363" s="5">
        <f t="shared" si="417"/>
        <v>83.42647058823529</v>
      </c>
      <c r="Q3363" t="str">
        <f t="shared" si="418"/>
        <v>theater</v>
      </c>
      <c r="R3363" t="str">
        <f t="shared" si="419"/>
        <v>plays</v>
      </c>
      <c r="S3363" s="10">
        <f t="shared" si="420"/>
        <v>41865.817013888889</v>
      </c>
      <c r="T3363" s="10">
        <f t="shared" si="421"/>
        <v>41883.457638888889</v>
      </c>
      <c r="U3363">
        <f t="shared" si="422"/>
        <v>2014</v>
      </c>
      <c r="V3363">
        <f t="shared" si="423"/>
        <v>2014</v>
      </c>
    </row>
    <row r="3364" spans="1:22"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416"/>
        <v>218.00000000000003</v>
      </c>
      <c r="P3364" s="5">
        <f t="shared" si="417"/>
        <v>54.5</v>
      </c>
      <c r="Q3364" t="str">
        <f t="shared" si="418"/>
        <v>theater</v>
      </c>
      <c r="R3364" t="str">
        <f t="shared" si="419"/>
        <v>plays</v>
      </c>
      <c r="S3364" s="10">
        <f t="shared" si="420"/>
        <v>42055.883298611108</v>
      </c>
      <c r="T3364" s="10">
        <f t="shared" si="421"/>
        <v>42069.996527777774</v>
      </c>
      <c r="U3364">
        <f t="shared" si="422"/>
        <v>2015</v>
      </c>
      <c r="V3364">
        <f t="shared" si="423"/>
        <v>2015</v>
      </c>
    </row>
    <row r="3365" spans="1:22"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416"/>
        <v>101.41935483870968</v>
      </c>
      <c r="P3365" s="5">
        <f t="shared" si="417"/>
        <v>302.30769230769232</v>
      </c>
      <c r="Q3365" t="str">
        <f t="shared" si="418"/>
        <v>theater</v>
      </c>
      <c r="R3365" t="str">
        <f t="shared" si="419"/>
        <v>plays</v>
      </c>
      <c r="S3365" s="10">
        <f t="shared" si="420"/>
        <v>41851.563020833331</v>
      </c>
      <c r="T3365" s="10">
        <f t="shared" si="421"/>
        <v>41870.458333333328</v>
      </c>
      <c r="U3365">
        <f t="shared" si="422"/>
        <v>2014</v>
      </c>
      <c r="V3365">
        <f t="shared" si="423"/>
        <v>2014</v>
      </c>
    </row>
    <row r="3366" spans="1:22"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416"/>
        <v>105.93333333333332</v>
      </c>
      <c r="P3366" s="5">
        <f t="shared" si="417"/>
        <v>44.138888888888886</v>
      </c>
      <c r="Q3366" t="str">
        <f t="shared" si="418"/>
        <v>theater</v>
      </c>
      <c r="R3366" t="str">
        <f t="shared" si="419"/>
        <v>plays</v>
      </c>
      <c r="S3366" s="10">
        <f t="shared" si="420"/>
        <v>42422.769085648142</v>
      </c>
      <c r="T3366" s="10">
        <f t="shared" si="421"/>
        <v>42444.666666666664</v>
      </c>
      <c r="U3366">
        <f t="shared" si="422"/>
        <v>2016</v>
      </c>
      <c r="V3366">
        <f t="shared" si="423"/>
        <v>2016</v>
      </c>
    </row>
    <row r="3367" spans="1:22"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416"/>
        <v>104</v>
      </c>
      <c r="P3367" s="5">
        <f t="shared" si="417"/>
        <v>866.66666666666663</v>
      </c>
      <c r="Q3367" t="str">
        <f t="shared" si="418"/>
        <v>theater</v>
      </c>
      <c r="R3367" t="str">
        <f t="shared" si="419"/>
        <v>plays</v>
      </c>
      <c r="S3367" s="10">
        <f t="shared" si="420"/>
        <v>42320.893425925919</v>
      </c>
      <c r="T3367" s="10">
        <f t="shared" si="421"/>
        <v>42350.893425925919</v>
      </c>
      <c r="U3367">
        <f t="shared" si="422"/>
        <v>2015</v>
      </c>
      <c r="V3367">
        <f t="shared" si="423"/>
        <v>2015</v>
      </c>
    </row>
    <row r="3368" spans="1:22"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416"/>
        <v>221</v>
      </c>
      <c r="P3368" s="5">
        <f t="shared" si="417"/>
        <v>61.388888888888886</v>
      </c>
      <c r="Q3368" t="str">
        <f t="shared" si="418"/>
        <v>theater</v>
      </c>
      <c r="R3368" t="str">
        <f t="shared" si="419"/>
        <v>plays</v>
      </c>
      <c r="S3368" s="10">
        <f t="shared" si="420"/>
        <v>42106.859224537031</v>
      </c>
      <c r="T3368" s="10">
        <f t="shared" si="421"/>
        <v>42136.859224537031</v>
      </c>
      <c r="U3368">
        <f t="shared" si="422"/>
        <v>2015</v>
      </c>
      <c r="V3368">
        <f t="shared" si="423"/>
        <v>2015</v>
      </c>
    </row>
    <row r="3369" spans="1:22"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416"/>
        <v>118.66666666666667</v>
      </c>
      <c r="P3369" s="5">
        <f t="shared" si="417"/>
        <v>29.666666666666668</v>
      </c>
      <c r="Q3369" t="str">
        <f t="shared" si="418"/>
        <v>theater</v>
      </c>
      <c r="R3369" t="str">
        <f t="shared" si="419"/>
        <v>plays</v>
      </c>
      <c r="S3369" s="10">
        <f t="shared" si="420"/>
        <v>42192.725624999999</v>
      </c>
      <c r="T3369" s="10">
        <f t="shared" si="421"/>
        <v>42217.725624999999</v>
      </c>
      <c r="U3369">
        <f t="shared" si="422"/>
        <v>2015</v>
      </c>
      <c r="V3369">
        <f t="shared" si="423"/>
        <v>2015</v>
      </c>
    </row>
    <row r="3370" spans="1:22"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416"/>
        <v>104.60000000000001</v>
      </c>
      <c r="P3370" s="5">
        <f t="shared" si="417"/>
        <v>45.478260869565219</v>
      </c>
      <c r="Q3370" t="str">
        <f t="shared" si="418"/>
        <v>theater</v>
      </c>
      <c r="R3370" t="str">
        <f t="shared" si="419"/>
        <v>plays</v>
      </c>
      <c r="S3370" s="10">
        <f t="shared" si="420"/>
        <v>41968.991423611107</v>
      </c>
      <c r="T3370" s="10">
        <f t="shared" si="421"/>
        <v>42004.999999999993</v>
      </c>
      <c r="U3370">
        <f t="shared" si="422"/>
        <v>2014</v>
      </c>
      <c r="V3370">
        <f t="shared" si="423"/>
        <v>2015</v>
      </c>
    </row>
    <row r="3371" spans="1:22"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416"/>
        <v>103.89999999999999</v>
      </c>
      <c r="P3371" s="5">
        <f t="shared" si="417"/>
        <v>96.203703703703709</v>
      </c>
      <c r="Q3371" t="str">
        <f t="shared" si="418"/>
        <v>theater</v>
      </c>
      <c r="R3371" t="str">
        <f t="shared" si="419"/>
        <v>plays</v>
      </c>
      <c r="S3371" s="10">
        <f t="shared" si="420"/>
        <v>42689.833101851851</v>
      </c>
      <c r="T3371" s="10">
        <f t="shared" si="421"/>
        <v>42749.833101851851</v>
      </c>
      <c r="U3371">
        <f t="shared" si="422"/>
        <v>2016</v>
      </c>
      <c r="V3371">
        <f t="shared" si="423"/>
        <v>2017</v>
      </c>
    </row>
    <row r="3372" spans="1:22"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416"/>
        <v>117.73333333333333</v>
      </c>
      <c r="P3372" s="5">
        <f t="shared" si="417"/>
        <v>67.92307692307692</v>
      </c>
      <c r="Q3372" t="str">
        <f t="shared" si="418"/>
        <v>theater</v>
      </c>
      <c r="R3372" t="str">
        <f t="shared" si="419"/>
        <v>plays</v>
      </c>
      <c r="S3372" s="10">
        <f t="shared" si="420"/>
        <v>42690.125983796293</v>
      </c>
      <c r="T3372" s="10">
        <f t="shared" si="421"/>
        <v>42721.124999999993</v>
      </c>
      <c r="U3372">
        <f t="shared" si="422"/>
        <v>2016</v>
      </c>
      <c r="V3372">
        <f t="shared" si="423"/>
        <v>2016</v>
      </c>
    </row>
    <row r="3373" spans="1:22"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416"/>
        <v>138.5</v>
      </c>
      <c r="P3373" s="5">
        <f t="shared" si="417"/>
        <v>30.777777777777779</v>
      </c>
      <c r="Q3373" t="str">
        <f t="shared" si="418"/>
        <v>theater</v>
      </c>
      <c r="R3373" t="str">
        <f t="shared" si="419"/>
        <v>plays</v>
      </c>
      <c r="S3373" s="10">
        <f t="shared" si="420"/>
        <v>42312.666261574072</v>
      </c>
      <c r="T3373" s="10">
        <f t="shared" si="421"/>
        <v>42340.666261574072</v>
      </c>
      <c r="U3373">
        <f t="shared" si="422"/>
        <v>2015</v>
      </c>
      <c r="V3373">
        <f t="shared" si="423"/>
        <v>2015</v>
      </c>
    </row>
    <row r="3374" spans="1:22"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416"/>
        <v>103.49999999999999</v>
      </c>
      <c r="P3374" s="5">
        <f t="shared" si="417"/>
        <v>38.333333333333336</v>
      </c>
      <c r="Q3374" t="str">
        <f t="shared" si="418"/>
        <v>theater</v>
      </c>
      <c r="R3374" t="str">
        <f t="shared" si="419"/>
        <v>plays</v>
      </c>
      <c r="S3374" s="10">
        <f t="shared" si="420"/>
        <v>41855.339768518512</v>
      </c>
      <c r="T3374" s="10">
        <f t="shared" si="421"/>
        <v>41875.999305555553</v>
      </c>
      <c r="U3374">
        <f t="shared" si="422"/>
        <v>2014</v>
      </c>
      <c r="V3374">
        <f t="shared" si="423"/>
        <v>2014</v>
      </c>
    </row>
    <row r="3375" spans="1:22"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416"/>
        <v>100.25</v>
      </c>
      <c r="P3375" s="5">
        <f t="shared" si="417"/>
        <v>66.833333333333329</v>
      </c>
      <c r="Q3375" t="str">
        <f t="shared" si="418"/>
        <v>theater</v>
      </c>
      <c r="R3375" t="str">
        <f t="shared" si="419"/>
        <v>plays</v>
      </c>
      <c r="S3375" s="10">
        <f t="shared" si="420"/>
        <v>42179.646296296291</v>
      </c>
      <c r="T3375" s="10">
        <f t="shared" si="421"/>
        <v>42203.458333333336</v>
      </c>
      <c r="U3375">
        <f t="shared" si="422"/>
        <v>2015</v>
      </c>
      <c r="V3375">
        <f t="shared" si="423"/>
        <v>2015</v>
      </c>
    </row>
    <row r="3376" spans="1:22"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416"/>
        <v>106.57142857142856</v>
      </c>
      <c r="P3376" s="5">
        <f t="shared" si="417"/>
        <v>71.730769230769226</v>
      </c>
      <c r="Q3376" t="str">
        <f t="shared" si="418"/>
        <v>theater</v>
      </c>
      <c r="R3376" t="str">
        <f t="shared" si="419"/>
        <v>plays</v>
      </c>
      <c r="S3376" s="10">
        <f t="shared" si="420"/>
        <v>42275.523333333331</v>
      </c>
      <c r="T3376" s="10">
        <f t="shared" si="421"/>
        <v>42305.523333333331</v>
      </c>
      <c r="U3376">
        <f t="shared" si="422"/>
        <v>2015</v>
      </c>
      <c r="V3376">
        <f t="shared" si="423"/>
        <v>2015</v>
      </c>
    </row>
    <row r="3377" spans="1:22"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416"/>
        <v>100</v>
      </c>
      <c r="P3377" s="5">
        <f t="shared" si="417"/>
        <v>176.47058823529412</v>
      </c>
      <c r="Q3377" t="str">
        <f t="shared" si="418"/>
        <v>theater</v>
      </c>
      <c r="R3377" t="str">
        <f t="shared" si="419"/>
        <v>plays</v>
      </c>
      <c r="S3377" s="10">
        <f t="shared" si="420"/>
        <v>41765.402465277773</v>
      </c>
      <c r="T3377" s="10">
        <f t="shared" si="421"/>
        <v>41777.402465277773</v>
      </c>
      <c r="U3377">
        <f t="shared" si="422"/>
        <v>2014</v>
      </c>
      <c r="V3377">
        <f t="shared" si="423"/>
        <v>2014</v>
      </c>
    </row>
    <row r="3378" spans="1:22"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416"/>
        <v>100.01249999999999</v>
      </c>
      <c r="P3378" s="5">
        <f t="shared" si="417"/>
        <v>421.10526315789474</v>
      </c>
      <c r="Q3378" t="str">
        <f t="shared" si="418"/>
        <v>theater</v>
      </c>
      <c r="R3378" t="str">
        <f t="shared" si="419"/>
        <v>plays</v>
      </c>
      <c r="S3378" s="10">
        <f t="shared" si="420"/>
        <v>42059.492986111109</v>
      </c>
      <c r="T3378" s="10">
        <f t="shared" si="421"/>
        <v>42119.451319444437</v>
      </c>
      <c r="U3378">
        <f t="shared" si="422"/>
        <v>2015</v>
      </c>
      <c r="V3378">
        <f t="shared" si="423"/>
        <v>2015</v>
      </c>
    </row>
    <row r="3379" spans="1:22"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416"/>
        <v>101.05</v>
      </c>
      <c r="P3379" s="5">
        <f t="shared" si="417"/>
        <v>104.98701298701299</v>
      </c>
      <c r="Q3379" t="str">
        <f t="shared" si="418"/>
        <v>theater</v>
      </c>
      <c r="R3379" t="str">
        <f t="shared" si="419"/>
        <v>plays</v>
      </c>
      <c r="S3379" s="10">
        <f t="shared" si="420"/>
        <v>42053.524293981478</v>
      </c>
      <c r="T3379" s="10">
        <f t="shared" si="421"/>
        <v>42083.49722222222</v>
      </c>
      <c r="U3379">
        <f t="shared" si="422"/>
        <v>2015</v>
      </c>
      <c r="V3379">
        <f t="shared" si="423"/>
        <v>2015</v>
      </c>
    </row>
    <row r="3380" spans="1:22"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416"/>
        <v>107.63636363636364</v>
      </c>
      <c r="P3380" s="5">
        <f t="shared" si="417"/>
        <v>28.19047619047619</v>
      </c>
      <c r="Q3380" t="str">
        <f t="shared" si="418"/>
        <v>theater</v>
      </c>
      <c r="R3380" t="str">
        <f t="shared" si="419"/>
        <v>plays</v>
      </c>
      <c r="S3380" s="10">
        <f t="shared" si="420"/>
        <v>41858.147060185183</v>
      </c>
      <c r="T3380" s="10">
        <f t="shared" si="421"/>
        <v>41882.338888888888</v>
      </c>
      <c r="U3380">
        <f t="shared" si="422"/>
        <v>2014</v>
      </c>
      <c r="V3380">
        <f t="shared" si="423"/>
        <v>2014</v>
      </c>
    </row>
    <row r="3381" spans="1:22"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416"/>
        <v>103.64999999999999</v>
      </c>
      <c r="P3381" s="5">
        <f t="shared" si="417"/>
        <v>54.55263157894737</v>
      </c>
      <c r="Q3381" t="str">
        <f t="shared" si="418"/>
        <v>theater</v>
      </c>
      <c r="R3381" t="str">
        <f t="shared" si="419"/>
        <v>plays</v>
      </c>
      <c r="S3381" s="10">
        <f t="shared" si="420"/>
        <v>42225.305555555555</v>
      </c>
      <c r="T3381" s="10">
        <f t="shared" si="421"/>
        <v>42242.749999999993</v>
      </c>
      <c r="U3381">
        <f t="shared" si="422"/>
        <v>2015</v>
      </c>
      <c r="V3381">
        <f t="shared" si="423"/>
        <v>2015</v>
      </c>
    </row>
    <row r="3382" spans="1:22"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416"/>
        <v>104.43333333333334</v>
      </c>
      <c r="P3382" s="5">
        <f t="shared" si="417"/>
        <v>111.89285714285714</v>
      </c>
      <c r="Q3382" t="str">
        <f t="shared" si="418"/>
        <v>theater</v>
      </c>
      <c r="R3382" t="str">
        <f t="shared" si="419"/>
        <v>plays</v>
      </c>
      <c r="S3382" s="10">
        <f t="shared" si="420"/>
        <v>41937.745115740741</v>
      </c>
      <c r="T3382" s="10">
        <f t="shared" si="421"/>
        <v>41972.786782407406</v>
      </c>
      <c r="U3382">
        <f t="shared" si="422"/>
        <v>2014</v>
      </c>
      <c r="V3382">
        <f t="shared" si="423"/>
        <v>2014</v>
      </c>
    </row>
    <row r="3383" spans="1:22"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416"/>
        <v>102.25</v>
      </c>
      <c r="P3383" s="5">
        <f t="shared" si="417"/>
        <v>85.208333333333329</v>
      </c>
      <c r="Q3383" t="str">
        <f t="shared" si="418"/>
        <v>theater</v>
      </c>
      <c r="R3383" t="str">
        <f t="shared" si="419"/>
        <v>plays</v>
      </c>
      <c r="S3383" s="10">
        <f t="shared" si="420"/>
        <v>42043.976655092592</v>
      </c>
      <c r="T3383" s="10">
        <f t="shared" si="421"/>
        <v>42073.934988425921</v>
      </c>
      <c r="U3383">
        <f t="shared" si="422"/>
        <v>2015</v>
      </c>
      <c r="V3383">
        <f t="shared" si="423"/>
        <v>2015</v>
      </c>
    </row>
    <row r="3384" spans="1:22"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416"/>
        <v>100.74285714285713</v>
      </c>
      <c r="P3384" s="5">
        <f t="shared" si="417"/>
        <v>76.652173913043484</v>
      </c>
      <c r="Q3384" t="str">
        <f t="shared" si="418"/>
        <v>theater</v>
      </c>
      <c r="R3384" t="str">
        <f t="shared" si="419"/>
        <v>plays</v>
      </c>
      <c r="S3384" s="10">
        <f t="shared" si="420"/>
        <v>42559.222870370366</v>
      </c>
      <c r="T3384" s="10">
        <f t="shared" si="421"/>
        <v>42583.749305555553</v>
      </c>
      <c r="U3384">
        <f t="shared" si="422"/>
        <v>2016</v>
      </c>
      <c r="V3384">
        <f t="shared" si="423"/>
        <v>2016</v>
      </c>
    </row>
    <row r="3385" spans="1:22"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416"/>
        <v>111.71428571428572</v>
      </c>
      <c r="P3385" s="5">
        <f t="shared" si="417"/>
        <v>65.166666666666671</v>
      </c>
      <c r="Q3385" t="str">
        <f t="shared" si="418"/>
        <v>theater</v>
      </c>
      <c r="R3385" t="str">
        <f t="shared" si="419"/>
        <v>plays</v>
      </c>
      <c r="S3385" s="10">
        <f t="shared" si="420"/>
        <v>42524.574305555558</v>
      </c>
      <c r="T3385" s="10">
        <f t="shared" si="421"/>
        <v>42544.574305555558</v>
      </c>
      <c r="U3385">
        <f t="shared" si="422"/>
        <v>2016</v>
      </c>
      <c r="V3385">
        <f t="shared" si="423"/>
        <v>2016</v>
      </c>
    </row>
    <row r="3386" spans="1:22"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416"/>
        <v>100.01100000000001</v>
      </c>
      <c r="P3386" s="5">
        <f t="shared" si="417"/>
        <v>93.760312499999998</v>
      </c>
      <c r="Q3386" t="str">
        <f t="shared" si="418"/>
        <v>theater</v>
      </c>
      <c r="R3386" t="str">
        <f t="shared" si="419"/>
        <v>plays</v>
      </c>
      <c r="S3386" s="10">
        <f t="shared" si="420"/>
        <v>42291.879259259258</v>
      </c>
      <c r="T3386" s="10">
        <f t="shared" si="421"/>
        <v>42328.916666666664</v>
      </c>
      <c r="U3386">
        <f t="shared" si="422"/>
        <v>2015</v>
      </c>
      <c r="V3386">
        <f t="shared" si="423"/>
        <v>2015</v>
      </c>
    </row>
    <row r="3387" spans="1:22"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416"/>
        <v>100</v>
      </c>
      <c r="P3387" s="5">
        <f t="shared" si="417"/>
        <v>133.33333333333334</v>
      </c>
      <c r="Q3387" t="str">
        <f t="shared" si="418"/>
        <v>theater</v>
      </c>
      <c r="R3387" t="str">
        <f t="shared" si="419"/>
        <v>plays</v>
      </c>
      <c r="S3387" s="10">
        <f t="shared" si="420"/>
        <v>41953.659166666665</v>
      </c>
      <c r="T3387" s="10">
        <f t="shared" si="421"/>
        <v>41983.659166666665</v>
      </c>
      <c r="U3387">
        <f t="shared" si="422"/>
        <v>2014</v>
      </c>
      <c r="V3387">
        <f t="shared" si="423"/>
        <v>2014</v>
      </c>
    </row>
    <row r="3388" spans="1:22"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416"/>
        <v>105</v>
      </c>
      <c r="P3388" s="5">
        <f t="shared" si="417"/>
        <v>51.219512195121951</v>
      </c>
      <c r="Q3388" t="str">
        <f t="shared" si="418"/>
        <v>theater</v>
      </c>
      <c r="R3388" t="str">
        <f t="shared" si="419"/>
        <v>plays</v>
      </c>
      <c r="S3388" s="10">
        <f t="shared" si="420"/>
        <v>41946.436412037037</v>
      </c>
      <c r="T3388" s="10">
        <f t="shared" si="421"/>
        <v>41976.436412037037</v>
      </c>
      <c r="U3388">
        <f t="shared" si="422"/>
        <v>2014</v>
      </c>
      <c r="V3388">
        <f t="shared" si="423"/>
        <v>2014</v>
      </c>
    </row>
    <row r="3389" spans="1:22"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416"/>
        <v>116.86666666666667</v>
      </c>
      <c r="P3389" s="5">
        <f t="shared" si="417"/>
        <v>100.17142857142858</v>
      </c>
      <c r="Q3389" t="str">
        <f t="shared" si="418"/>
        <v>theater</v>
      </c>
      <c r="R3389" t="str">
        <f t="shared" si="419"/>
        <v>plays</v>
      </c>
      <c r="S3389" s="10">
        <f t="shared" si="420"/>
        <v>41947.554259259261</v>
      </c>
      <c r="T3389" s="10">
        <f t="shared" si="421"/>
        <v>41987.554259259261</v>
      </c>
      <c r="U3389">
        <f t="shared" si="422"/>
        <v>2014</v>
      </c>
      <c r="V3389">
        <f t="shared" si="423"/>
        <v>2014</v>
      </c>
    </row>
    <row r="3390" spans="1:22"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416"/>
        <v>103.8</v>
      </c>
      <c r="P3390" s="5">
        <f t="shared" si="417"/>
        <v>34.6</v>
      </c>
      <c r="Q3390" t="str">
        <f t="shared" si="418"/>
        <v>theater</v>
      </c>
      <c r="R3390" t="str">
        <f t="shared" si="419"/>
        <v>plays</v>
      </c>
      <c r="S3390" s="10">
        <f t="shared" si="420"/>
        <v>42143.252789351849</v>
      </c>
      <c r="T3390" s="10">
        <f t="shared" si="421"/>
        <v>42173.252789351849</v>
      </c>
      <c r="U3390">
        <f t="shared" si="422"/>
        <v>2015</v>
      </c>
      <c r="V3390">
        <f t="shared" si="423"/>
        <v>2015</v>
      </c>
    </row>
    <row r="3391" spans="1:22"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416"/>
        <v>114.5</v>
      </c>
      <c r="P3391" s="5">
        <f t="shared" si="417"/>
        <v>184.67741935483872</v>
      </c>
      <c r="Q3391" t="str">
        <f t="shared" si="418"/>
        <v>theater</v>
      </c>
      <c r="R3391" t="str">
        <f t="shared" si="419"/>
        <v>plays</v>
      </c>
      <c r="S3391" s="10">
        <f t="shared" si="420"/>
        <v>42494.355115740742</v>
      </c>
      <c r="T3391" s="10">
        <f t="shared" si="421"/>
        <v>42524.355115740742</v>
      </c>
      <c r="U3391">
        <f t="shared" si="422"/>
        <v>2016</v>
      </c>
      <c r="V3391">
        <f t="shared" si="423"/>
        <v>2016</v>
      </c>
    </row>
    <row r="3392" spans="1:22"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416"/>
        <v>102.4</v>
      </c>
      <c r="P3392" s="5">
        <f t="shared" si="417"/>
        <v>69.818181818181813</v>
      </c>
      <c r="Q3392" t="str">
        <f t="shared" si="418"/>
        <v>theater</v>
      </c>
      <c r="R3392" t="str">
        <f t="shared" si="419"/>
        <v>plays</v>
      </c>
      <c r="S3392" s="10">
        <f t="shared" si="420"/>
        <v>41815.566493055558</v>
      </c>
      <c r="T3392" s="10">
        <f t="shared" si="421"/>
        <v>41830.566493055558</v>
      </c>
      <c r="U3392">
        <f t="shared" si="422"/>
        <v>2014</v>
      </c>
      <c r="V3392">
        <f t="shared" si="423"/>
        <v>2014</v>
      </c>
    </row>
    <row r="3393" spans="1:22"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416"/>
        <v>223</v>
      </c>
      <c r="P3393" s="5">
        <f t="shared" si="417"/>
        <v>61.944444444444443</v>
      </c>
      <c r="Q3393" t="str">
        <f t="shared" si="418"/>
        <v>theater</v>
      </c>
      <c r="R3393" t="str">
        <f t="shared" si="419"/>
        <v>plays</v>
      </c>
      <c r="S3393" s="10">
        <f t="shared" si="420"/>
        <v>41830.337361111109</v>
      </c>
      <c r="T3393" s="10">
        <f t="shared" si="421"/>
        <v>41859.727777777771</v>
      </c>
      <c r="U3393">
        <f t="shared" si="422"/>
        <v>2014</v>
      </c>
      <c r="V3393">
        <f t="shared" si="423"/>
        <v>2014</v>
      </c>
    </row>
    <row r="3394" spans="1:22"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416"/>
        <v>100</v>
      </c>
      <c r="P3394" s="5">
        <f t="shared" si="417"/>
        <v>41.666666666666664</v>
      </c>
      <c r="Q3394" t="str">
        <f t="shared" si="418"/>
        <v>theater</v>
      </c>
      <c r="R3394" t="str">
        <f t="shared" si="419"/>
        <v>plays</v>
      </c>
      <c r="S3394" s="10">
        <f t="shared" si="420"/>
        <v>42446.63721064815</v>
      </c>
      <c r="T3394" s="10">
        <f t="shared" si="421"/>
        <v>42496.63721064815</v>
      </c>
      <c r="U3394">
        <f t="shared" si="422"/>
        <v>2016</v>
      </c>
      <c r="V3394">
        <f t="shared" si="423"/>
        <v>2016</v>
      </c>
    </row>
    <row r="3395" spans="1:22"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424">(E3395/D3395)*100</f>
        <v>105.80000000000001</v>
      </c>
      <c r="P3395" s="5">
        <f t="shared" ref="P3395:P3458" si="425">IFERROR(E3395/L3395, 0)</f>
        <v>36.06818181818182</v>
      </c>
      <c r="Q3395" t="str">
        <f t="shared" ref="Q3395:Q3458" si="426">LEFT(N3395,FIND("/",N3395)-1)</f>
        <v>theater</v>
      </c>
      <c r="R3395" t="str">
        <f t="shared" ref="R3395:R3458" si="427">RIGHT(N3395,LEN(N3395)-FIND("/",N3395))</f>
        <v>plays</v>
      </c>
      <c r="S3395" s="10">
        <f t="shared" ref="S3395:S3458" si="428">(J3395/86400)+25569+(-5/24)</f>
        <v>41923.713310185187</v>
      </c>
      <c r="T3395" s="10">
        <f t="shared" ref="T3395:T3458" si="429">(I3395/86400)+25569+(-5/24)</f>
        <v>41948.823611111111</v>
      </c>
      <c r="U3395">
        <f t="shared" ref="U3395:U3458" si="430">YEAR(S3395)</f>
        <v>2014</v>
      </c>
      <c r="V3395">
        <f t="shared" ref="V3395:V3458" si="431">YEAR(T3395)</f>
        <v>2014</v>
      </c>
    </row>
    <row r="3396" spans="1:22"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424"/>
        <v>142.36363636363635</v>
      </c>
      <c r="P3396" s="5">
        <f t="shared" si="425"/>
        <v>29</v>
      </c>
      <c r="Q3396" t="str">
        <f t="shared" si="426"/>
        <v>theater</v>
      </c>
      <c r="R3396" t="str">
        <f t="shared" si="427"/>
        <v>plays</v>
      </c>
      <c r="S3396" s="10">
        <f t="shared" si="428"/>
        <v>41817.387094907404</v>
      </c>
      <c r="T3396" s="10">
        <f t="shared" si="429"/>
        <v>41847.387094907404</v>
      </c>
      <c r="U3396">
        <f t="shared" si="430"/>
        <v>2014</v>
      </c>
      <c r="V3396">
        <f t="shared" si="431"/>
        <v>2014</v>
      </c>
    </row>
    <row r="3397" spans="1:22"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424"/>
        <v>184</v>
      </c>
      <c r="P3397" s="5">
        <f t="shared" si="425"/>
        <v>24.210526315789473</v>
      </c>
      <c r="Q3397" t="str">
        <f t="shared" si="426"/>
        <v>theater</v>
      </c>
      <c r="R3397" t="str">
        <f t="shared" si="427"/>
        <v>plays</v>
      </c>
      <c r="S3397" s="10">
        <f t="shared" si="428"/>
        <v>42140.503981481474</v>
      </c>
      <c r="T3397" s="10">
        <f t="shared" si="429"/>
        <v>42154.548611111109</v>
      </c>
      <c r="U3397">
        <f t="shared" si="430"/>
        <v>2015</v>
      </c>
      <c r="V3397">
        <f t="shared" si="431"/>
        <v>2015</v>
      </c>
    </row>
    <row r="3398" spans="1:22"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424"/>
        <v>104.33333333333333</v>
      </c>
      <c r="P3398" s="5">
        <f t="shared" si="425"/>
        <v>55.892857142857146</v>
      </c>
      <c r="Q3398" t="str">
        <f t="shared" si="426"/>
        <v>theater</v>
      </c>
      <c r="R3398" t="str">
        <f t="shared" si="427"/>
        <v>plays</v>
      </c>
      <c r="S3398" s="10">
        <f t="shared" si="428"/>
        <v>41764.238298611112</v>
      </c>
      <c r="T3398" s="10">
        <f t="shared" si="429"/>
        <v>41790.957638888889</v>
      </c>
      <c r="U3398">
        <f t="shared" si="430"/>
        <v>2014</v>
      </c>
      <c r="V3398">
        <f t="shared" si="431"/>
        <v>2014</v>
      </c>
    </row>
    <row r="3399" spans="1:22"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424"/>
        <v>112.00000000000001</v>
      </c>
      <c r="P3399" s="5">
        <f t="shared" si="425"/>
        <v>11.666666666666666</v>
      </c>
      <c r="Q3399" t="str">
        <f t="shared" si="426"/>
        <v>theater</v>
      </c>
      <c r="R3399" t="str">
        <f t="shared" si="427"/>
        <v>plays</v>
      </c>
      <c r="S3399" s="10">
        <f t="shared" si="428"/>
        <v>42378.270011574066</v>
      </c>
      <c r="T3399" s="10">
        <f t="shared" si="429"/>
        <v>42418.708333333336</v>
      </c>
      <c r="U3399">
        <f t="shared" si="430"/>
        <v>2016</v>
      </c>
      <c r="V3399">
        <f t="shared" si="431"/>
        <v>2016</v>
      </c>
    </row>
    <row r="3400" spans="1:22"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424"/>
        <v>111.07499999999999</v>
      </c>
      <c r="P3400" s="5">
        <f t="shared" si="425"/>
        <v>68.353846153846149</v>
      </c>
      <c r="Q3400" t="str">
        <f t="shared" si="426"/>
        <v>theater</v>
      </c>
      <c r="R3400" t="str">
        <f t="shared" si="427"/>
        <v>plays</v>
      </c>
      <c r="S3400" s="10">
        <f t="shared" si="428"/>
        <v>41941.543703703697</v>
      </c>
      <c r="T3400" s="10">
        <f t="shared" si="429"/>
        <v>41964.499999999993</v>
      </c>
      <c r="U3400">
        <f t="shared" si="430"/>
        <v>2014</v>
      </c>
      <c r="V3400">
        <f t="shared" si="431"/>
        <v>2014</v>
      </c>
    </row>
    <row r="3401" spans="1:22"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424"/>
        <v>103.75000000000001</v>
      </c>
      <c r="P3401" s="5">
        <f t="shared" si="425"/>
        <v>27.065217391304348</v>
      </c>
      <c r="Q3401" t="str">
        <f t="shared" si="426"/>
        <v>theater</v>
      </c>
      <c r="R3401" t="str">
        <f t="shared" si="427"/>
        <v>plays</v>
      </c>
      <c r="S3401" s="10">
        <f t="shared" si="428"/>
        <v>42026.712094907409</v>
      </c>
      <c r="T3401" s="10">
        <f t="shared" si="429"/>
        <v>42056.712094907409</v>
      </c>
      <c r="U3401">
        <f t="shared" si="430"/>
        <v>2015</v>
      </c>
      <c r="V3401">
        <f t="shared" si="431"/>
        <v>2015</v>
      </c>
    </row>
    <row r="3402" spans="1:22"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424"/>
        <v>100.41</v>
      </c>
      <c r="P3402" s="5">
        <f t="shared" si="425"/>
        <v>118.12941176470588</v>
      </c>
      <c r="Q3402" t="str">
        <f t="shared" si="426"/>
        <v>theater</v>
      </c>
      <c r="R3402" t="str">
        <f t="shared" si="427"/>
        <v>plays</v>
      </c>
      <c r="S3402" s="10">
        <f t="shared" si="428"/>
        <v>41834.745532407404</v>
      </c>
      <c r="T3402" s="10">
        <f t="shared" si="429"/>
        <v>41879.745532407404</v>
      </c>
      <c r="U3402">
        <f t="shared" si="430"/>
        <v>2014</v>
      </c>
      <c r="V3402">
        <f t="shared" si="431"/>
        <v>2014</v>
      </c>
    </row>
    <row r="3403" spans="1:22"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424"/>
        <v>101.86206896551724</v>
      </c>
      <c r="P3403" s="5">
        <f t="shared" si="425"/>
        <v>44.757575757575758</v>
      </c>
      <c r="Q3403" t="str">
        <f t="shared" si="426"/>
        <v>theater</v>
      </c>
      <c r="R3403" t="str">
        <f t="shared" si="427"/>
        <v>plays</v>
      </c>
      <c r="S3403" s="10">
        <f t="shared" si="428"/>
        <v>42193.5155787037</v>
      </c>
      <c r="T3403" s="10">
        <f t="shared" si="429"/>
        <v>42223.5155787037</v>
      </c>
      <c r="U3403">
        <f t="shared" si="430"/>
        <v>2015</v>
      </c>
      <c r="V3403">
        <f t="shared" si="431"/>
        <v>2015</v>
      </c>
    </row>
    <row r="3404" spans="1:22"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424"/>
        <v>109.76666666666665</v>
      </c>
      <c r="P3404" s="5">
        <f t="shared" si="425"/>
        <v>99.787878787878782</v>
      </c>
      <c r="Q3404" t="str">
        <f t="shared" si="426"/>
        <v>theater</v>
      </c>
      <c r="R3404" t="str">
        <f t="shared" si="427"/>
        <v>plays</v>
      </c>
      <c r="S3404" s="10">
        <f t="shared" si="428"/>
        <v>42290.410219907404</v>
      </c>
      <c r="T3404" s="10">
        <f t="shared" si="429"/>
        <v>42319.896527777775</v>
      </c>
      <c r="U3404">
        <f t="shared" si="430"/>
        <v>2015</v>
      </c>
      <c r="V3404">
        <f t="shared" si="431"/>
        <v>2015</v>
      </c>
    </row>
    <row r="3405" spans="1:22"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424"/>
        <v>100</v>
      </c>
      <c r="P3405" s="5">
        <f t="shared" si="425"/>
        <v>117.64705882352941</v>
      </c>
      <c r="Q3405" t="str">
        <f t="shared" si="426"/>
        <v>theater</v>
      </c>
      <c r="R3405" t="str">
        <f t="shared" si="427"/>
        <v>plays</v>
      </c>
      <c r="S3405" s="10">
        <f t="shared" si="428"/>
        <v>42150.253749999996</v>
      </c>
      <c r="T3405" s="10">
        <f t="shared" si="429"/>
        <v>42180.253749999996</v>
      </c>
      <c r="U3405">
        <f t="shared" si="430"/>
        <v>2015</v>
      </c>
      <c r="V3405">
        <f t="shared" si="431"/>
        <v>2015</v>
      </c>
    </row>
    <row r="3406" spans="1:22"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424"/>
        <v>122</v>
      </c>
      <c r="P3406" s="5">
        <f t="shared" si="425"/>
        <v>203.33333333333334</v>
      </c>
      <c r="Q3406" t="str">
        <f t="shared" si="426"/>
        <v>theater</v>
      </c>
      <c r="R3406" t="str">
        <f t="shared" si="427"/>
        <v>plays</v>
      </c>
      <c r="S3406" s="10">
        <f t="shared" si="428"/>
        <v>42152.295162037037</v>
      </c>
      <c r="T3406" s="10">
        <f t="shared" si="429"/>
        <v>42172.295162037037</v>
      </c>
      <c r="U3406">
        <f t="shared" si="430"/>
        <v>2015</v>
      </c>
      <c r="V3406">
        <f t="shared" si="431"/>
        <v>2015</v>
      </c>
    </row>
    <row r="3407" spans="1:22"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424"/>
        <v>137.57142857142856</v>
      </c>
      <c r="P3407" s="5">
        <f t="shared" si="425"/>
        <v>28.323529411764707</v>
      </c>
      <c r="Q3407" t="str">
        <f t="shared" si="426"/>
        <v>theater</v>
      </c>
      <c r="R3407" t="str">
        <f t="shared" si="427"/>
        <v>plays</v>
      </c>
      <c r="S3407" s="10">
        <f t="shared" si="428"/>
        <v>42409.808865740742</v>
      </c>
      <c r="T3407" s="10">
        <f t="shared" si="429"/>
        <v>42430.790972222218</v>
      </c>
      <c r="U3407">
        <f t="shared" si="430"/>
        <v>2016</v>
      </c>
      <c r="V3407">
        <f t="shared" si="431"/>
        <v>2016</v>
      </c>
    </row>
    <row r="3408" spans="1:22"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424"/>
        <v>100.31000000000002</v>
      </c>
      <c r="P3408" s="5">
        <f t="shared" si="425"/>
        <v>110.23076923076923</v>
      </c>
      <c r="Q3408" t="str">
        <f t="shared" si="426"/>
        <v>theater</v>
      </c>
      <c r="R3408" t="str">
        <f t="shared" si="427"/>
        <v>plays</v>
      </c>
      <c r="S3408" s="10">
        <f t="shared" si="428"/>
        <v>41791.284444444442</v>
      </c>
      <c r="T3408" s="10">
        <f t="shared" si="429"/>
        <v>41836.284444444442</v>
      </c>
      <c r="U3408">
        <f t="shared" si="430"/>
        <v>2014</v>
      </c>
      <c r="V3408">
        <f t="shared" si="431"/>
        <v>2014</v>
      </c>
    </row>
    <row r="3409" spans="1:22"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424"/>
        <v>107.1</v>
      </c>
      <c r="P3409" s="5">
        <f t="shared" si="425"/>
        <v>31.970149253731343</v>
      </c>
      <c r="Q3409" t="str">
        <f t="shared" si="426"/>
        <v>theater</v>
      </c>
      <c r="R3409" t="str">
        <f t="shared" si="427"/>
        <v>plays</v>
      </c>
      <c r="S3409" s="10">
        <f t="shared" si="428"/>
        <v>41796.21399305555</v>
      </c>
      <c r="T3409" s="10">
        <f t="shared" si="429"/>
        <v>41826.21399305555</v>
      </c>
      <c r="U3409">
        <f t="shared" si="430"/>
        <v>2014</v>
      </c>
      <c r="V3409">
        <f t="shared" si="431"/>
        <v>2014</v>
      </c>
    </row>
    <row r="3410" spans="1:22"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424"/>
        <v>211</v>
      </c>
      <c r="P3410" s="5">
        <f t="shared" si="425"/>
        <v>58.611111111111114</v>
      </c>
      <c r="Q3410" t="str">
        <f t="shared" si="426"/>
        <v>theater</v>
      </c>
      <c r="R3410" t="str">
        <f t="shared" si="427"/>
        <v>plays</v>
      </c>
      <c r="S3410" s="10">
        <f t="shared" si="428"/>
        <v>41808.78361111111</v>
      </c>
      <c r="T3410" s="10">
        <f t="shared" si="429"/>
        <v>41838.78361111111</v>
      </c>
      <c r="U3410">
        <f t="shared" si="430"/>
        <v>2014</v>
      </c>
      <c r="V3410">
        <f t="shared" si="431"/>
        <v>2014</v>
      </c>
    </row>
    <row r="3411" spans="1:22"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424"/>
        <v>123.6</v>
      </c>
      <c r="P3411" s="5">
        <f t="shared" si="425"/>
        <v>29.428571428571427</v>
      </c>
      <c r="Q3411" t="str">
        <f t="shared" si="426"/>
        <v>theater</v>
      </c>
      <c r="R3411" t="str">
        <f t="shared" si="427"/>
        <v>plays</v>
      </c>
      <c r="S3411" s="10">
        <f t="shared" si="428"/>
        <v>42544.605995370366</v>
      </c>
      <c r="T3411" s="10">
        <f t="shared" si="429"/>
        <v>42582.665277777771</v>
      </c>
      <c r="U3411">
        <f t="shared" si="430"/>
        <v>2016</v>
      </c>
      <c r="V3411">
        <f t="shared" si="431"/>
        <v>2016</v>
      </c>
    </row>
    <row r="3412" spans="1:22"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424"/>
        <v>108.5</v>
      </c>
      <c r="P3412" s="5">
        <f t="shared" si="425"/>
        <v>81.375</v>
      </c>
      <c r="Q3412" t="str">
        <f t="shared" si="426"/>
        <v>theater</v>
      </c>
      <c r="R3412" t="str">
        <f t="shared" si="427"/>
        <v>plays</v>
      </c>
      <c r="S3412" s="10">
        <f t="shared" si="428"/>
        <v>42499.83321759259</v>
      </c>
      <c r="T3412" s="10">
        <f t="shared" si="429"/>
        <v>42527.083333333336</v>
      </c>
      <c r="U3412">
        <f t="shared" si="430"/>
        <v>2016</v>
      </c>
      <c r="V3412">
        <f t="shared" si="431"/>
        <v>2016</v>
      </c>
    </row>
    <row r="3413" spans="1:22"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424"/>
        <v>103.56666666666668</v>
      </c>
      <c r="P3413" s="5">
        <f t="shared" si="425"/>
        <v>199.16666666666666</v>
      </c>
      <c r="Q3413" t="str">
        <f t="shared" si="426"/>
        <v>theater</v>
      </c>
      <c r="R3413" t="str">
        <f t="shared" si="427"/>
        <v>plays</v>
      </c>
      <c r="S3413" s="10">
        <f t="shared" si="428"/>
        <v>42264.814490740733</v>
      </c>
      <c r="T3413" s="10">
        <f t="shared" si="429"/>
        <v>42284.814490740733</v>
      </c>
      <c r="U3413">
        <f t="shared" si="430"/>
        <v>2015</v>
      </c>
      <c r="V3413">
        <f t="shared" si="431"/>
        <v>2015</v>
      </c>
    </row>
    <row r="3414" spans="1:22"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424"/>
        <v>100</v>
      </c>
      <c r="P3414" s="5">
        <f t="shared" si="425"/>
        <v>115.38461538461539</v>
      </c>
      <c r="Q3414" t="str">
        <f t="shared" si="426"/>
        <v>theater</v>
      </c>
      <c r="R3414" t="str">
        <f t="shared" si="427"/>
        <v>plays</v>
      </c>
      <c r="S3414" s="10">
        <f t="shared" si="428"/>
        <v>41879.750717592593</v>
      </c>
      <c r="T3414" s="10">
        <f t="shared" si="429"/>
        <v>41909.750717592593</v>
      </c>
      <c r="U3414">
        <f t="shared" si="430"/>
        <v>2014</v>
      </c>
      <c r="V3414">
        <f t="shared" si="431"/>
        <v>2014</v>
      </c>
    </row>
    <row r="3415" spans="1:22"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424"/>
        <v>130</v>
      </c>
      <c r="P3415" s="5">
        <f t="shared" si="425"/>
        <v>46.428571428571431</v>
      </c>
      <c r="Q3415" t="str">
        <f t="shared" si="426"/>
        <v>theater</v>
      </c>
      <c r="R3415" t="str">
        <f t="shared" si="427"/>
        <v>plays</v>
      </c>
      <c r="S3415" s="10">
        <f t="shared" si="428"/>
        <v>42053.524745370371</v>
      </c>
      <c r="T3415" s="10">
        <f t="shared" si="429"/>
        <v>42062.999305555553</v>
      </c>
      <c r="U3415">
        <f t="shared" si="430"/>
        <v>2015</v>
      </c>
      <c r="V3415">
        <f t="shared" si="431"/>
        <v>2015</v>
      </c>
    </row>
    <row r="3416" spans="1:22"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424"/>
        <v>103.49999999999999</v>
      </c>
      <c r="P3416" s="5">
        <f t="shared" si="425"/>
        <v>70.568181818181813</v>
      </c>
      <c r="Q3416" t="str">
        <f t="shared" si="426"/>
        <v>theater</v>
      </c>
      <c r="R3416" t="str">
        <f t="shared" si="427"/>
        <v>plays</v>
      </c>
      <c r="S3416" s="10">
        <f t="shared" si="428"/>
        <v>42675.624131944445</v>
      </c>
      <c r="T3416" s="10">
        <f t="shared" si="429"/>
        <v>42705.124305555553</v>
      </c>
      <c r="U3416">
        <f t="shared" si="430"/>
        <v>2016</v>
      </c>
      <c r="V3416">
        <f t="shared" si="431"/>
        <v>2016</v>
      </c>
    </row>
    <row r="3417" spans="1:22"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424"/>
        <v>100</v>
      </c>
      <c r="P3417" s="5">
        <f t="shared" si="425"/>
        <v>22.222222222222221</v>
      </c>
      <c r="Q3417" t="str">
        <f t="shared" si="426"/>
        <v>theater</v>
      </c>
      <c r="R3417" t="str">
        <f t="shared" si="427"/>
        <v>plays</v>
      </c>
      <c r="S3417" s="10">
        <f t="shared" si="428"/>
        <v>42466.935833333329</v>
      </c>
      <c r="T3417" s="10">
        <f t="shared" si="429"/>
        <v>42477.770833333336</v>
      </c>
      <c r="U3417">
        <f t="shared" si="430"/>
        <v>2016</v>
      </c>
      <c r="V3417">
        <f t="shared" si="431"/>
        <v>2016</v>
      </c>
    </row>
    <row r="3418" spans="1:22"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424"/>
        <v>119.6</v>
      </c>
      <c r="P3418" s="5">
        <f t="shared" si="425"/>
        <v>159.46666666666667</v>
      </c>
      <c r="Q3418" t="str">
        <f t="shared" si="426"/>
        <v>theater</v>
      </c>
      <c r="R3418" t="str">
        <f t="shared" si="427"/>
        <v>plays</v>
      </c>
      <c r="S3418" s="10">
        <f t="shared" si="428"/>
        <v>42089.204224537032</v>
      </c>
      <c r="T3418" s="10">
        <f t="shared" si="429"/>
        <v>42117.562499999993</v>
      </c>
      <c r="U3418">
        <f t="shared" si="430"/>
        <v>2015</v>
      </c>
      <c r="V3418">
        <f t="shared" si="431"/>
        <v>2015</v>
      </c>
    </row>
    <row r="3419" spans="1:22"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424"/>
        <v>100.00058823529412</v>
      </c>
      <c r="P3419" s="5">
        <f t="shared" si="425"/>
        <v>37.777999999999999</v>
      </c>
      <c r="Q3419" t="str">
        <f t="shared" si="426"/>
        <v>theater</v>
      </c>
      <c r="R3419" t="str">
        <f t="shared" si="427"/>
        <v>plays</v>
      </c>
      <c r="S3419" s="10">
        <f t="shared" si="428"/>
        <v>41894.705416666664</v>
      </c>
      <c r="T3419" s="10">
        <f t="shared" si="429"/>
        <v>41937.821527777771</v>
      </c>
      <c r="U3419">
        <f t="shared" si="430"/>
        <v>2014</v>
      </c>
      <c r="V3419">
        <f t="shared" si="431"/>
        <v>2014</v>
      </c>
    </row>
    <row r="3420" spans="1:22"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424"/>
        <v>100.875</v>
      </c>
      <c r="P3420" s="5">
        <f t="shared" si="425"/>
        <v>72.053571428571431</v>
      </c>
      <c r="Q3420" t="str">
        <f t="shared" si="426"/>
        <v>theater</v>
      </c>
      <c r="R3420" t="str">
        <f t="shared" si="427"/>
        <v>plays</v>
      </c>
      <c r="S3420" s="10">
        <f t="shared" si="428"/>
        <v>41752.626238425924</v>
      </c>
      <c r="T3420" s="10">
        <f t="shared" si="429"/>
        <v>41782.626238425924</v>
      </c>
      <c r="U3420">
        <f t="shared" si="430"/>
        <v>2014</v>
      </c>
      <c r="V3420">
        <f t="shared" si="431"/>
        <v>2014</v>
      </c>
    </row>
    <row r="3421" spans="1:22"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424"/>
        <v>106.54545454545455</v>
      </c>
      <c r="P3421" s="5">
        <f t="shared" si="425"/>
        <v>63.695652173913047</v>
      </c>
      <c r="Q3421" t="str">
        <f t="shared" si="426"/>
        <v>theater</v>
      </c>
      <c r="R3421" t="str">
        <f t="shared" si="427"/>
        <v>plays</v>
      </c>
      <c r="S3421" s="10">
        <f t="shared" si="428"/>
        <v>42448.613252314812</v>
      </c>
      <c r="T3421" s="10">
        <f t="shared" si="429"/>
        <v>42466.687499999993</v>
      </c>
      <c r="U3421">
        <f t="shared" si="430"/>
        <v>2016</v>
      </c>
      <c r="V3421">
        <f t="shared" si="431"/>
        <v>2016</v>
      </c>
    </row>
    <row r="3422" spans="1:22"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424"/>
        <v>138</v>
      </c>
      <c r="P3422" s="5">
        <f t="shared" si="425"/>
        <v>28.411764705882351</v>
      </c>
      <c r="Q3422" t="str">
        <f t="shared" si="426"/>
        <v>theater</v>
      </c>
      <c r="R3422" t="str">
        <f t="shared" si="427"/>
        <v>plays</v>
      </c>
      <c r="S3422" s="10">
        <f t="shared" si="428"/>
        <v>42404.881967592592</v>
      </c>
      <c r="T3422" s="10">
        <f t="shared" si="429"/>
        <v>42413.791666666664</v>
      </c>
      <c r="U3422">
        <f t="shared" si="430"/>
        <v>2016</v>
      </c>
      <c r="V3422">
        <f t="shared" si="431"/>
        <v>2016</v>
      </c>
    </row>
    <row r="3423" spans="1:22"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424"/>
        <v>101.15</v>
      </c>
      <c r="P3423" s="5">
        <f t="shared" si="425"/>
        <v>103.21428571428571</v>
      </c>
      <c r="Q3423" t="str">
        <f t="shared" si="426"/>
        <v>theater</v>
      </c>
      <c r="R3423" t="str">
        <f t="shared" si="427"/>
        <v>plays</v>
      </c>
      <c r="S3423" s="10">
        <f t="shared" si="428"/>
        <v>42037.582905092589</v>
      </c>
      <c r="T3423" s="10">
        <f t="shared" si="429"/>
        <v>42067.582905092589</v>
      </c>
      <c r="U3423">
        <f t="shared" si="430"/>
        <v>2015</v>
      </c>
      <c r="V3423">
        <f t="shared" si="431"/>
        <v>2015</v>
      </c>
    </row>
    <row r="3424" spans="1:22"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424"/>
        <v>109.1</v>
      </c>
      <c r="P3424" s="5">
        <f t="shared" si="425"/>
        <v>71.152173913043484</v>
      </c>
      <c r="Q3424" t="str">
        <f t="shared" si="426"/>
        <v>theater</v>
      </c>
      <c r="R3424" t="str">
        <f t="shared" si="427"/>
        <v>plays</v>
      </c>
      <c r="S3424" s="10">
        <f t="shared" si="428"/>
        <v>42323.353888888887</v>
      </c>
      <c r="T3424" s="10">
        <f t="shared" si="429"/>
        <v>42351.791666666664</v>
      </c>
      <c r="U3424">
        <f t="shared" si="430"/>
        <v>2015</v>
      </c>
      <c r="V3424">
        <f t="shared" si="431"/>
        <v>2015</v>
      </c>
    </row>
    <row r="3425" spans="1:22"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424"/>
        <v>140</v>
      </c>
      <c r="P3425" s="5">
        <f t="shared" si="425"/>
        <v>35</v>
      </c>
      <c r="Q3425" t="str">
        <f t="shared" si="426"/>
        <v>theater</v>
      </c>
      <c r="R3425" t="str">
        <f t="shared" si="427"/>
        <v>plays</v>
      </c>
      <c r="S3425" s="10">
        <f t="shared" si="428"/>
        <v>42088.703020833331</v>
      </c>
      <c r="T3425" s="10">
        <f t="shared" si="429"/>
        <v>42118.703020833331</v>
      </c>
      <c r="U3425">
        <f t="shared" si="430"/>
        <v>2015</v>
      </c>
      <c r="V3425">
        <f t="shared" si="431"/>
        <v>2015</v>
      </c>
    </row>
    <row r="3426" spans="1:22"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424"/>
        <v>103.58333333333334</v>
      </c>
      <c r="P3426" s="5">
        <f t="shared" si="425"/>
        <v>81.776315789473685</v>
      </c>
      <c r="Q3426" t="str">
        <f t="shared" si="426"/>
        <v>theater</v>
      </c>
      <c r="R3426" t="str">
        <f t="shared" si="427"/>
        <v>plays</v>
      </c>
      <c r="S3426" s="10">
        <f t="shared" si="428"/>
        <v>42018.468564814808</v>
      </c>
      <c r="T3426" s="10">
        <f t="shared" si="429"/>
        <v>42040.082638888889</v>
      </c>
      <c r="U3426">
        <f t="shared" si="430"/>
        <v>2015</v>
      </c>
      <c r="V3426">
        <f t="shared" si="431"/>
        <v>2015</v>
      </c>
    </row>
    <row r="3427" spans="1:22"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424"/>
        <v>102.97033333333331</v>
      </c>
      <c r="P3427" s="5">
        <f t="shared" si="425"/>
        <v>297.02980769230766</v>
      </c>
      <c r="Q3427" t="str">
        <f t="shared" si="426"/>
        <v>theater</v>
      </c>
      <c r="R3427" t="str">
        <f t="shared" si="427"/>
        <v>plays</v>
      </c>
      <c r="S3427" s="10">
        <f t="shared" si="428"/>
        <v>41884.40898148148</v>
      </c>
      <c r="T3427" s="10">
        <f t="shared" si="429"/>
        <v>41916.40898148148</v>
      </c>
      <c r="U3427">
        <f t="shared" si="430"/>
        <v>2014</v>
      </c>
      <c r="V3427">
        <f t="shared" si="431"/>
        <v>2014</v>
      </c>
    </row>
    <row r="3428" spans="1:22"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424"/>
        <v>108.13333333333333</v>
      </c>
      <c r="P3428" s="5">
        <f t="shared" si="425"/>
        <v>46.609195402298852</v>
      </c>
      <c r="Q3428" t="str">
        <f t="shared" si="426"/>
        <v>theater</v>
      </c>
      <c r="R3428" t="str">
        <f t="shared" si="427"/>
        <v>plays</v>
      </c>
      <c r="S3428" s="10">
        <f t="shared" si="428"/>
        <v>41883.848414351851</v>
      </c>
      <c r="T3428" s="10">
        <f t="shared" si="429"/>
        <v>41902.875</v>
      </c>
      <c r="U3428">
        <f t="shared" si="430"/>
        <v>2014</v>
      </c>
      <c r="V3428">
        <f t="shared" si="431"/>
        <v>2014</v>
      </c>
    </row>
    <row r="3429" spans="1:22"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424"/>
        <v>100</v>
      </c>
      <c r="P3429" s="5">
        <f t="shared" si="425"/>
        <v>51.724137931034484</v>
      </c>
      <c r="Q3429" t="str">
        <f t="shared" si="426"/>
        <v>theater</v>
      </c>
      <c r="R3429" t="str">
        <f t="shared" si="427"/>
        <v>plays</v>
      </c>
      <c r="S3429" s="10">
        <f t="shared" si="428"/>
        <v>41792.436944444438</v>
      </c>
      <c r="T3429" s="10">
        <f t="shared" si="429"/>
        <v>41822.436944444438</v>
      </c>
      <c r="U3429">
        <f t="shared" si="430"/>
        <v>2014</v>
      </c>
      <c r="V3429">
        <f t="shared" si="431"/>
        <v>2014</v>
      </c>
    </row>
    <row r="3430" spans="1:22"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424"/>
        <v>102.75000000000001</v>
      </c>
      <c r="P3430" s="5">
        <f t="shared" si="425"/>
        <v>40.294117647058826</v>
      </c>
      <c r="Q3430" t="str">
        <f t="shared" si="426"/>
        <v>theater</v>
      </c>
      <c r="R3430" t="str">
        <f t="shared" si="427"/>
        <v>plays</v>
      </c>
      <c r="S3430" s="10">
        <f t="shared" si="428"/>
        <v>42038.512118055551</v>
      </c>
      <c r="T3430" s="10">
        <f t="shared" si="429"/>
        <v>42063.499999999993</v>
      </c>
      <c r="U3430">
        <f t="shared" si="430"/>
        <v>2015</v>
      </c>
      <c r="V3430">
        <f t="shared" si="431"/>
        <v>2015</v>
      </c>
    </row>
    <row r="3431" spans="1:22"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424"/>
        <v>130</v>
      </c>
      <c r="P3431" s="5">
        <f t="shared" si="425"/>
        <v>16.25</v>
      </c>
      <c r="Q3431" t="str">
        <f t="shared" si="426"/>
        <v>theater</v>
      </c>
      <c r="R3431" t="str">
        <f t="shared" si="427"/>
        <v>plays</v>
      </c>
      <c r="S3431" s="10">
        <f t="shared" si="428"/>
        <v>42661.813206018516</v>
      </c>
      <c r="T3431" s="10">
        <f t="shared" si="429"/>
        <v>42675.813206018516</v>
      </c>
      <c r="U3431">
        <f t="shared" si="430"/>
        <v>2016</v>
      </c>
      <c r="V3431">
        <f t="shared" si="431"/>
        <v>2016</v>
      </c>
    </row>
    <row r="3432" spans="1:22"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424"/>
        <v>108.54949999999999</v>
      </c>
      <c r="P3432" s="5">
        <f t="shared" si="425"/>
        <v>30.152638888888887</v>
      </c>
      <c r="Q3432" t="str">
        <f t="shared" si="426"/>
        <v>theater</v>
      </c>
      <c r="R3432" t="str">
        <f t="shared" si="427"/>
        <v>plays</v>
      </c>
      <c r="S3432" s="10">
        <f t="shared" si="428"/>
        <v>41820.737280092588</v>
      </c>
      <c r="T3432" s="10">
        <f t="shared" si="429"/>
        <v>41850.737280092588</v>
      </c>
      <c r="U3432">
        <f t="shared" si="430"/>
        <v>2014</v>
      </c>
      <c r="V3432">
        <f t="shared" si="431"/>
        <v>2014</v>
      </c>
    </row>
    <row r="3433" spans="1:22"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424"/>
        <v>100</v>
      </c>
      <c r="P3433" s="5">
        <f t="shared" si="425"/>
        <v>95.238095238095241</v>
      </c>
      <c r="Q3433" t="str">
        <f t="shared" si="426"/>
        <v>theater</v>
      </c>
      <c r="R3433" t="str">
        <f t="shared" si="427"/>
        <v>plays</v>
      </c>
      <c r="S3433" s="10">
        <f t="shared" si="428"/>
        <v>41839.522604166668</v>
      </c>
      <c r="T3433" s="10">
        <f t="shared" si="429"/>
        <v>41869.522604166668</v>
      </c>
      <c r="U3433">
        <f t="shared" si="430"/>
        <v>2014</v>
      </c>
      <c r="V3433">
        <f t="shared" si="431"/>
        <v>2014</v>
      </c>
    </row>
    <row r="3434" spans="1:22"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424"/>
        <v>109.65</v>
      </c>
      <c r="P3434" s="5">
        <f t="shared" si="425"/>
        <v>52.214285714285715</v>
      </c>
      <c r="Q3434" t="str">
        <f t="shared" si="426"/>
        <v>theater</v>
      </c>
      <c r="R3434" t="str">
        <f t="shared" si="427"/>
        <v>plays</v>
      </c>
      <c r="S3434" s="10">
        <f t="shared" si="428"/>
        <v>42380.372847222221</v>
      </c>
      <c r="T3434" s="10">
        <f t="shared" si="429"/>
        <v>42405.708333333336</v>
      </c>
      <c r="U3434">
        <f t="shared" si="430"/>
        <v>2016</v>
      </c>
      <c r="V3434">
        <f t="shared" si="431"/>
        <v>2016</v>
      </c>
    </row>
    <row r="3435" spans="1:22"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424"/>
        <v>100.26315789473684</v>
      </c>
      <c r="P3435" s="5">
        <f t="shared" si="425"/>
        <v>134.1549295774648</v>
      </c>
      <c r="Q3435" t="str">
        <f t="shared" si="426"/>
        <v>theater</v>
      </c>
      <c r="R3435" t="str">
        <f t="shared" si="427"/>
        <v>plays</v>
      </c>
      <c r="S3435" s="10">
        <f t="shared" si="428"/>
        <v>41775.854803240734</v>
      </c>
      <c r="T3435" s="10">
        <f t="shared" si="429"/>
        <v>41806.916666666664</v>
      </c>
      <c r="U3435">
        <f t="shared" si="430"/>
        <v>2014</v>
      </c>
      <c r="V3435">
        <f t="shared" si="431"/>
        <v>2014</v>
      </c>
    </row>
    <row r="3436" spans="1:22"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424"/>
        <v>105.55000000000001</v>
      </c>
      <c r="P3436" s="5">
        <f t="shared" si="425"/>
        <v>62.827380952380949</v>
      </c>
      <c r="Q3436" t="str">
        <f t="shared" si="426"/>
        <v>theater</v>
      </c>
      <c r="R3436" t="str">
        <f t="shared" si="427"/>
        <v>plays</v>
      </c>
      <c r="S3436" s="10">
        <f t="shared" si="428"/>
        <v>41800.172094907401</v>
      </c>
      <c r="T3436" s="10">
        <f t="shared" si="429"/>
        <v>41830.172094907401</v>
      </c>
      <c r="U3436">
        <f t="shared" si="430"/>
        <v>2014</v>
      </c>
      <c r="V3436">
        <f t="shared" si="431"/>
        <v>2014</v>
      </c>
    </row>
    <row r="3437" spans="1:22"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424"/>
        <v>112.00000000000001</v>
      </c>
      <c r="P3437" s="5">
        <f t="shared" si="425"/>
        <v>58.94736842105263</v>
      </c>
      <c r="Q3437" t="str">
        <f t="shared" si="426"/>
        <v>theater</v>
      </c>
      <c r="R3437" t="str">
        <f t="shared" si="427"/>
        <v>plays</v>
      </c>
      <c r="S3437" s="10">
        <f t="shared" si="428"/>
        <v>42572.408483796295</v>
      </c>
      <c r="T3437" s="10">
        <f t="shared" si="429"/>
        <v>42588.916666666664</v>
      </c>
      <c r="U3437">
        <f t="shared" si="430"/>
        <v>2016</v>
      </c>
      <c r="V3437">
        <f t="shared" si="431"/>
        <v>2016</v>
      </c>
    </row>
    <row r="3438" spans="1:22"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424"/>
        <v>105.89999999999999</v>
      </c>
      <c r="P3438" s="5">
        <f t="shared" si="425"/>
        <v>143.1081081081081</v>
      </c>
      <c r="Q3438" t="str">
        <f t="shared" si="426"/>
        <v>theater</v>
      </c>
      <c r="R3438" t="str">
        <f t="shared" si="427"/>
        <v>plays</v>
      </c>
      <c r="S3438" s="10">
        <f t="shared" si="428"/>
        <v>41851.333252314813</v>
      </c>
      <c r="T3438" s="10">
        <f t="shared" si="429"/>
        <v>41872.477777777771</v>
      </c>
      <c r="U3438">
        <f t="shared" si="430"/>
        <v>2014</v>
      </c>
      <c r="V3438">
        <f t="shared" si="431"/>
        <v>2014</v>
      </c>
    </row>
    <row r="3439" spans="1:22"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424"/>
        <v>101</v>
      </c>
      <c r="P3439" s="5">
        <f t="shared" si="425"/>
        <v>84.166666666666671</v>
      </c>
      <c r="Q3439" t="str">
        <f t="shared" si="426"/>
        <v>theater</v>
      </c>
      <c r="R3439" t="str">
        <f t="shared" si="427"/>
        <v>plays</v>
      </c>
      <c r="S3439" s="10">
        <f t="shared" si="428"/>
        <v>42205.502546296295</v>
      </c>
      <c r="T3439" s="10">
        <f t="shared" si="429"/>
        <v>42235.502546296295</v>
      </c>
      <c r="U3439">
        <f t="shared" si="430"/>
        <v>2015</v>
      </c>
      <c r="V3439">
        <f t="shared" si="431"/>
        <v>2015</v>
      </c>
    </row>
    <row r="3440" spans="1:22"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424"/>
        <v>104.2</v>
      </c>
      <c r="P3440" s="5">
        <f t="shared" si="425"/>
        <v>186.07142857142858</v>
      </c>
      <c r="Q3440" t="str">
        <f t="shared" si="426"/>
        <v>theater</v>
      </c>
      <c r="R3440" t="str">
        <f t="shared" si="427"/>
        <v>plays</v>
      </c>
      <c r="S3440" s="10">
        <f t="shared" si="428"/>
        <v>42100.719525462962</v>
      </c>
      <c r="T3440" s="10">
        <f t="shared" si="429"/>
        <v>42126.666666666664</v>
      </c>
      <c r="U3440">
        <f t="shared" si="430"/>
        <v>2015</v>
      </c>
      <c r="V3440">
        <f t="shared" si="431"/>
        <v>2015</v>
      </c>
    </row>
    <row r="3441" spans="1:22"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424"/>
        <v>134.67833333333334</v>
      </c>
      <c r="P3441" s="5">
        <f t="shared" si="425"/>
        <v>89.785555555555561</v>
      </c>
      <c r="Q3441" t="str">
        <f t="shared" si="426"/>
        <v>theater</v>
      </c>
      <c r="R3441" t="str">
        <f t="shared" si="427"/>
        <v>plays</v>
      </c>
      <c r="S3441" s="10">
        <f t="shared" si="428"/>
        <v>42374.702893518515</v>
      </c>
      <c r="T3441" s="10">
        <f t="shared" si="429"/>
        <v>42387.999305555553</v>
      </c>
      <c r="U3441">
        <f t="shared" si="430"/>
        <v>2016</v>
      </c>
      <c r="V3441">
        <f t="shared" si="431"/>
        <v>2016</v>
      </c>
    </row>
    <row r="3442" spans="1:22"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424"/>
        <v>105.2184</v>
      </c>
      <c r="P3442" s="5">
        <f t="shared" si="425"/>
        <v>64.157560975609755</v>
      </c>
      <c r="Q3442" t="str">
        <f t="shared" si="426"/>
        <v>theater</v>
      </c>
      <c r="R3442" t="str">
        <f t="shared" si="427"/>
        <v>plays</v>
      </c>
      <c r="S3442" s="10">
        <f t="shared" si="428"/>
        <v>41808.914675925924</v>
      </c>
      <c r="T3442" s="10">
        <f t="shared" si="429"/>
        <v>41831.46875</v>
      </c>
      <c r="U3442">
        <f t="shared" si="430"/>
        <v>2014</v>
      </c>
      <c r="V3442">
        <f t="shared" si="431"/>
        <v>2014</v>
      </c>
    </row>
    <row r="3443" spans="1:22"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424"/>
        <v>102.60000000000001</v>
      </c>
      <c r="P3443" s="5">
        <f t="shared" si="425"/>
        <v>59.651162790697676</v>
      </c>
      <c r="Q3443" t="str">
        <f t="shared" si="426"/>
        <v>theater</v>
      </c>
      <c r="R3443" t="str">
        <f t="shared" si="427"/>
        <v>plays</v>
      </c>
      <c r="S3443" s="10">
        <f t="shared" si="428"/>
        <v>42294.221307870372</v>
      </c>
      <c r="T3443" s="10">
        <f t="shared" si="429"/>
        <v>42321.636805555558</v>
      </c>
      <c r="U3443">
        <f t="shared" si="430"/>
        <v>2015</v>
      </c>
      <c r="V3443">
        <f t="shared" si="431"/>
        <v>2015</v>
      </c>
    </row>
    <row r="3444" spans="1:22"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424"/>
        <v>100</v>
      </c>
      <c r="P3444" s="5">
        <f t="shared" si="425"/>
        <v>31.25</v>
      </c>
      <c r="Q3444" t="str">
        <f t="shared" si="426"/>
        <v>theater</v>
      </c>
      <c r="R3444" t="str">
        <f t="shared" si="427"/>
        <v>plays</v>
      </c>
      <c r="S3444" s="10">
        <f t="shared" si="428"/>
        <v>42124.632777777777</v>
      </c>
      <c r="T3444" s="10">
        <f t="shared" si="429"/>
        <v>42154.632777777777</v>
      </c>
      <c r="U3444">
        <f t="shared" si="430"/>
        <v>2015</v>
      </c>
      <c r="V3444">
        <f t="shared" si="431"/>
        <v>2015</v>
      </c>
    </row>
    <row r="3445" spans="1:22"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424"/>
        <v>185.5</v>
      </c>
      <c r="P3445" s="5">
        <f t="shared" si="425"/>
        <v>41.222222222222221</v>
      </c>
      <c r="Q3445" t="str">
        <f t="shared" si="426"/>
        <v>theater</v>
      </c>
      <c r="R3445" t="str">
        <f t="shared" si="427"/>
        <v>plays</v>
      </c>
      <c r="S3445" s="10">
        <f t="shared" si="428"/>
        <v>41861.316504629627</v>
      </c>
      <c r="T3445" s="10">
        <f t="shared" si="429"/>
        <v>41891.316504629627</v>
      </c>
      <c r="U3445">
        <f t="shared" si="430"/>
        <v>2014</v>
      </c>
      <c r="V3445">
        <f t="shared" si="431"/>
        <v>2014</v>
      </c>
    </row>
    <row r="3446" spans="1:22"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424"/>
        <v>289</v>
      </c>
      <c r="P3446" s="5">
        <f t="shared" si="425"/>
        <v>43.35</v>
      </c>
      <c r="Q3446" t="str">
        <f t="shared" si="426"/>
        <v>theater</v>
      </c>
      <c r="R3446" t="str">
        <f t="shared" si="427"/>
        <v>plays</v>
      </c>
      <c r="S3446" s="10">
        <f t="shared" si="428"/>
        <v>42521.08317129629</v>
      </c>
      <c r="T3446" s="10">
        <f t="shared" si="429"/>
        <v>42529.374305555553</v>
      </c>
      <c r="U3446">
        <f t="shared" si="430"/>
        <v>2016</v>
      </c>
      <c r="V3446">
        <f t="shared" si="431"/>
        <v>2016</v>
      </c>
    </row>
    <row r="3447" spans="1:22"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424"/>
        <v>100</v>
      </c>
      <c r="P3447" s="5">
        <f t="shared" si="425"/>
        <v>64.516129032258064</v>
      </c>
      <c r="Q3447" t="str">
        <f t="shared" si="426"/>
        <v>theater</v>
      </c>
      <c r="R3447" t="str">
        <f t="shared" si="427"/>
        <v>plays</v>
      </c>
      <c r="S3447" s="10">
        <f t="shared" si="428"/>
        <v>42272.322175925925</v>
      </c>
      <c r="T3447" s="10">
        <f t="shared" si="429"/>
        <v>42300.322175925925</v>
      </c>
      <c r="U3447">
        <f t="shared" si="430"/>
        <v>2015</v>
      </c>
      <c r="V3447">
        <f t="shared" si="431"/>
        <v>2015</v>
      </c>
    </row>
    <row r="3448" spans="1:22"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424"/>
        <v>108.2</v>
      </c>
      <c r="P3448" s="5">
        <f t="shared" si="425"/>
        <v>43.28</v>
      </c>
      <c r="Q3448" t="str">
        <f t="shared" si="426"/>
        <v>theater</v>
      </c>
      <c r="R3448" t="str">
        <f t="shared" si="427"/>
        <v>plays</v>
      </c>
      <c r="S3448" s="10">
        <f t="shared" si="428"/>
        <v>42016.624131944445</v>
      </c>
      <c r="T3448" s="10">
        <f t="shared" si="429"/>
        <v>42040.305555555555</v>
      </c>
      <c r="U3448">
        <f t="shared" si="430"/>
        <v>2015</v>
      </c>
      <c r="V3448">
        <f t="shared" si="431"/>
        <v>2015</v>
      </c>
    </row>
    <row r="3449" spans="1:22"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424"/>
        <v>107.80000000000001</v>
      </c>
      <c r="P3449" s="5">
        <f t="shared" si="425"/>
        <v>77</v>
      </c>
      <c r="Q3449" t="str">
        <f t="shared" si="426"/>
        <v>theater</v>
      </c>
      <c r="R3449" t="str">
        <f t="shared" si="427"/>
        <v>plays</v>
      </c>
      <c r="S3449" s="10">
        <f t="shared" si="428"/>
        <v>42402.680694444447</v>
      </c>
      <c r="T3449" s="10">
        <f t="shared" si="429"/>
        <v>42447.639027777775</v>
      </c>
      <c r="U3449">
        <f t="shared" si="430"/>
        <v>2016</v>
      </c>
      <c r="V3449">
        <f t="shared" si="431"/>
        <v>2016</v>
      </c>
    </row>
    <row r="3450" spans="1:22"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424"/>
        <v>109.76190476190477</v>
      </c>
      <c r="P3450" s="5">
        <f t="shared" si="425"/>
        <v>51.222222222222221</v>
      </c>
      <c r="Q3450" t="str">
        <f t="shared" si="426"/>
        <v>theater</v>
      </c>
      <c r="R3450" t="str">
        <f t="shared" si="427"/>
        <v>plays</v>
      </c>
      <c r="S3450" s="10">
        <f t="shared" si="428"/>
        <v>41959.910752314812</v>
      </c>
      <c r="T3450" s="10">
        <f t="shared" si="429"/>
        <v>41989.910752314812</v>
      </c>
      <c r="U3450">
        <f t="shared" si="430"/>
        <v>2014</v>
      </c>
      <c r="V3450">
        <f t="shared" si="431"/>
        <v>2014</v>
      </c>
    </row>
    <row r="3451" spans="1:22"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424"/>
        <v>170.625</v>
      </c>
      <c r="P3451" s="5">
        <f t="shared" si="425"/>
        <v>68.25</v>
      </c>
      <c r="Q3451" t="str">
        <f t="shared" si="426"/>
        <v>theater</v>
      </c>
      <c r="R3451" t="str">
        <f t="shared" si="427"/>
        <v>plays</v>
      </c>
      <c r="S3451" s="10">
        <f t="shared" si="428"/>
        <v>42531.844189814808</v>
      </c>
      <c r="T3451" s="10">
        <f t="shared" si="429"/>
        <v>42559.958333333336</v>
      </c>
      <c r="U3451">
        <f t="shared" si="430"/>
        <v>2016</v>
      </c>
      <c r="V3451">
        <f t="shared" si="431"/>
        <v>2016</v>
      </c>
    </row>
    <row r="3452" spans="1:22"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424"/>
        <v>152</v>
      </c>
      <c r="P3452" s="5">
        <f t="shared" si="425"/>
        <v>19.487179487179485</v>
      </c>
      <c r="Q3452" t="str">
        <f t="shared" si="426"/>
        <v>theater</v>
      </c>
      <c r="R3452" t="str">
        <f t="shared" si="427"/>
        <v>plays</v>
      </c>
      <c r="S3452" s="10">
        <f t="shared" si="428"/>
        <v>42036.496192129627</v>
      </c>
      <c r="T3452" s="10">
        <f t="shared" si="429"/>
        <v>42096.454525462956</v>
      </c>
      <c r="U3452">
        <f t="shared" si="430"/>
        <v>2015</v>
      </c>
      <c r="V3452">
        <f t="shared" si="431"/>
        <v>2015</v>
      </c>
    </row>
    <row r="3453" spans="1:22"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424"/>
        <v>101.23076923076924</v>
      </c>
      <c r="P3453" s="5">
        <f t="shared" si="425"/>
        <v>41.125</v>
      </c>
      <c r="Q3453" t="str">
        <f t="shared" si="426"/>
        <v>theater</v>
      </c>
      <c r="R3453" t="str">
        <f t="shared" si="427"/>
        <v>plays</v>
      </c>
      <c r="S3453" s="10">
        <f t="shared" si="428"/>
        <v>42088.515358796292</v>
      </c>
      <c r="T3453" s="10">
        <f t="shared" si="429"/>
        <v>42115.515358796292</v>
      </c>
      <c r="U3453">
        <f t="shared" si="430"/>
        <v>2015</v>
      </c>
      <c r="V3453">
        <f t="shared" si="431"/>
        <v>2015</v>
      </c>
    </row>
    <row r="3454" spans="1:22"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424"/>
        <v>153.19999999999999</v>
      </c>
      <c r="P3454" s="5">
        <f t="shared" si="425"/>
        <v>41.405405405405403</v>
      </c>
      <c r="Q3454" t="str">
        <f t="shared" si="426"/>
        <v>theater</v>
      </c>
      <c r="R3454" t="str">
        <f t="shared" si="427"/>
        <v>plays</v>
      </c>
      <c r="S3454" s="10">
        <f t="shared" si="428"/>
        <v>41820.430856481478</v>
      </c>
      <c r="T3454" s="10">
        <f t="shared" si="429"/>
        <v>41842.957638888889</v>
      </c>
      <c r="U3454">
        <f t="shared" si="430"/>
        <v>2014</v>
      </c>
      <c r="V3454">
        <f t="shared" si="431"/>
        <v>2014</v>
      </c>
    </row>
    <row r="3455" spans="1:22"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424"/>
        <v>128.33333333333334</v>
      </c>
      <c r="P3455" s="5">
        <f t="shared" si="425"/>
        <v>27.5</v>
      </c>
      <c r="Q3455" t="str">
        <f t="shared" si="426"/>
        <v>theater</v>
      </c>
      <c r="R3455" t="str">
        <f t="shared" si="427"/>
        <v>plays</v>
      </c>
      <c r="S3455" s="10">
        <f t="shared" si="428"/>
        <v>42535.770324074074</v>
      </c>
      <c r="T3455" s="10">
        <f t="shared" si="429"/>
        <v>42595.770324074074</v>
      </c>
      <c r="U3455">
        <f t="shared" si="430"/>
        <v>2016</v>
      </c>
      <c r="V3455">
        <f t="shared" si="431"/>
        <v>2016</v>
      </c>
    </row>
    <row r="3456" spans="1:22"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424"/>
        <v>100.71428571428571</v>
      </c>
      <c r="P3456" s="5">
        <f t="shared" si="425"/>
        <v>33.571428571428569</v>
      </c>
      <c r="Q3456" t="str">
        <f t="shared" si="426"/>
        <v>theater</v>
      </c>
      <c r="R3456" t="str">
        <f t="shared" si="427"/>
        <v>plays</v>
      </c>
      <c r="S3456" s="10">
        <f t="shared" si="428"/>
        <v>41821.490266203698</v>
      </c>
      <c r="T3456" s="10">
        <f t="shared" si="429"/>
        <v>41851.490266203698</v>
      </c>
      <c r="U3456">
        <f t="shared" si="430"/>
        <v>2014</v>
      </c>
      <c r="V3456">
        <f t="shared" si="431"/>
        <v>2014</v>
      </c>
    </row>
    <row r="3457" spans="1:22"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424"/>
        <v>100.64999999999999</v>
      </c>
      <c r="P3457" s="5">
        <f t="shared" si="425"/>
        <v>145.86956521739131</v>
      </c>
      <c r="Q3457" t="str">
        <f t="shared" si="426"/>
        <v>theater</v>
      </c>
      <c r="R3457" t="str">
        <f t="shared" si="427"/>
        <v>plays</v>
      </c>
      <c r="S3457" s="10">
        <f t="shared" si="428"/>
        <v>42626.541979166665</v>
      </c>
      <c r="T3457" s="10">
        <f t="shared" si="429"/>
        <v>42656.541979166665</v>
      </c>
      <c r="U3457">
        <f t="shared" si="430"/>
        <v>2016</v>
      </c>
      <c r="V3457">
        <f t="shared" si="431"/>
        <v>2016</v>
      </c>
    </row>
    <row r="3458" spans="1:22"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424"/>
        <v>191.3</v>
      </c>
      <c r="P3458" s="5">
        <f t="shared" si="425"/>
        <v>358.6875</v>
      </c>
      <c r="Q3458" t="str">
        <f t="shared" si="426"/>
        <v>theater</v>
      </c>
      <c r="R3458" t="str">
        <f t="shared" si="427"/>
        <v>plays</v>
      </c>
      <c r="S3458" s="10">
        <f t="shared" si="428"/>
        <v>41820.997303240736</v>
      </c>
      <c r="T3458" s="10">
        <f t="shared" si="429"/>
        <v>41852.082638888889</v>
      </c>
      <c r="U3458">
        <f t="shared" si="430"/>
        <v>2014</v>
      </c>
      <c r="V3458">
        <f t="shared" si="431"/>
        <v>2014</v>
      </c>
    </row>
    <row r="3459" spans="1:22"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432">(E3459/D3459)*100</f>
        <v>140.19999999999999</v>
      </c>
      <c r="P3459" s="5">
        <f t="shared" ref="P3459:P3522" si="433">IFERROR(E3459/L3459, 0)</f>
        <v>50.981818181818184</v>
      </c>
      <c r="Q3459" t="str">
        <f t="shared" ref="Q3459:Q3522" si="434">LEFT(N3459,FIND("/",N3459)-1)</f>
        <v>theater</v>
      </c>
      <c r="R3459" t="str">
        <f t="shared" ref="R3459:R3522" si="435">RIGHT(N3459,LEN(N3459)-FIND("/",N3459))</f>
        <v>plays</v>
      </c>
      <c r="S3459" s="10">
        <f t="shared" ref="S3459:S3522" si="436">(J3459/86400)+25569+(-5/24)</f>
        <v>42016.498344907406</v>
      </c>
      <c r="T3459" s="10">
        <f t="shared" ref="T3459:T3522" si="437">(I3459/86400)+25569+(-5/24)</f>
        <v>42047.040972222218</v>
      </c>
      <c r="U3459">
        <f t="shared" ref="U3459:U3522" si="438">YEAR(S3459)</f>
        <v>2015</v>
      </c>
      <c r="V3459">
        <f t="shared" ref="V3459:V3522" si="439">YEAR(T3459)</f>
        <v>2015</v>
      </c>
    </row>
    <row r="3460" spans="1:22"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432"/>
        <v>124.33537832310839</v>
      </c>
      <c r="P3460" s="5">
        <f t="shared" si="433"/>
        <v>45.037037037037038</v>
      </c>
      <c r="Q3460" t="str">
        <f t="shared" si="434"/>
        <v>theater</v>
      </c>
      <c r="R3460" t="str">
        <f t="shared" si="435"/>
        <v>plays</v>
      </c>
      <c r="S3460" s="10">
        <f t="shared" si="436"/>
        <v>42010.994247685179</v>
      </c>
      <c r="T3460" s="10">
        <f t="shared" si="437"/>
        <v>42037.977083333331</v>
      </c>
      <c r="U3460">
        <f t="shared" si="438"/>
        <v>2015</v>
      </c>
      <c r="V3460">
        <f t="shared" si="439"/>
        <v>2015</v>
      </c>
    </row>
    <row r="3461" spans="1:22"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432"/>
        <v>126.2</v>
      </c>
      <c r="P3461" s="5">
        <f t="shared" si="433"/>
        <v>17.527777777777779</v>
      </c>
      <c r="Q3461" t="str">
        <f t="shared" si="434"/>
        <v>theater</v>
      </c>
      <c r="R3461" t="str">
        <f t="shared" si="435"/>
        <v>plays</v>
      </c>
      <c r="S3461" s="10">
        <f t="shared" si="436"/>
        <v>42480.271527777775</v>
      </c>
      <c r="T3461" s="10">
        <f t="shared" si="437"/>
        <v>42510.271527777775</v>
      </c>
      <c r="U3461">
        <f t="shared" si="438"/>
        <v>2016</v>
      </c>
      <c r="V3461">
        <f t="shared" si="439"/>
        <v>2016</v>
      </c>
    </row>
    <row r="3462" spans="1:22"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432"/>
        <v>190</v>
      </c>
      <c r="P3462" s="5">
        <f t="shared" si="433"/>
        <v>50</v>
      </c>
      <c r="Q3462" t="str">
        <f t="shared" si="434"/>
        <v>theater</v>
      </c>
      <c r="R3462" t="str">
        <f t="shared" si="435"/>
        <v>plays</v>
      </c>
      <c r="S3462" s="10">
        <f t="shared" si="436"/>
        <v>41852.318888888891</v>
      </c>
      <c r="T3462" s="10">
        <f t="shared" si="437"/>
        <v>41866.318888888891</v>
      </c>
      <c r="U3462">
        <f t="shared" si="438"/>
        <v>2014</v>
      </c>
      <c r="V3462">
        <f t="shared" si="439"/>
        <v>2014</v>
      </c>
    </row>
    <row r="3463" spans="1:22"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432"/>
        <v>139</v>
      </c>
      <c r="P3463" s="5">
        <f t="shared" si="433"/>
        <v>57.916666666666664</v>
      </c>
      <c r="Q3463" t="str">
        <f t="shared" si="434"/>
        <v>theater</v>
      </c>
      <c r="R3463" t="str">
        <f t="shared" si="435"/>
        <v>plays</v>
      </c>
      <c r="S3463" s="10">
        <f t="shared" si="436"/>
        <v>42643.424525462957</v>
      </c>
      <c r="T3463" s="10">
        <f t="shared" si="437"/>
        <v>42671.916666666664</v>
      </c>
      <c r="U3463">
        <f t="shared" si="438"/>
        <v>2016</v>
      </c>
      <c r="V3463">
        <f t="shared" si="439"/>
        <v>2016</v>
      </c>
    </row>
    <row r="3464" spans="1:22"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432"/>
        <v>202</v>
      </c>
      <c r="P3464" s="5">
        <f t="shared" si="433"/>
        <v>29.705882352941178</v>
      </c>
      <c r="Q3464" t="str">
        <f t="shared" si="434"/>
        <v>theater</v>
      </c>
      <c r="R3464" t="str">
        <f t="shared" si="435"/>
        <v>plays</v>
      </c>
      <c r="S3464" s="10">
        <f t="shared" si="436"/>
        <v>42179.690138888887</v>
      </c>
      <c r="T3464" s="10">
        <f t="shared" si="437"/>
        <v>42195.541666666664</v>
      </c>
      <c r="U3464">
        <f t="shared" si="438"/>
        <v>2015</v>
      </c>
      <c r="V3464">
        <f t="shared" si="439"/>
        <v>2015</v>
      </c>
    </row>
    <row r="3465" spans="1:22"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432"/>
        <v>103.38000000000001</v>
      </c>
      <c r="P3465" s="5">
        <f t="shared" si="433"/>
        <v>90.684210526315795</v>
      </c>
      <c r="Q3465" t="str">
        <f t="shared" si="434"/>
        <v>theater</v>
      </c>
      <c r="R3465" t="str">
        <f t="shared" si="435"/>
        <v>plays</v>
      </c>
      <c r="S3465" s="10">
        <f t="shared" si="436"/>
        <v>42612.710474537038</v>
      </c>
      <c r="T3465" s="10">
        <f t="shared" si="437"/>
        <v>42653.957638888889</v>
      </c>
      <c r="U3465">
        <f t="shared" si="438"/>
        <v>2016</v>
      </c>
      <c r="V3465">
        <f t="shared" si="439"/>
        <v>2016</v>
      </c>
    </row>
    <row r="3466" spans="1:22"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432"/>
        <v>102.3236</v>
      </c>
      <c r="P3466" s="5">
        <f t="shared" si="433"/>
        <v>55.012688172043013</v>
      </c>
      <c r="Q3466" t="str">
        <f t="shared" si="434"/>
        <v>theater</v>
      </c>
      <c r="R3466" t="str">
        <f t="shared" si="435"/>
        <v>plays</v>
      </c>
      <c r="S3466" s="10">
        <f t="shared" si="436"/>
        <v>42574.921724537031</v>
      </c>
      <c r="T3466" s="10">
        <f t="shared" si="437"/>
        <v>42604.921724537031</v>
      </c>
      <c r="U3466">
        <f t="shared" si="438"/>
        <v>2016</v>
      </c>
      <c r="V3466">
        <f t="shared" si="439"/>
        <v>2016</v>
      </c>
    </row>
    <row r="3467" spans="1:22"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432"/>
        <v>103</v>
      </c>
      <c r="P3467" s="5">
        <f t="shared" si="433"/>
        <v>57.222222222222221</v>
      </c>
      <c r="Q3467" t="str">
        <f t="shared" si="434"/>
        <v>theater</v>
      </c>
      <c r="R3467" t="str">
        <f t="shared" si="435"/>
        <v>plays</v>
      </c>
      <c r="S3467" s="10">
        <f t="shared" si="436"/>
        <v>42200.417499999996</v>
      </c>
      <c r="T3467" s="10">
        <f t="shared" si="437"/>
        <v>42225.458333333336</v>
      </c>
      <c r="U3467">
        <f t="shared" si="438"/>
        <v>2015</v>
      </c>
      <c r="V3467">
        <f t="shared" si="439"/>
        <v>2015</v>
      </c>
    </row>
    <row r="3468" spans="1:22"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432"/>
        <v>127.14285714285714</v>
      </c>
      <c r="P3468" s="5">
        <f t="shared" si="433"/>
        <v>72.950819672131146</v>
      </c>
      <c r="Q3468" t="str">
        <f t="shared" si="434"/>
        <v>theater</v>
      </c>
      <c r="R3468" t="str">
        <f t="shared" si="435"/>
        <v>plays</v>
      </c>
      <c r="S3468" s="10">
        <f t="shared" si="436"/>
        <v>42419.810763888883</v>
      </c>
      <c r="T3468" s="10">
        <f t="shared" si="437"/>
        <v>42479.769097222219</v>
      </c>
      <c r="U3468">
        <f t="shared" si="438"/>
        <v>2016</v>
      </c>
      <c r="V3468">
        <f t="shared" si="439"/>
        <v>2016</v>
      </c>
    </row>
    <row r="3469" spans="1:22"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432"/>
        <v>101</v>
      </c>
      <c r="P3469" s="5">
        <f t="shared" si="433"/>
        <v>64.468085106382972</v>
      </c>
      <c r="Q3469" t="str">
        <f t="shared" si="434"/>
        <v>theater</v>
      </c>
      <c r="R3469" t="str">
        <f t="shared" si="435"/>
        <v>plays</v>
      </c>
      <c r="S3469" s="10">
        <f t="shared" si="436"/>
        <v>42053.463333333326</v>
      </c>
      <c r="T3469" s="10">
        <f t="shared" si="437"/>
        <v>42083.421666666669</v>
      </c>
      <c r="U3469">
        <f t="shared" si="438"/>
        <v>2015</v>
      </c>
      <c r="V3469">
        <f t="shared" si="439"/>
        <v>2015</v>
      </c>
    </row>
    <row r="3470" spans="1:22"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432"/>
        <v>121.78</v>
      </c>
      <c r="P3470" s="5">
        <f t="shared" si="433"/>
        <v>716.35294117647061</v>
      </c>
      <c r="Q3470" t="str">
        <f t="shared" si="434"/>
        <v>theater</v>
      </c>
      <c r="R3470" t="str">
        <f t="shared" si="435"/>
        <v>plays</v>
      </c>
      <c r="S3470" s="10">
        <f t="shared" si="436"/>
        <v>42605.55704861111</v>
      </c>
      <c r="T3470" s="10">
        <f t="shared" si="437"/>
        <v>42633.916666666664</v>
      </c>
      <c r="U3470">
        <f t="shared" si="438"/>
        <v>2016</v>
      </c>
      <c r="V3470">
        <f t="shared" si="439"/>
        <v>2016</v>
      </c>
    </row>
    <row r="3471" spans="1:22"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432"/>
        <v>113.39285714285714</v>
      </c>
      <c r="P3471" s="5">
        <f t="shared" si="433"/>
        <v>50.396825396825399</v>
      </c>
      <c r="Q3471" t="str">
        <f t="shared" si="434"/>
        <v>theater</v>
      </c>
      <c r="R3471" t="str">
        <f t="shared" si="435"/>
        <v>plays</v>
      </c>
      <c r="S3471" s="10">
        <f t="shared" si="436"/>
        <v>42458.433391203704</v>
      </c>
      <c r="T3471" s="10">
        <f t="shared" si="437"/>
        <v>42488.433391203704</v>
      </c>
      <c r="U3471">
        <f t="shared" si="438"/>
        <v>2016</v>
      </c>
      <c r="V3471">
        <f t="shared" si="439"/>
        <v>2016</v>
      </c>
    </row>
    <row r="3472" spans="1:22"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432"/>
        <v>150</v>
      </c>
      <c r="P3472" s="5">
        <f t="shared" si="433"/>
        <v>41.666666666666664</v>
      </c>
      <c r="Q3472" t="str">
        <f t="shared" si="434"/>
        <v>theater</v>
      </c>
      <c r="R3472" t="str">
        <f t="shared" si="435"/>
        <v>plays</v>
      </c>
      <c r="S3472" s="10">
        <f t="shared" si="436"/>
        <v>42528.813680555548</v>
      </c>
      <c r="T3472" s="10">
        <f t="shared" si="437"/>
        <v>42566.693055555552</v>
      </c>
      <c r="U3472">
        <f t="shared" si="438"/>
        <v>2016</v>
      </c>
      <c r="V3472">
        <f t="shared" si="439"/>
        <v>2016</v>
      </c>
    </row>
    <row r="3473" spans="1:22"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432"/>
        <v>214.6</v>
      </c>
      <c r="P3473" s="5">
        <f t="shared" si="433"/>
        <v>35.766666666666666</v>
      </c>
      <c r="Q3473" t="str">
        <f t="shared" si="434"/>
        <v>theater</v>
      </c>
      <c r="R3473" t="str">
        <f t="shared" si="435"/>
        <v>plays</v>
      </c>
      <c r="S3473" s="10">
        <f t="shared" si="436"/>
        <v>41841.61215277778</v>
      </c>
      <c r="T3473" s="10">
        <f t="shared" si="437"/>
        <v>41882.625</v>
      </c>
      <c r="U3473">
        <f t="shared" si="438"/>
        <v>2014</v>
      </c>
      <c r="V3473">
        <f t="shared" si="439"/>
        <v>2014</v>
      </c>
    </row>
    <row r="3474" spans="1:22"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432"/>
        <v>102.05</v>
      </c>
      <c r="P3474" s="5">
        <f t="shared" si="433"/>
        <v>88.739130434782609</v>
      </c>
      <c r="Q3474" t="str">
        <f t="shared" si="434"/>
        <v>theater</v>
      </c>
      <c r="R3474" t="str">
        <f t="shared" si="435"/>
        <v>plays</v>
      </c>
      <c r="S3474" s="10">
        <f t="shared" si="436"/>
        <v>41927.962164351848</v>
      </c>
      <c r="T3474" s="10">
        <f t="shared" si="437"/>
        <v>41949.040972222218</v>
      </c>
      <c r="U3474">
        <f t="shared" si="438"/>
        <v>2014</v>
      </c>
      <c r="V3474">
        <f t="shared" si="439"/>
        <v>2014</v>
      </c>
    </row>
    <row r="3475" spans="1:22"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432"/>
        <v>100</v>
      </c>
      <c r="P3475" s="5">
        <f t="shared" si="433"/>
        <v>148.4848484848485</v>
      </c>
      <c r="Q3475" t="str">
        <f t="shared" si="434"/>
        <v>theater</v>
      </c>
      <c r="R3475" t="str">
        <f t="shared" si="435"/>
        <v>plays</v>
      </c>
      <c r="S3475" s="10">
        <f t="shared" si="436"/>
        <v>42062.626111111109</v>
      </c>
      <c r="T3475" s="10">
        <f t="shared" si="437"/>
        <v>42083.643749999996</v>
      </c>
      <c r="U3475">
        <f t="shared" si="438"/>
        <v>2015</v>
      </c>
      <c r="V3475">
        <f t="shared" si="439"/>
        <v>2015</v>
      </c>
    </row>
    <row r="3476" spans="1:22"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432"/>
        <v>101</v>
      </c>
      <c r="P3476" s="5">
        <f t="shared" si="433"/>
        <v>51.794871794871796</v>
      </c>
      <c r="Q3476" t="str">
        <f t="shared" si="434"/>
        <v>theater</v>
      </c>
      <c r="R3476" t="str">
        <f t="shared" si="435"/>
        <v>plays</v>
      </c>
      <c r="S3476" s="10">
        <f t="shared" si="436"/>
        <v>42541.293182870366</v>
      </c>
      <c r="T3476" s="10">
        <f t="shared" si="437"/>
        <v>42571.293182870366</v>
      </c>
      <c r="U3476">
        <f t="shared" si="438"/>
        <v>2016</v>
      </c>
      <c r="V3476">
        <f t="shared" si="439"/>
        <v>2016</v>
      </c>
    </row>
    <row r="3477" spans="1:22"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432"/>
        <v>113.33333333333333</v>
      </c>
      <c r="P3477" s="5">
        <f t="shared" si="433"/>
        <v>20</v>
      </c>
      <c r="Q3477" t="str">
        <f t="shared" si="434"/>
        <v>theater</v>
      </c>
      <c r="R3477" t="str">
        <f t="shared" si="435"/>
        <v>plays</v>
      </c>
      <c r="S3477" s="10">
        <f t="shared" si="436"/>
        <v>41918.672499999993</v>
      </c>
      <c r="T3477" s="10">
        <f t="shared" si="437"/>
        <v>41945.791666666664</v>
      </c>
      <c r="U3477">
        <f t="shared" si="438"/>
        <v>2014</v>
      </c>
      <c r="V3477">
        <f t="shared" si="439"/>
        <v>2014</v>
      </c>
    </row>
    <row r="3478" spans="1:22"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432"/>
        <v>104</v>
      </c>
      <c r="P3478" s="5">
        <f t="shared" si="433"/>
        <v>52</v>
      </c>
      <c r="Q3478" t="str">
        <f t="shared" si="434"/>
        <v>theater</v>
      </c>
      <c r="R3478" t="str">
        <f t="shared" si="435"/>
        <v>plays</v>
      </c>
      <c r="S3478" s="10">
        <f t="shared" si="436"/>
        <v>41921.071643518517</v>
      </c>
      <c r="T3478" s="10">
        <f t="shared" si="437"/>
        <v>41938.916666666664</v>
      </c>
      <c r="U3478">
        <f t="shared" si="438"/>
        <v>2014</v>
      </c>
      <c r="V3478">
        <f t="shared" si="439"/>
        <v>2014</v>
      </c>
    </row>
    <row r="3479" spans="1:22"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432"/>
        <v>115.33333333333333</v>
      </c>
      <c r="P3479" s="5">
        <f t="shared" si="433"/>
        <v>53.230769230769234</v>
      </c>
      <c r="Q3479" t="str">
        <f t="shared" si="434"/>
        <v>theater</v>
      </c>
      <c r="R3479" t="str">
        <f t="shared" si="435"/>
        <v>plays</v>
      </c>
      <c r="S3479" s="10">
        <f t="shared" si="436"/>
        <v>42128.528275462959</v>
      </c>
      <c r="T3479" s="10">
        <f t="shared" si="437"/>
        <v>42140.916666666664</v>
      </c>
      <c r="U3479">
        <f t="shared" si="438"/>
        <v>2015</v>
      </c>
      <c r="V3479">
        <f t="shared" si="439"/>
        <v>2015</v>
      </c>
    </row>
    <row r="3480" spans="1:22"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432"/>
        <v>112.85000000000001</v>
      </c>
      <c r="P3480" s="5">
        <f t="shared" si="433"/>
        <v>39.596491228070178</v>
      </c>
      <c r="Q3480" t="str">
        <f t="shared" si="434"/>
        <v>theater</v>
      </c>
      <c r="R3480" t="str">
        <f t="shared" si="435"/>
        <v>plays</v>
      </c>
      <c r="S3480" s="10">
        <f t="shared" si="436"/>
        <v>42053.708587962959</v>
      </c>
      <c r="T3480" s="10">
        <f t="shared" si="437"/>
        <v>42079.666666666664</v>
      </c>
      <c r="U3480">
        <f t="shared" si="438"/>
        <v>2015</v>
      </c>
      <c r="V3480">
        <f t="shared" si="439"/>
        <v>2015</v>
      </c>
    </row>
    <row r="3481" spans="1:22"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432"/>
        <v>127.86666666666666</v>
      </c>
      <c r="P3481" s="5">
        <f t="shared" si="433"/>
        <v>34.25</v>
      </c>
      <c r="Q3481" t="str">
        <f t="shared" si="434"/>
        <v>theater</v>
      </c>
      <c r="R3481" t="str">
        <f t="shared" si="435"/>
        <v>plays</v>
      </c>
      <c r="S3481" s="10">
        <f t="shared" si="436"/>
        <v>41781.64675925926</v>
      </c>
      <c r="T3481" s="10">
        <f t="shared" si="437"/>
        <v>41811.64675925926</v>
      </c>
      <c r="U3481">
        <f t="shared" si="438"/>
        <v>2014</v>
      </c>
      <c r="V3481">
        <f t="shared" si="439"/>
        <v>2014</v>
      </c>
    </row>
    <row r="3482" spans="1:22"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432"/>
        <v>142.66666666666669</v>
      </c>
      <c r="P3482" s="5">
        <f t="shared" si="433"/>
        <v>164.61538461538461</v>
      </c>
      <c r="Q3482" t="str">
        <f t="shared" si="434"/>
        <v>theater</v>
      </c>
      <c r="R3482" t="str">
        <f t="shared" si="435"/>
        <v>plays</v>
      </c>
      <c r="S3482" s="10">
        <f t="shared" si="436"/>
        <v>42171.109108796292</v>
      </c>
      <c r="T3482" s="10">
        <f t="shared" si="437"/>
        <v>42195.666666666664</v>
      </c>
      <c r="U3482">
        <f t="shared" si="438"/>
        <v>2015</v>
      </c>
      <c r="V3482">
        <f t="shared" si="439"/>
        <v>2015</v>
      </c>
    </row>
    <row r="3483" spans="1:22"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432"/>
        <v>118.8</v>
      </c>
      <c r="P3483" s="5">
        <f t="shared" si="433"/>
        <v>125.05263157894737</v>
      </c>
      <c r="Q3483" t="str">
        <f t="shared" si="434"/>
        <v>theater</v>
      </c>
      <c r="R3483" t="str">
        <f t="shared" si="435"/>
        <v>plays</v>
      </c>
      <c r="S3483" s="10">
        <f t="shared" si="436"/>
        <v>41989.039212962962</v>
      </c>
      <c r="T3483" s="10">
        <f t="shared" si="437"/>
        <v>42006.039212962962</v>
      </c>
      <c r="U3483">
        <f t="shared" si="438"/>
        <v>2014</v>
      </c>
      <c r="V3483">
        <f t="shared" si="439"/>
        <v>2015</v>
      </c>
    </row>
    <row r="3484" spans="1:22"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432"/>
        <v>138.33333333333334</v>
      </c>
      <c r="P3484" s="5">
        <f t="shared" si="433"/>
        <v>51.875</v>
      </c>
      <c r="Q3484" t="str">
        <f t="shared" si="434"/>
        <v>theater</v>
      </c>
      <c r="R3484" t="str">
        <f t="shared" si="435"/>
        <v>plays</v>
      </c>
      <c r="S3484" s="10">
        <f t="shared" si="436"/>
        <v>41796.563263888886</v>
      </c>
      <c r="T3484" s="10">
        <f t="shared" si="437"/>
        <v>41826.563263888886</v>
      </c>
      <c r="U3484">
        <f t="shared" si="438"/>
        <v>2014</v>
      </c>
      <c r="V3484">
        <f t="shared" si="439"/>
        <v>2014</v>
      </c>
    </row>
    <row r="3485" spans="1:22"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432"/>
        <v>159.9402985074627</v>
      </c>
      <c r="P3485" s="5">
        <f t="shared" si="433"/>
        <v>40.285714285714285</v>
      </c>
      <c r="Q3485" t="str">
        <f t="shared" si="434"/>
        <v>theater</v>
      </c>
      <c r="R3485" t="str">
        <f t="shared" si="435"/>
        <v>plays</v>
      </c>
      <c r="S3485" s="10">
        <f t="shared" si="436"/>
        <v>41793.460428240738</v>
      </c>
      <c r="T3485" s="10">
        <f t="shared" si="437"/>
        <v>41823.460428240738</v>
      </c>
      <c r="U3485">
        <f t="shared" si="438"/>
        <v>2014</v>
      </c>
      <c r="V3485">
        <f t="shared" si="439"/>
        <v>2014</v>
      </c>
    </row>
    <row r="3486" spans="1:22"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432"/>
        <v>114.24000000000001</v>
      </c>
      <c r="P3486" s="5">
        <f t="shared" si="433"/>
        <v>64.909090909090907</v>
      </c>
      <c r="Q3486" t="str">
        <f t="shared" si="434"/>
        <v>theater</v>
      </c>
      <c r="R3486" t="str">
        <f t="shared" si="435"/>
        <v>plays</v>
      </c>
      <c r="S3486" s="10">
        <f t="shared" si="436"/>
        <v>42506.552071759252</v>
      </c>
      <c r="T3486" s="10">
        <f t="shared" si="437"/>
        <v>42536.552071759252</v>
      </c>
      <c r="U3486">
        <f t="shared" si="438"/>
        <v>2016</v>
      </c>
      <c r="V3486">
        <f t="shared" si="439"/>
        <v>2016</v>
      </c>
    </row>
    <row r="3487" spans="1:22"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432"/>
        <v>100.60606060606061</v>
      </c>
      <c r="P3487" s="5">
        <f t="shared" si="433"/>
        <v>55.333333333333336</v>
      </c>
      <c r="Q3487" t="str">
        <f t="shared" si="434"/>
        <v>theater</v>
      </c>
      <c r="R3487" t="str">
        <f t="shared" si="435"/>
        <v>plays</v>
      </c>
      <c r="S3487" s="10">
        <f t="shared" si="436"/>
        <v>42372.484722222223</v>
      </c>
      <c r="T3487" s="10">
        <f t="shared" si="437"/>
        <v>42402.484722222223</v>
      </c>
      <c r="U3487">
        <f t="shared" si="438"/>
        <v>2016</v>
      </c>
      <c r="V3487">
        <f t="shared" si="439"/>
        <v>2016</v>
      </c>
    </row>
    <row r="3488" spans="1:22"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432"/>
        <v>155.20000000000002</v>
      </c>
      <c r="P3488" s="5">
        <f t="shared" si="433"/>
        <v>83.142857142857139</v>
      </c>
      <c r="Q3488" t="str">
        <f t="shared" si="434"/>
        <v>theater</v>
      </c>
      <c r="R3488" t="str">
        <f t="shared" si="435"/>
        <v>plays</v>
      </c>
      <c r="S3488" s="10">
        <f t="shared" si="436"/>
        <v>42126.666678240734</v>
      </c>
      <c r="T3488" s="10">
        <f t="shared" si="437"/>
        <v>42158.082638888889</v>
      </c>
      <c r="U3488">
        <f t="shared" si="438"/>
        <v>2015</v>
      </c>
      <c r="V3488">
        <f t="shared" si="439"/>
        <v>2015</v>
      </c>
    </row>
    <row r="3489" spans="1:22"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432"/>
        <v>127.75000000000001</v>
      </c>
      <c r="P3489" s="5">
        <f t="shared" si="433"/>
        <v>38.712121212121211</v>
      </c>
      <c r="Q3489" t="str">
        <f t="shared" si="434"/>
        <v>theater</v>
      </c>
      <c r="R3489" t="str">
        <f t="shared" si="435"/>
        <v>plays</v>
      </c>
      <c r="S3489" s="10">
        <f t="shared" si="436"/>
        <v>42149.732083333329</v>
      </c>
      <c r="T3489" s="10">
        <f t="shared" si="437"/>
        <v>42179.732083333329</v>
      </c>
      <c r="U3489">
        <f t="shared" si="438"/>
        <v>2015</v>
      </c>
      <c r="V3489">
        <f t="shared" si="439"/>
        <v>2015</v>
      </c>
    </row>
    <row r="3490" spans="1:22"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432"/>
        <v>121.2</v>
      </c>
      <c r="P3490" s="5">
        <f t="shared" si="433"/>
        <v>125.37931034482759</v>
      </c>
      <c r="Q3490" t="str">
        <f t="shared" si="434"/>
        <v>theater</v>
      </c>
      <c r="R3490" t="str">
        <f t="shared" si="435"/>
        <v>plays</v>
      </c>
      <c r="S3490" s="10">
        <f t="shared" si="436"/>
        <v>42087.55972222222</v>
      </c>
      <c r="T3490" s="10">
        <f t="shared" si="437"/>
        <v>42111.458333333336</v>
      </c>
      <c r="U3490">
        <f t="shared" si="438"/>
        <v>2015</v>
      </c>
      <c r="V3490">
        <f t="shared" si="439"/>
        <v>2015</v>
      </c>
    </row>
    <row r="3491" spans="1:22"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432"/>
        <v>112.7</v>
      </c>
      <c r="P3491" s="5">
        <f t="shared" si="433"/>
        <v>78.263888888888886</v>
      </c>
      <c r="Q3491" t="str">
        <f t="shared" si="434"/>
        <v>theater</v>
      </c>
      <c r="R3491" t="str">
        <f t="shared" si="435"/>
        <v>plays</v>
      </c>
      <c r="S3491" s="10">
        <f t="shared" si="436"/>
        <v>41753.427442129629</v>
      </c>
      <c r="T3491" s="10">
        <f t="shared" si="437"/>
        <v>41783.666666666664</v>
      </c>
      <c r="U3491">
        <f t="shared" si="438"/>
        <v>2014</v>
      </c>
      <c r="V3491">
        <f t="shared" si="439"/>
        <v>2014</v>
      </c>
    </row>
    <row r="3492" spans="1:22"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432"/>
        <v>127.49999999999999</v>
      </c>
      <c r="P3492" s="5">
        <f t="shared" si="433"/>
        <v>47.222222222222221</v>
      </c>
      <c r="Q3492" t="str">
        <f t="shared" si="434"/>
        <v>theater</v>
      </c>
      <c r="R3492" t="str">
        <f t="shared" si="435"/>
        <v>plays</v>
      </c>
      <c r="S3492" s="10">
        <f t="shared" si="436"/>
        <v>42443.594027777777</v>
      </c>
      <c r="T3492" s="10">
        <f t="shared" si="437"/>
        <v>42473.594027777777</v>
      </c>
      <c r="U3492">
        <f t="shared" si="438"/>
        <v>2016</v>
      </c>
      <c r="V3492">
        <f t="shared" si="439"/>
        <v>2016</v>
      </c>
    </row>
    <row r="3493" spans="1:22"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432"/>
        <v>158.20000000000002</v>
      </c>
      <c r="P3493" s="5">
        <f t="shared" si="433"/>
        <v>79.099999999999994</v>
      </c>
      <c r="Q3493" t="str">
        <f t="shared" si="434"/>
        <v>theater</v>
      </c>
      <c r="R3493" t="str">
        <f t="shared" si="435"/>
        <v>plays</v>
      </c>
      <c r="S3493" s="10">
        <f t="shared" si="436"/>
        <v>42121.041481481479</v>
      </c>
      <c r="T3493" s="10">
        <f t="shared" si="437"/>
        <v>42142.041481481479</v>
      </c>
      <c r="U3493">
        <f t="shared" si="438"/>
        <v>2015</v>
      </c>
      <c r="V3493">
        <f t="shared" si="439"/>
        <v>2015</v>
      </c>
    </row>
    <row r="3494" spans="1:22"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432"/>
        <v>105.26894736842105</v>
      </c>
      <c r="P3494" s="5">
        <f t="shared" si="433"/>
        <v>114.29199999999999</v>
      </c>
      <c r="Q3494" t="str">
        <f t="shared" si="434"/>
        <v>theater</v>
      </c>
      <c r="R3494" t="str">
        <f t="shared" si="435"/>
        <v>plays</v>
      </c>
      <c r="S3494" s="10">
        <f t="shared" si="436"/>
        <v>42267.800891203697</v>
      </c>
      <c r="T3494" s="10">
        <f t="shared" si="437"/>
        <v>42302.800891203697</v>
      </c>
      <c r="U3494">
        <f t="shared" si="438"/>
        <v>2015</v>
      </c>
      <c r="V3494">
        <f t="shared" si="439"/>
        <v>2015</v>
      </c>
    </row>
    <row r="3495" spans="1:22"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432"/>
        <v>100</v>
      </c>
      <c r="P3495" s="5">
        <f t="shared" si="433"/>
        <v>51.724137931034484</v>
      </c>
      <c r="Q3495" t="str">
        <f t="shared" si="434"/>
        <v>theater</v>
      </c>
      <c r="R3495" t="str">
        <f t="shared" si="435"/>
        <v>plays</v>
      </c>
      <c r="S3495" s="10">
        <f t="shared" si="436"/>
        <v>41848.657824074071</v>
      </c>
      <c r="T3495" s="10">
        <f t="shared" si="437"/>
        <v>41868.007638888885</v>
      </c>
      <c r="U3495">
        <f t="shared" si="438"/>
        <v>2014</v>
      </c>
      <c r="V3495">
        <f t="shared" si="439"/>
        <v>2014</v>
      </c>
    </row>
    <row r="3496" spans="1:22"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432"/>
        <v>100</v>
      </c>
      <c r="P3496" s="5">
        <f t="shared" si="433"/>
        <v>30.76923076923077</v>
      </c>
      <c r="Q3496" t="str">
        <f t="shared" si="434"/>
        <v>theater</v>
      </c>
      <c r="R3496" t="str">
        <f t="shared" si="435"/>
        <v>plays</v>
      </c>
      <c r="S3496" s="10">
        <f t="shared" si="436"/>
        <v>42689.006655092591</v>
      </c>
      <c r="T3496" s="10">
        <f t="shared" si="437"/>
        <v>42700.041666666664</v>
      </c>
      <c r="U3496">
        <f t="shared" si="438"/>
        <v>2016</v>
      </c>
      <c r="V3496">
        <f t="shared" si="439"/>
        <v>2016</v>
      </c>
    </row>
    <row r="3497" spans="1:22"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432"/>
        <v>106.86</v>
      </c>
      <c r="P3497" s="5">
        <f t="shared" si="433"/>
        <v>74.208333333333329</v>
      </c>
      <c r="Q3497" t="str">
        <f t="shared" si="434"/>
        <v>theater</v>
      </c>
      <c r="R3497" t="str">
        <f t="shared" si="435"/>
        <v>plays</v>
      </c>
      <c r="S3497" s="10">
        <f t="shared" si="436"/>
        <v>41915.554502314808</v>
      </c>
      <c r="T3497" s="10">
        <f t="shared" si="437"/>
        <v>41944.512499999997</v>
      </c>
      <c r="U3497">
        <f t="shared" si="438"/>
        <v>2014</v>
      </c>
      <c r="V3497">
        <f t="shared" si="439"/>
        <v>2014</v>
      </c>
    </row>
    <row r="3498" spans="1:22"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432"/>
        <v>124.4</v>
      </c>
      <c r="P3498" s="5">
        <f t="shared" si="433"/>
        <v>47.846153846153847</v>
      </c>
      <c r="Q3498" t="str">
        <f t="shared" si="434"/>
        <v>theater</v>
      </c>
      <c r="R3498" t="str">
        <f t="shared" si="435"/>
        <v>plays</v>
      </c>
      <c r="S3498" s="10">
        <f t="shared" si="436"/>
        <v>42584.638495370367</v>
      </c>
      <c r="T3498" s="10">
        <f t="shared" si="437"/>
        <v>42624.638495370367</v>
      </c>
      <c r="U3498">
        <f t="shared" si="438"/>
        <v>2016</v>
      </c>
      <c r="V3498">
        <f t="shared" si="439"/>
        <v>2016</v>
      </c>
    </row>
    <row r="3499" spans="1:22"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432"/>
        <v>108.70406189555126</v>
      </c>
      <c r="P3499" s="5">
        <f t="shared" si="433"/>
        <v>34.408163265306122</v>
      </c>
      <c r="Q3499" t="str">
        <f t="shared" si="434"/>
        <v>theater</v>
      </c>
      <c r="R3499" t="str">
        <f t="shared" si="435"/>
        <v>plays</v>
      </c>
      <c r="S3499" s="10">
        <f t="shared" si="436"/>
        <v>42511.53361111111</v>
      </c>
      <c r="T3499" s="10">
        <f t="shared" si="437"/>
        <v>42523.708333333336</v>
      </c>
      <c r="U3499">
        <f t="shared" si="438"/>
        <v>2016</v>
      </c>
      <c r="V3499">
        <f t="shared" si="439"/>
        <v>2016</v>
      </c>
    </row>
    <row r="3500" spans="1:22"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432"/>
        <v>102.42424242424242</v>
      </c>
      <c r="P3500" s="5">
        <f t="shared" si="433"/>
        <v>40.238095238095241</v>
      </c>
      <c r="Q3500" t="str">
        <f t="shared" si="434"/>
        <v>theater</v>
      </c>
      <c r="R3500" t="str">
        <f t="shared" si="435"/>
        <v>plays</v>
      </c>
      <c r="S3500" s="10">
        <f t="shared" si="436"/>
        <v>42458.950277777774</v>
      </c>
      <c r="T3500" s="10">
        <f t="shared" si="437"/>
        <v>42518.697222222218</v>
      </c>
      <c r="U3500">
        <f t="shared" si="438"/>
        <v>2016</v>
      </c>
      <c r="V3500">
        <f t="shared" si="439"/>
        <v>2016</v>
      </c>
    </row>
    <row r="3501" spans="1:22"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432"/>
        <v>105.5</v>
      </c>
      <c r="P3501" s="5">
        <f t="shared" si="433"/>
        <v>60.285714285714285</v>
      </c>
      <c r="Q3501" t="str">
        <f t="shared" si="434"/>
        <v>theater</v>
      </c>
      <c r="R3501" t="str">
        <f t="shared" si="435"/>
        <v>plays</v>
      </c>
      <c r="S3501" s="10">
        <f t="shared" si="436"/>
        <v>42131.827835648146</v>
      </c>
      <c r="T3501" s="10">
        <f t="shared" si="437"/>
        <v>42186.082638888889</v>
      </c>
      <c r="U3501">
        <f t="shared" si="438"/>
        <v>2015</v>
      </c>
      <c r="V3501">
        <f t="shared" si="439"/>
        <v>2015</v>
      </c>
    </row>
    <row r="3502" spans="1:22"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432"/>
        <v>106.3</v>
      </c>
      <c r="P3502" s="5">
        <f t="shared" si="433"/>
        <v>25.30952380952381</v>
      </c>
      <c r="Q3502" t="str">
        <f t="shared" si="434"/>
        <v>theater</v>
      </c>
      <c r="R3502" t="str">
        <f t="shared" si="435"/>
        <v>plays</v>
      </c>
      <c r="S3502" s="10">
        <f t="shared" si="436"/>
        <v>42419.711087962962</v>
      </c>
      <c r="T3502" s="10">
        <f t="shared" si="437"/>
        <v>42435.999305555553</v>
      </c>
      <c r="U3502">
        <f t="shared" si="438"/>
        <v>2016</v>
      </c>
      <c r="V3502">
        <f t="shared" si="439"/>
        <v>2016</v>
      </c>
    </row>
    <row r="3503" spans="1:22"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432"/>
        <v>100.66666666666666</v>
      </c>
      <c r="P3503" s="5">
        <f t="shared" si="433"/>
        <v>35.952380952380949</v>
      </c>
      <c r="Q3503" t="str">
        <f t="shared" si="434"/>
        <v>theater</v>
      </c>
      <c r="R3503" t="str">
        <f t="shared" si="435"/>
        <v>plays</v>
      </c>
      <c r="S3503" s="10">
        <f t="shared" si="436"/>
        <v>42233.555497685178</v>
      </c>
      <c r="T3503" s="10">
        <f t="shared" si="437"/>
        <v>42258.555497685178</v>
      </c>
      <c r="U3503">
        <f t="shared" si="438"/>
        <v>2015</v>
      </c>
      <c r="V3503">
        <f t="shared" si="439"/>
        <v>2015</v>
      </c>
    </row>
    <row r="3504" spans="1:22"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432"/>
        <v>105.4</v>
      </c>
      <c r="P3504" s="5">
        <f t="shared" si="433"/>
        <v>136</v>
      </c>
      <c r="Q3504" t="str">
        <f t="shared" si="434"/>
        <v>theater</v>
      </c>
      <c r="R3504" t="str">
        <f t="shared" si="435"/>
        <v>plays</v>
      </c>
      <c r="S3504" s="10">
        <f t="shared" si="436"/>
        <v>42430.631064814814</v>
      </c>
      <c r="T3504" s="10">
        <f t="shared" si="437"/>
        <v>42444.957638888889</v>
      </c>
      <c r="U3504">
        <f t="shared" si="438"/>
        <v>2016</v>
      </c>
      <c r="V3504">
        <f t="shared" si="439"/>
        <v>2016</v>
      </c>
    </row>
    <row r="3505" spans="1:22"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432"/>
        <v>107.55999999999999</v>
      </c>
      <c r="P3505" s="5">
        <f t="shared" si="433"/>
        <v>70.763157894736835</v>
      </c>
      <c r="Q3505" t="str">
        <f t="shared" si="434"/>
        <v>theater</v>
      </c>
      <c r="R3505" t="str">
        <f t="shared" si="435"/>
        <v>plays</v>
      </c>
      <c r="S3505" s="10">
        <f t="shared" si="436"/>
        <v>42545.27</v>
      </c>
      <c r="T3505" s="10">
        <f t="shared" si="437"/>
        <v>42575.27</v>
      </c>
      <c r="U3505">
        <f t="shared" si="438"/>
        <v>2016</v>
      </c>
      <c r="V3505">
        <f t="shared" si="439"/>
        <v>2016</v>
      </c>
    </row>
    <row r="3506" spans="1:22"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432"/>
        <v>100</v>
      </c>
      <c r="P3506" s="5">
        <f t="shared" si="433"/>
        <v>125</v>
      </c>
      <c r="Q3506" t="str">
        <f t="shared" si="434"/>
        <v>theater</v>
      </c>
      <c r="R3506" t="str">
        <f t="shared" si="435"/>
        <v>plays</v>
      </c>
      <c r="S3506" s="10">
        <f t="shared" si="436"/>
        <v>42297.540405092594</v>
      </c>
      <c r="T3506" s="10">
        <f t="shared" si="437"/>
        <v>42327.582071759258</v>
      </c>
      <c r="U3506">
        <f t="shared" si="438"/>
        <v>2015</v>
      </c>
      <c r="V3506">
        <f t="shared" si="439"/>
        <v>2015</v>
      </c>
    </row>
    <row r="3507" spans="1:22"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432"/>
        <v>103.76</v>
      </c>
      <c r="P3507" s="5">
        <f t="shared" si="433"/>
        <v>66.512820512820511</v>
      </c>
      <c r="Q3507" t="str">
        <f t="shared" si="434"/>
        <v>theater</v>
      </c>
      <c r="R3507" t="str">
        <f t="shared" si="435"/>
        <v>plays</v>
      </c>
      <c r="S3507" s="10">
        <f t="shared" si="436"/>
        <v>41760.727372685185</v>
      </c>
      <c r="T3507" s="10">
        <f t="shared" si="437"/>
        <v>41771.958333333328</v>
      </c>
      <c r="U3507">
        <f t="shared" si="438"/>
        <v>2014</v>
      </c>
      <c r="V3507">
        <f t="shared" si="439"/>
        <v>2014</v>
      </c>
    </row>
    <row r="3508" spans="1:22"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432"/>
        <v>101.49999999999999</v>
      </c>
      <c r="P3508" s="5">
        <f t="shared" si="433"/>
        <v>105</v>
      </c>
      <c r="Q3508" t="str">
        <f t="shared" si="434"/>
        <v>theater</v>
      </c>
      <c r="R3508" t="str">
        <f t="shared" si="435"/>
        <v>plays</v>
      </c>
      <c r="S3508" s="10">
        <f t="shared" si="436"/>
        <v>41829.525925925926</v>
      </c>
      <c r="T3508" s="10">
        <f t="shared" si="437"/>
        <v>41874.525925925926</v>
      </c>
      <c r="U3508">
        <f t="shared" si="438"/>
        <v>2014</v>
      </c>
      <c r="V3508">
        <f t="shared" si="439"/>
        <v>2014</v>
      </c>
    </row>
    <row r="3509" spans="1:22"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432"/>
        <v>104.4</v>
      </c>
      <c r="P3509" s="5">
        <f t="shared" si="433"/>
        <v>145</v>
      </c>
      <c r="Q3509" t="str">
        <f t="shared" si="434"/>
        <v>theater</v>
      </c>
      <c r="R3509" t="str">
        <f t="shared" si="435"/>
        <v>plays</v>
      </c>
      <c r="S3509" s="10">
        <f t="shared" si="436"/>
        <v>42491.714548611104</v>
      </c>
      <c r="T3509" s="10">
        <f t="shared" si="437"/>
        <v>42521.714548611104</v>
      </c>
      <c r="U3509">
        <f t="shared" si="438"/>
        <v>2016</v>
      </c>
      <c r="V3509">
        <f t="shared" si="439"/>
        <v>2016</v>
      </c>
    </row>
    <row r="3510" spans="1:22"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432"/>
        <v>180</v>
      </c>
      <c r="P3510" s="5">
        <f t="shared" si="433"/>
        <v>12</v>
      </c>
      <c r="Q3510" t="str">
        <f t="shared" si="434"/>
        <v>theater</v>
      </c>
      <c r="R3510" t="str">
        <f t="shared" si="435"/>
        <v>plays</v>
      </c>
      <c r="S3510" s="10">
        <f t="shared" si="436"/>
        <v>42477.521446759252</v>
      </c>
      <c r="T3510" s="10">
        <f t="shared" si="437"/>
        <v>42500.666666666664</v>
      </c>
      <c r="U3510">
        <f t="shared" si="438"/>
        <v>2016</v>
      </c>
      <c r="V3510">
        <f t="shared" si="439"/>
        <v>2016</v>
      </c>
    </row>
    <row r="3511" spans="1:22"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432"/>
        <v>106.33333333333333</v>
      </c>
      <c r="P3511" s="5">
        <f t="shared" si="433"/>
        <v>96.666666666666671</v>
      </c>
      <c r="Q3511" t="str">
        <f t="shared" si="434"/>
        <v>theater</v>
      </c>
      <c r="R3511" t="str">
        <f t="shared" si="435"/>
        <v>plays</v>
      </c>
      <c r="S3511" s="10">
        <f t="shared" si="436"/>
        <v>41950.651226851849</v>
      </c>
      <c r="T3511" s="10">
        <f t="shared" si="437"/>
        <v>41963.996527777774</v>
      </c>
      <c r="U3511">
        <f t="shared" si="438"/>
        <v>2014</v>
      </c>
      <c r="V3511">
        <f t="shared" si="439"/>
        <v>2014</v>
      </c>
    </row>
    <row r="3512" spans="1:22"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432"/>
        <v>100.55555555555556</v>
      </c>
      <c r="P3512" s="5">
        <f t="shared" si="433"/>
        <v>60.333333333333336</v>
      </c>
      <c r="Q3512" t="str">
        <f t="shared" si="434"/>
        <v>theater</v>
      </c>
      <c r="R3512" t="str">
        <f t="shared" si="435"/>
        <v>plays</v>
      </c>
      <c r="S3512" s="10">
        <f t="shared" si="436"/>
        <v>41802.412569444445</v>
      </c>
      <c r="T3512" s="10">
        <f t="shared" si="437"/>
        <v>41822.412569444445</v>
      </c>
      <c r="U3512">
        <f t="shared" si="438"/>
        <v>2014</v>
      </c>
      <c r="V3512">
        <f t="shared" si="439"/>
        <v>2014</v>
      </c>
    </row>
    <row r="3513" spans="1:22"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432"/>
        <v>101.2</v>
      </c>
      <c r="P3513" s="5">
        <f t="shared" si="433"/>
        <v>79.89473684210526</v>
      </c>
      <c r="Q3513" t="str">
        <f t="shared" si="434"/>
        <v>theater</v>
      </c>
      <c r="R3513" t="str">
        <f t="shared" si="435"/>
        <v>plays</v>
      </c>
      <c r="S3513" s="10">
        <f t="shared" si="436"/>
        <v>41927.665451388886</v>
      </c>
      <c r="T3513" s="10">
        <f t="shared" si="437"/>
        <v>41950.5625</v>
      </c>
      <c r="U3513">
        <f t="shared" si="438"/>
        <v>2014</v>
      </c>
      <c r="V3513">
        <f t="shared" si="439"/>
        <v>2014</v>
      </c>
    </row>
    <row r="3514" spans="1:22"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432"/>
        <v>100</v>
      </c>
      <c r="P3514" s="5">
        <f t="shared" si="433"/>
        <v>58.823529411764703</v>
      </c>
      <c r="Q3514" t="str">
        <f t="shared" si="434"/>
        <v>theater</v>
      </c>
      <c r="R3514" t="str">
        <f t="shared" si="435"/>
        <v>plays</v>
      </c>
      <c r="S3514" s="10">
        <f t="shared" si="436"/>
        <v>42057.328611111108</v>
      </c>
      <c r="T3514" s="10">
        <f t="shared" si="437"/>
        <v>42117.286944444444</v>
      </c>
      <c r="U3514">
        <f t="shared" si="438"/>
        <v>2015</v>
      </c>
      <c r="V3514">
        <f t="shared" si="439"/>
        <v>2015</v>
      </c>
    </row>
    <row r="3515" spans="1:22"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432"/>
        <v>118.39285714285714</v>
      </c>
      <c r="P3515" s="5">
        <f t="shared" si="433"/>
        <v>75.340909090909093</v>
      </c>
      <c r="Q3515" t="str">
        <f t="shared" si="434"/>
        <v>theater</v>
      </c>
      <c r="R3515" t="str">
        <f t="shared" si="435"/>
        <v>plays</v>
      </c>
      <c r="S3515" s="10">
        <f t="shared" si="436"/>
        <v>41780.887870370367</v>
      </c>
      <c r="T3515" s="10">
        <f t="shared" si="437"/>
        <v>41793.999305555553</v>
      </c>
      <c r="U3515">
        <f t="shared" si="438"/>
        <v>2014</v>
      </c>
      <c r="V3515">
        <f t="shared" si="439"/>
        <v>2014</v>
      </c>
    </row>
    <row r="3516" spans="1:22"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432"/>
        <v>110.00000000000001</v>
      </c>
      <c r="P3516" s="5">
        <f t="shared" si="433"/>
        <v>55</v>
      </c>
      <c r="Q3516" t="str">
        <f t="shared" si="434"/>
        <v>theater</v>
      </c>
      <c r="R3516" t="str">
        <f t="shared" si="435"/>
        <v>plays</v>
      </c>
      <c r="S3516" s="10">
        <f t="shared" si="436"/>
        <v>42020.638333333329</v>
      </c>
      <c r="T3516" s="10">
        <f t="shared" si="437"/>
        <v>42036.999305555553</v>
      </c>
      <c r="U3516">
        <f t="shared" si="438"/>
        <v>2015</v>
      </c>
      <c r="V3516">
        <f t="shared" si="439"/>
        <v>2015</v>
      </c>
    </row>
    <row r="3517" spans="1:22"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432"/>
        <v>102.66666666666666</v>
      </c>
      <c r="P3517" s="5">
        <f t="shared" si="433"/>
        <v>66.956521739130437</v>
      </c>
      <c r="Q3517" t="str">
        <f t="shared" si="434"/>
        <v>theater</v>
      </c>
      <c r="R3517" t="str">
        <f t="shared" si="435"/>
        <v>plays</v>
      </c>
      <c r="S3517" s="10">
        <f t="shared" si="436"/>
        <v>42125.564479166664</v>
      </c>
      <c r="T3517" s="10">
        <f t="shared" si="437"/>
        <v>42155.564479166664</v>
      </c>
      <c r="U3517">
        <f t="shared" si="438"/>
        <v>2015</v>
      </c>
      <c r="V3517">
        <f t="shared" si="439"/>
        <v>2015</v>
      </c>
    </row>
    <row r="3518" spans="1:22"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432"/>
        <v>100</v>
      </c>
      <c r="P3518" s="5">
        <f t="shared" si="433"/>
        <v>227.27272727272728</v>
      </c>
      <c r="Q3518" t="str">
        <f t="shared" si="434"/>
        <v>theater</v>
      </c>
      <c r="R3518" t="str">
        <f t="shared" si="435"/>
        <v>plays</v>
      </c>
      <c r="S3518" s="10">
        <f t="shared" si="436"/>
        <v>41855.801736111105</v>
      </c>
      <c r="T3518" s="10">
        <f t="shared" si="437"/>
        <v>41889.916666666664</v>
      </c>
      <c r="U3518">
        <f t="shared" si="438"/>
        <v>2014</v>
      </c>
      <c r="V3518">
        <f t="shared" si="439"/>
        <v>2014</v>
      </c>
    </row>
    <row r="3519" spans="1:22"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432"/>
        <v>100</v>
      </c>
      <c r="P3519" s="5">
        <f t="shared" si="433"/>
        <v>307.69230769230768</v>
      </c>
      <c r="Q3519" t="str">
        <f t="shared" si="434"/>
        <v>theater</v>
      </c>
      <c r="R3519" t="str">
        <f t="shared" si="435"/>
        <v>plays</v>
      </c>
      <c r="S3519" s="10">
        <f t="shared" si="436"/>
        <v>41794.609189814808</v>
      </c>
      <c r="T3519" s="10">
        <f t="shared" si="437"/>
        <v>41824.25</v>
      </c>
      <c r="U3519">
        <f t="shared" si="438"/>
        <v>2014</v>
      </c>
      <c r="V3519">
        <f t="shared" si="439"/>
        <v>2014</v>
      </c>
    </row>
    <row r="3520" spans="1:22"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432"/>
        <v>110.04599999999999</v>
      </c>
      <c r="P3520" s="5">
        <f t="shared" si="433"/>
        <v>50.020909090909093</v>
      </c>
      <c r="Q3520" t="str">
        <f t="shared" si="434"/>
        <v>theater</v>
      </c>
      <c r="R3520" t="str">
        <f t="shared" si="435"/>
        <v>plays</v>
      </c>
      <c r="S3520" s="10">
        <f t="shared" si="436"/>
        <v>41893.575219907405</v>
      </c>
      <c r="T3520" s="10">
        <f t="shared" si="437"/>
        <v>41914.38958333333</v>
      </c>
      <c r="U3520">
        <f t="shared" si="438"/>
        <v>2014</v>
      </c>
      <c r="V3520">
        <f t="shared" si="439"/>
        <v>2014</v>
      </c>
    </row>
    <row r="3521" spans="1:22"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432"/>
        <v>101.35000000000001</v>
      </c>
      <c r="P3521" s="5">
        <f t="shared" si="433"/>
        <v>72.392857142857139</v>
      </c>
      <c r="Q3521" t="str">
        <f t="shared" si="434"/>
        <v>theater</v>
      </c>
      <c r="R3521" t="str">
        <f t="shared" si="435"/>
        <v>plays</v>
      </c>
      <c r="S3521" s="10">
        <f t="shared" si="436"/>
        <v>42037.390624999993</v>
      </c>
      <c r="T3521" s="10">
        <f t="shared" si="437"/>
        <v>42067.390624999993</v>
      </c>
      <c r="U3521">
        <f t="shared" si="438"/>
        <v>2015</v>
      </c>
      <c r="V3521">
        <f t="shared" si="439"/>
        <v>2015</v>
      </c>
    </row>
    <row r="3522" spans="1:22"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432"/>
        <v>100.75</v>
      </c>
      <c r="P3522" s="5">
        <f t="shared" si="433"/>
        <v>95.952380952380949</v>
      </c>
      <c r="Q3522" t="str">
        <f t="shared" si="434"/>
        <v>theater</v>
      </c>
      <c r="R3522" t="str">
        <f t="shared" si="435"/>
        <v>plays</v>
      </c>
      <c r="S3522" s="10">
        <f t="shared" si="436"/>
        <v>42227.615879629629</v>
      </c>
      <c r="T3522" s="10">
        <f t="shared" si="437"/>
        <v>42253.365972222215</v>
      </c>
      <c r="U3522">
        <f t="shared" si="438"/>
        <v>2015</v>
      </c>
      <c r="V3522">
        <f t="shared" si="439"/>
        <v>2015</v>
      </c>
    </row>
    <row r="3523" spans="1:22"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440">(E3523/D3523)*100</f>
        <v>169.42857142857144</v>
      </c>
      <c r="P3523" s="5">
        <f t="shared" ref="P3523:P3586" si="441">IFERROR(E3523/L3523, 0)</f>
        <v>45.615384615384613</v>
      </c>
      <c r="Q3523" t="str">
        <f t="shared" ref="Q3523:Q3586" si="442">LEFT(N3523,FIND("/",N3523)-1)</f>
        <v>theater</v>
      </c>
      <c r="R3523" t="str">
        <f t="shared" ref="R3523:R3586" si="443">RIGHT(N3523,LEN(N3523)-FIND("/",N3523))</f>
        <v>plays</v>
      </c>
      <c r="S3523" s="10">
        <f t="shared" ref="S3523:S3586" si="444">(J3523/86400)+25569+(-5/24)</f>
        <v>41881.153009259258</v>
      </c>
      <c r="T3523" s="10">
        <f t="shared" ref="T3523:T3586" si="445">(I3523/86400)+25569+(-5/24)</f>
        <v>41911.153009259258</v>
      </c>
      <c r="U3523">
        <f t="shared" ref="U3523:U3586" si="446">YEAR(S3523)</f>
        <v>2014</v>
      </c>
      <c r="V3523">
        <f t="shared" ref="V3523:V3586" si="447">YEAR(T3523)</f>
        <v>2014</v>
      </c>
    </row>
    <row r="3524" spans="1:22"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440"/>
        <v>100</v>
      </c>
      <c r="P3524" s="5">
        <f t="shared" si="441"/>
        <v>41.029411764705884</v>
      </c>
      <c r="Q3524" t="str">
        <f t="shared" si="442"/>
        <v>theater</v>
      </c>
      <c r="R3524" t="str">
        <f t="shared" si="443"/>
        <v>plays</v>
      </c>
      <c r="S3524" s="10">
        <f t="shared" si="444"/>
        <v>42234.581550925919</v>
      </c>
      <c r="T3524" s="10">
        <f t="shared" si="445"/>
        <v>42262.212500000001</v>
      </c>
      <c r="U3524">
        <f t="shared" si="446"/>
        <v>2015</v>
      </c>
      <c r="V3524">
        <f t="shared" si="447"/>
        <v>2015</v>
      </c>
    </row>
    <row r="3525" spans="1:22"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440"/>
        <v>113.65</v>
      </c>
      <c r="P3525" s="5">
        <f t="shared" si="441"/>
        <v>56.825000000000003</v>
      </c>
      <c r="Q3525" t="str">
        <f t="shared" si="442"/>
        <v>theater</v>
      </c>
      <c r="R3525" t="str">
        <f t="shared" si="443"/>
        <v>plays</v>
      </c>
      <c r="S3525" s="10">
        <f t="shared" si="444"/>
        <v>42581.189212962963</v>
      </c>
      <c r="T3525" s="10">
        <f t="shared" si="445"/>
        <v>42638.749999999993</v>
      </c>
      <c r="U3525">
        <f t="shared" si="446"/>
        <v>2016</v>
      </c>
      <c r="V3525">
        <f t="shared" si="447"/>
        <v>2016</v>
      </c>
    </row>
    <row r="3526" spans="1:22"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440"/>
        <v>101.56</v>
      </c>
      <c r="P3526" s="5">
        <f t="shared" si="441"/>
        <v>137.24324324324326</v>
      </c>
      <c r="Q3526" t="str">
        <f t="shared" si="442"/>
        <v>theater</v>
      </c>
      <c r="R3526" t="str">
        <f t="shared" si="443"/>
        <v>plays</v>
      </c>
      <c r="S3526" s="10">
        <f t="shared" si="444"/>
        <v>41880.555243055554</v>
      </c>
      <c r="T3526" s="10">
        <f t="shared" si="445"/>
        <v>41894.958333333328</v>
      </c>
      <c r="U3526">
        <f t="shared" si="446"/>
        <v>2014</v>
      </c>
      <c r="V3526">
        <f t="shared" si="447"/>
        <v>2014</v>
      </c>
    </row>
    <row r="3527" spans="1:22"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440"/>
        <v>106</v>
      </c>
      <c r="P3527" s="5">
        <f t="shared" si="441"/>
        <v>75.714285714285708</v>
      </c>
      <c r="Q3527" t="str">
        <f t="shared" si="442"/>
        <v>theater</v>
      </c>
      <c r="R3527" t="str">
        <f t="shared" si="443"/>
        <v>plays</v>
      </c>
      <c r="S3527" s="10">
        <f t="shared" si="444"/>
        <v>42214.487337962964</v>
      </c>
      <c r="T3527" s="10">
        <f t="shared" si="445"/>
        <v>42225.458333333336</v>
      </c>
      <c r="U3527">
        <f t="shared" si="446"/>
        <v>2015</v>
      </c>
      <c r="V3527">
        <f t="shared" si="447"/>
        <v>2015</v>
      </c>
    </row>
    <row r="3528" spans="1:22"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440"/>
        <v>102</v>
      </c>
      <c r="P3528" s="5">
        <f t="shared" si="441"/>
        <v>99</v>
      </c>
      <c r="Q3528" t="str">
        <f t="shared" si="442"/>
        <v>theater</v>
      </c>
      <c r="R3528" t="str">
        <f t="shared" si="443"/>
        <v>plays</v>
      </c>
      <c r="S3528" s="10">
        <f t="shared" si="444"/>
        <v>42460.126979166664</v>
      </c>
      <c r="T3528" s="10">
        <f t="shared" si="445"/>
        <v>42488.040972222218</v>
      </c>
      <c r="U3528">
        <f t="shared" si="446"/>
        <v>2016</v>
      </c>
      <c r="V3528">
        <f t="shared" si="447"/>
        <v>2016</v>
      </c>
    </row>
    <row r="3529" spans="1:22"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440"/>
        <v>116.91666666666667</v>
      </c>
      <c r="P3529" s="5">
        <f t="shared" si="441"/>
        <v>81.569767441860463</v>
      </c>
      <c r="Q3529" t="str">
        <f t="shared" si="442"/>
        <v>theater</v>
      </c>
      <c r="R3529" t="str">
        <f t="shared" si="443"/>
        <v>plays</v>
      </c>
      <c r="S3529" s="10">
        <f t="shared" si="444"/>
        <v>42166.814872685187</v>
      </c>
      <c r="T3529" s="10">
        <f t="shared" si="445"/>
        <v>42195.957638888889</v>
      </c>
      <c r="U3529">
        <f t="shared" si="446"/>
        <v>2015</v>
      </c>
      <c r="V3529">
        <f t="shared" si="447"/>
        <v>2015</v>
      </c>
    </row>
    <row r="3530" spans="1:22"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440"/>
        <v>101.15151515151514</v>
      </c>
      <c r="P3530" s="5">
        <f t="shared" si="441"/>
        <v>45.108108108108105</v>
      </c>
      <c r="Q3530" t="str">
        <f t="shared" si="442"/>
        <v>theater</v>
      </c>
      <c r="R3530" t="str">
        <f t="shared" si="443"/>
        <v>plays</v>
      </c>
      <c r="S3530" s="10">
        <f t="shared" si="444"/>
        <v>42733.293032407404</v>
      </c>
      <c r="T3530" s="10">
        <f t="shared" si="445"/>
        <v>42753.293032407404</v>
      </c>
      <c r="U3530">
        <f t="shared" si="446"/>
        <v>2016</v>
      </c>
      <c r="V3530">
        <f t="shared" si="447"/>
        <v>2017</v>
      </c>
    </row>
    <row r="3531" spans="1:22"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440"/>
        <v>132</v>
      </c>
      <c r="P3531" s="5">
        <f t="shared" si="441"/>
        <v>36.666666666666664</v>
      </c>
      <c r="Q3531" t="str">
        <f t="shared" si="442"/>
        <v>theater</v>
      </c>
      <c r="R3531" t="str">
        <f t="shared" si="443"/>
        <v>plays</v>
      </c>
      <c r="S3531" s="10">
        <f t="shared" si="444"/>
        <v>42177.553449074076</v>
      </c>
      <c r="T3531" s="10">
        <f t="shared" si="445"/>
        <v>42197.833333333336</v>
      </c>
      <c r="U3531">
        <f t="shared" si="446"/>
        <v>2015</v>
      </c>
      <c r="V3531">
        <f t="shared" si="447"/>
        <v>2015</v>
      </c>
    </row>
    <row r="3532" spans="1:22"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440"/>
        <v>100</v>
      </c>
      <c r="P3532" s="5">
        <f t="shared" si="441"/>
        <v>125</v>
      </c>
      <c r="Q3532" t="str">
        <f t="shared" si="442"/>
        <v>theater</v>
      </c>
      <c r="R3532" t="str">
        <f t="shared" si="443"/>
        <v>plays</v>
      </c>
      <c r="S3532" s="10">
        <f t="shared" si="444"/>
        <v>42442.41501157407</v>
      </c>
      <c r="T3532" s="10">
        <f t="shared" si="445"/>
        <v>42470.624999999993</v>
      </c>
      <c r="U3532">
        <f t="shared" si="446"/>
        <v>2016</v>
      </c>
      <c r="V3532">
        <f t="shared" si="447"/>
        <v>2016</v>
      </c>
    </row>
    <row r="3533" spans="1:22"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440"/>
        <v>128</v>
      </c>
      <c r="P3533" s="5">
        <f t="shared" si="441"/>
        <v>49.230769230769234</v>
      </c>
      <c r="Q3533" t="str">
        <f t="shared" si="442"/>
        <v>theater</v>
      </c>
      <c r="R3533" t="str">
        <f t="shared" si="443"/>
        <v>plays</v>
      </c>
      <c r="S3533" s="10">
        <f t="shared" si="444"/>
        <v>42521.44599537037</v>
      </c>
      <c r="T3533" s="10">
        <f t="shared" si="445"/>
        <v>42551.44599537037</v>
      </c>
      <c r="U3533">
        <f t="shared" si="446"/>
        <v>2016</v>
      </c>
      <c r="V3533">
        <f t="shared" si="447"/>
        <v>2016</v>
      </c>
    </row>
    <row r="3534" spans="1:22"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440"/>
        <v>118.95833333333334</v>
      </c>
      <c r="P3534" s="5">
        <f t="shared" si="441"/>
        <v>42.296296296296298</v>
      </c>
      <c r="Q3534" t="str">
        <f t="shared" si="442"/>
        <v>theater</v>
      </c>
      <c r="R3534" t="str">
        <f t="shared" si="443"/>
        <v>plays</v>
      </c>
      <c r="S3534" s="10">
        <f t="shared" si="444"/>
        <v>41884.391516203701</v>
      </c>
      <c r="T3534" s="10">
        <f t="shared" si="445"/>
        <v>41899.957638888889</v>
      </c>
      <c r="U3534">
        <f t="shared" si="446"/>
        <v>2014</v>
      </c>
      <c r="V3534">
        <f t="shared" si="447"/>
        <v>2014</v>
      </c>
    </row>
    <row r="3535" spans="1:22"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440"/>
        <v>126.2</v>
      </c>
      <c r="P3535" s="5">
        <f t="shared" si="441"/>
        <v>78.875</v>
      </c>
      <c r="Q3535" t="str">
        <f t="shared" si="442"/>
        <v>theater</v>
      </c>
      <c r="R3535" t="str">
        <f t="shared" si="443"/>
        <v>plays</v>
      </c>
      <c r="S3535" s="10">
        <f t="shared" si="444"/>
        <v>42289.552858796298</v>
      </c>
      <c r="T3535" s="10">
        <f t="shared" si="445"/>
        <v>42319.594525462962</v>
      </c>
      <c r="U3535">
        <f t="shared" si="446"/>
        <v>2015</v>
      </c>
      <c r="V3535">
        <f t="shared" si="447"/>
        <v>2015</v>
      </c>
    </row>
    <row r="3536" spans="1:22"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440"/>
        <v>156.20000000000002</v>
      </c>
      <c r="P3536" s="5">
        <f t="shared" si="441"/>
        <v>38.284313725490193</v>
      </c>
      <c r="Q3536" t="str">
        <f t="shared" si="442"/>
        <v>theater</v>
      </c>
      <c r="R3536" t="str">
        <f t="shared" si="443"/>
        <v>plays</v>
      </c>
      <c r="S3536" s="10">
        <f t="shared" si="444"/>
        <v>42243.416932870365</v>
      </c>
      <c r="T3536" s="10">
        <f t="shared" si="445"/>
        <v>42278.416932870365</v>
      </c>
      <c r="U3536">
        <f t="shared" si="446"/>
        <v>2015</v>
      </c>
      <c r="V3536">
        <f t="shared" si="447"/>
        <v>2015</v>
      </c>
    </row>
    <row r="3537" spans="1:22"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440"/>
        <v>103.15</v>
      </c>
      <c r="P3537" s="5">
        <f t="shared" si="441"/>
        <v>44.847826086956523</v>
      </c>
      <c r="Q3537" t="str">
        <f t="shared" si="442"/>
        <v>theater</v>
      </c>
      <c r="R3537" t="str">
        <f t="shared" si="443"/>
        <v>plays</v>
      </c>
      <c r="S3537" s="10">
        <f t="shared" si="444"/>
        <v>42248.431828703702</v>
      </c>
      <c r="T3537" s="10">
        <f t="shared" si="445"/>
        <v>42279.541666666664</v>
      </c>
      <c r="U3537">
        <f t="shared" si="446"/>
        <v>2015</v>
      </c>
      <c r="V3537">
        <f t="shared" si="447"/>
        <v>2015</v>
      </c>
    </row>
    <row r="3538" spans="1:22"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440"/>
        <v>153.33333333333334</v>
      </c>
      <c r="P3538" s="5">
        <f t="shared" si="441"/>
        <v>13.529411764705882</v>
      </c>
      <c r="Q3538" t="str">
        <f t="shared" si="442"/>
        <v>theater</v>
      </c>
      <c r="R3538" t="str">
        <f t="shared" si="443"/>
        <v>plays</v>
      </c>
      <c r="S3538" s="10">
        <f t="shared" si="444"/>
        <v>42328.518807870372</v>
      </c>
      <c r="T3538" s="10">
        <f t="shared" si="445"/>
        <v>42358.290972222218</v>
      </c>
      <c r="U3538">
        <f t="shared" si="446"/>
        <v>2015</v>
      </c>
      <c r="V3538">
        <f t="shared" si="447"/>
        <v>2015</v>
      </c>
    </row>
    <row r="3539" spans="1:22"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440"/>
        <v>180.44444444444446</v>
      </c>
      <c r="P3539" s="5">
        <f t="shared" si="441"/>
        <v>43.5</v>
      </c>
      <c r="Q3539" t="str">
        <f t="shared" si="442"/>
        <v>theater</v>
      </c>
      <c r="R3539" t="str">
        <f t="shared" si="443"/>
        <v>plays</v>
      </c>
      <c r="S3539" s="10">
        <f t="shared" si="444"/>
        <v>41923.146018518521</v>
      </c>
      <c r="T3539" s="10">
        <f t="shared" si="445"/>
        <v>41960.124305555553</v>
      </c>
      <c r="U3539">
        <f t="shared" si="446"/>
        <v>2014</v>
      </c>
      <c r="V3539">
        <f t="shared" si="447"/>
        <v>2014</v>
      </c>
    </row>
    <row r="3540" spans="1:22"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440"/>
        <v>128.44999999999999</v>
      </c>
      <c r="P3540" s="5">
        <f t="shared" si="441"/>
        <v>30.951807228915662</v>
      </c>
      <c r="Q3540" t="str">
        <f t="shared" si="442"/>
        <v>theater</v>
      </c>
      <c r="R3540" t="str">
        <f t="shared" si="443"/>
        <v>plays</v>
      </c>
      <c r="S3540" s="10">
        <f t="shared" si="444"/>
        <v>42571.212268518517</v>
      </c>
      <c r="T3540" s="10">
        <f t="shared" si="445"/>
        <v>42599.212268518517</v>
      </c>
      <c r="U3540">
        <f t="shared" si="446"/>
        <v>2016</v>
      </c>
      <c r="V3540">
        <f t="shared" si="447"/>
        <v>2016</v>
      </c>
    </row>
    <row r="3541" spans="1:22"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440"/>
        <v>119.66666666666667</v>
      </c>
      <c r="P3541" s="5">
        <f t="shared" si="441"/>
        <v>55.230769230769234</v>
      </c>
      <c r="Q3541" t="str">
        <f t="shared" si="442"/>
        <v>theater</v>
      </c>
      <c r="R3541" t="str">
        <f t="shared" si="443"/>
        <v>plays</v>
      </c>
      <c r="S3541" s="10">
        <f t="shared" si="444"/>
        <v>42600.547708333332</v>
      </c>
      <c r="T3541" s="10">
        <f t="shared" si="445"/>
        <v>42621.547708333332</v>
      </c>
      <c r="U3541">
        <f t="shared" si="446"/>
        <v>2016</v>
      </c>
      <c r="V3541">
        <f t="shared" si="447"/>
        <v>2016</v>
      </c>
    </row>
    <row r="3542" spans="1:22"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440"/>
        <v>123</v>
      </c>
      <c r="P3542" s="5">
        <f t="shared" si="441"/>
        <v>46.125</v>
      </c>
      <c r="Q3542" t="str">
        <f t="shared" si="442"/>
        <v>theater</v>
      </c>
      <c r="R3542" t="str">
        <f t="shared" si="443"/>
        <v>plays</v>
      </c>
      <c r="S3542" s="10">
        <f t="shared" si="444"/>
        <v>42516.795034722221</v>
      </c>
      <c r="T3542" s="10">
        <f t="shared" si="445"/>
        <v>42546.795034722221</v>
      </c>
      <c r="U3542">
        <f t="shared" si="446"/>
        <v>2016</v>
      </c>
      <c r="V3542">
        <f t="shared" si="447"/>
        <v>2016</v>
      </c>
    </row>
    <row r="3543" spans="1:22"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440"/>
        <v>105</v>
      </c>
      <c r="P3543" s="5">
        <f t="shared" si="441"/>
        <v>39.375</v>
      </c>
      <c r="Q3543" t="str">
        <f t="shared" si="442"/>
        <v>theater</v>
      </c>
      <c r="R3543" t="str">
        <f t="shared" si="443"/>
        <v>plays</v>
      </c>
      <c r="S3543" s="10">
        <f t="shared" si="444"/>
        <v>42222.521701388883</v>
      </c>
      <c r="T3543" s="10">
        <f t="shared" si="445"/>
        <v>42247.521701388883</v>
      </c>
      <c r="U3543">
        <f t="shared" si="446"/>
        <v>2015</v>
      </c>
      <c r="V3543">
        <f t="shared" si="447"/>
        <v>2015</v>
      </c>
    </row>
    <row r="3544" spans="1:22"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440"/>
        <v>102.23636363636363</v>
      </c>
      <c r="P3544" s="5">
        <f t="shared" si="441"/>
        <v>66.152941176470591</v>
      </c>
      <c r="Q3544" t="str">
        <f t="shared" si="442"/>
        <v>theater</v>
      </c>
      <c r="R3544" t="str">
        <f t="shared" si="443"/>
        <v>plays</v>
      </c>
      <c r="S3544" s="10">
        <f t="shared" si="444"/>
        <v>41829.391458333332</v>
      </c>
      <c r="T3544" s="10">
        <f t="shared" si="445"/>
        <v>41889.391458333332</v>
      </c>
      <c r="U3544">
        <f t="shared" si="446"/>
        <v>2014</v>
      </c>
      <c r="V3544">
        <f t="shared" si="447"/>
        <v>2014</v>
      </c>
    </row>
    <row r="3545" spans="1:22"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440"/>
        <v>104.66666666666666</v>
      </c>
      <c r="P3545" s="5">
        <f t="shared" si="441"/>
        <v>54.137931034482762</v>
      </c>
      <c r="Q3545" t="str">
        <f t="shared" si="442"/>
        <v>theater</v>
      </c>
      <c r="R3545" t="str">
        <f t="shared" si="443"/>
        <v>plays</v>
      </c>
      <c r="S3545" s="10">
        <f t="shared" si="444"/>
        <v>42150.546979166662</v>
      </c>
      <c r="T3545" s="10">
        <f t="shared" si="445"/>
        <v>42180.546979166662</v>
      </c>
      <c r="U3545">
        <f t="shared" si="446"/>
        <v>2015</v>
      </c>
      <c r="V3545">
        <f t="shared" si="447"/>
        <v>2015</v>
      </c>
    </row>
    <row r="3546" spans="1:22"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440"/>
        <v>100</v>
      </c>
      <c r="P3546" s="5">
        <f t="shared" si="441"/>
        <v>104.16666666666667</v>
      </c>
      <c r="Q3546" t="str">
        <f t="shared" si="442"/>
        <v>theater</v>
      </c>
      <c r="R3546" t="str">
        <f t="shared" si="443"/>
        <v>plays</v>
      </c>
      <c r="S3546" s="10">
        <f t="shared" si="444"/>
        <v>42040.623344907406</v>
      </c>
      <c r="T3546" s="10">
        <f t="shared" si="445"/>
        <v>42070.623344907406</v>
      </c>
      <c r="U3546">
        <f t="shared" si="446"/>
        <v>2015</v>
      </c>
      <c r="V3546">
        <f t="shared" si="447"/>
        <v>2015</v>
      </c>
    </row>
    <row r="3547" spans="1:22"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440"/>
        <v>100.4</v>
      </c>
      <c r="P3547" s="5">
        <f t="shared" si="441"/>
        <v>31.375</v>
      </c>
      <c r="Q3547" t="str">
        <f t="shared" si="442"/>
        <v>theater</v>
      </c>
      <c r="R3547" t="str">
        <f t="shared" si="443"/>
        <v>plays</v>
      </c>
      <c r="S3547" s="10">
        <f t="shared" si="444"/>
        <v>42075.599062499998</v>
      </c>
      <c r="T3547" s="10">
        <f t="shared" si="445"/>
        <v>42105.599062499998</v>
      </c>
      <c r="U3547">
        <f t="shared" si="446"/>
        <v>2015</v>
      </c>
      <c r="V3547">
        <f t="shared" si="447"/>
        <v>2015</v>
      </c>
    </row>
    <row r="3548" spans="1:22"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440"/>
        <v>102.27272727272727</v>
      </c>
      <c r="P3548" s="5">
        <f t="shared" si="441"/>
        <v>59.210526315789473</v>
      </c>
      <c r="Q3548" t="str">
        <f t="shared" si="442"/>
        <v>theater</v>
      </c>
      <c r="R3548" t="str">
        <f t="shared" si="443"/>
        <v>plays</v>
      </c>
      <c r="S3548" s="10">
        <f t="shared" si="444"/>
        <v>42073.452361111107</v>
      </c>
      <c r="T3548" s="10">
        <f t="shared" si="445"/>
        <v>42094.957638888889</v>
      </c>
      <c r="U3548">
        <f t="shared" si="446"/>
        <v>2015</v>
      </c>
      <c r="V3548">
        <f t="shared" si="447"/>
        <v>2015</v>
      </c>
    </row>
    <row r="3549" spans="1:22"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440"/>
        <v>114.40928571428573</v>
      </c>
      <c r="P3549" s="5">
        <f t="shared" si="441"/>
        <v>119.17633928571429</v>
      </c>
      <c r="Q3549" t="str">
        <f t="shared" si="442"/>
        <v>theater</v>
      </c>
      <c r="R3549" t="str">
        <f t="shared" si="443"/>
        <v>plays</v>
      </c>
      <c r="S3549" s="10">
        <f t="shared" si="444"/>
        <v>42479.870381944442</v>
      </c>
      <c r="T3549" s="10">
        <f t="shared" si="445"/>
        <v>42503.957638888889</v>
      </c>
      <c r="U3549">
        <f t="shared" si="446"/>
        <v>2016</v>
      </c>
      <c r="V3549">
        <f t="shared" si="447"/>
        <v>2016</v>
      </c>
    </row>
    <row r="3550" spans="1:22"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440"/>
        <v>101.9047619047619</v>
      </c>
      <c r="P3550" s="5">
        <f t="shared" si="441"/>
        <v>164.61538461538461</v>
      </c>
      <c r="Q3550" t="str">
        <f t="shared" si="442"/>
        <v>theater</v>
      </c>
      <c r="R3550" t="str">
        <f t="shared" si="443"/>
        <v>plays</v>
      </c>
      <c r="S3550" s="10">
        <f t="shared" si="444"/>
        <v>42411.733958333331</v>
      </c>
      <c r="T3550" s="10">
        <f t="shared" si="445"/>
        <v>42433.833333333336</v>
      </c>
      <c r="U3550">
        <f t="shared" si="446"/>
        <v>2016</v>
      </c>
      <c r="V3550">
        <f t="shared" si="447"/>
        <v>2016</v>
      </c>
    </row>
    <row r="3551" spans="1:22"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440"/>
        <v>102</v>
      </c>
      <c r="P3551" s="5">
        <f t="shared" si="441"/>
        <v>24.285714285714285</v>
      </c>
      <c r="Q3551" t="str">
        <f t="shared" si="442"/>
        <v>theater</v>
      </c>
      <c r="R3551" t="str">
        <f t="shared" si="443"/>
        <v>plays</v>
      </c>
      <c r="S3551" s="10">
        <f t="shared" si="444"/>
        <v>42223.186030092591</v>
      </c>
      <c r="T3551" s="10">
        <f t="shared" si="445"/>
        <v>42251.186030092591</v>
      </c>
      <c r="U3551">
        <f t="shared" si="446"/>
        <v>2015</v>
      </c>
      <c r="V3551">
        <f t="shared" si="447"/>
        <v>2015</v>
      </c>
    </row>
    <row r="3552" spans="1:22"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440"/>
        <v>104.80000000000001</v>
      </c>
      <c r="P3552" s="5">
        <f t="shared" si="441"/>
        <v>40.9375</v>
      </c>
      <c r="Q3552" t="str">
        <f t="shared" si="442"/>
        <v>theater</v>
      </c>
      <c r="R3552" t="str">
        <f t="shared" si="443"/>
        <v>plays</v>
      </c>
      <c r="S3552" s="10">
        <f t="shared" si="444"/>
        <v>42462.685162037036</v>
      </c>
      <c r="T3552" s="10">
        <f t="shared" si="445"/>
        <v>42492.685162037036</v>
      </c>
      <c r="U3552">
        <f t="shared" si="446"/>
        <v>2016</v>
      </c>
      <c r="V3552">
        <f t="shared" si="447"/>
        <v>2016</v>
      </c>
    </row>
    <row r="3553" spans="1:22"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440"/>
        <v>101.83333333333333</v>
      </c>
      <c r="P3553" s="5">
        <f t="shared" si="441"/>
        <v>61.1</v>
      </c>
      <c r="Q3553" t="str">
        <f t="shared" si="442"/>
        <v>theater</v>
      </c>
      <c r="R3553" t="str">
        <f t="shared" si="443"/>
        <v>plays</v>
      </c>
      <c r="S3553" s="10">
        <f t="shared" si="444"/>
        <v>41753.307523148142</v>
      </c>
      <c r="T3553" s="10">
        <f t="shared" si="445"/>
        <v>41781.713194444441</v>
      </c>
      <c r="U3553">
        <f t="shared" si="446"/>
        <v>2014</v>
      </c>
      <c r="V3553">
        <f t="shared" si="447"/>
        <v>2014</v>
      </c>
    </row>
    <row r="3554" spans="1:22"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440"/>
        <v>100</v>
      </c>
      <c r="P3554" s="5">
        <f t="shared" si="441"/>
        <v>38.65</v>
      </c>
      <c r="Q3554" t="str">
        <f t="shared" si="442"/>
        <v>theater</v>
      </c>
      <c r="R3554" t="str">
        <f t="shared" si="443"/>
        <v>plays</v>
      </c>
      <c r="S3554" s="10">
        <f t="shared" si="444"/>
        <v>41788.378749999996</v>
      </c>
      <c r="T3554" s="10">
        <f t="shared" si="445"/>
        <v>41818.378749999996</v>
      </c>
      <c r="U3554">
        <f t="shared" si="446"/>
        <v>2014</v>
      </c>
      <c r="V3554">
        <f t="shared" si="447"/>
        <v>2014</v>
      </c>
    </row>
    <row r="3555" spans="1:22"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440"/>
        <v>106.27272727272728</v>
      </c>
      <c r="P3555" s="5">
        <f t="shared" si="441"/>
        <v>56.20192307692308</v>
      </c>
      <c r="Q3555" t="str">
        <f t="shared" si="442"/>
        <v>theater</v>
      </c>
      <c r="R3555" t="str">
        <f t="shared" si="443"/>
        <v>plays</v>
      </c>
      <c r="S3555" s="10">
        <f t="shared" si="444"/>
        <v>42195.820370370369</v>
      </c>
      <c r="T3555" s="10">
        <f t="shared" si="445"/>
        <v>42227.791666666664</v>
      </c>
      <c r="U3555">
        <f t="shared" si="446"/>
        <v>2015</v>
      </c>
      <c r="V3555">
        <f t="shared" si="447"/>
        <v>2015</v>
      </c>
    </row>
    <row r="3556" spans="1:22"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440"/>
        <v>113.42219999999999</v>
      </c>
      <c r="P3556" s="5">
        <f t="shared" si="441"/>
        <v>107.00207547169811</v>
      </c>
      <c r="Q3556" t="str">
        <f t="shared" si="442"/>
        <v>theater</v>
      </c>
      <c r="R3556" t="str">
        <f t="shared" si="443"/>
        <v>plays</v>
      </c>
      <c r="S3556" s="10">
        <f t="shared" si="444"/>
        <v>42015.842118055552</v>
      </c>
      <c r="T3556" s="10">
        <f t="shared" si="445"/>
        <v>42046.499999999993</v>
      </c>
      <c r="U3556">
        <f t="shared" si="446"/>
        <v>2015</v>
      </c>
      <c r="V3556">
        <f t="shared" si="447"/>
        <v>2015</v>
      </c>
    </row>
    <row r="3557" spans="1:22"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440"/>
        <v>100</v>
      </c>
      <c r="P3557" s="5">
        <f t="shared" si="441"/>
        <v>171.42857142857142</v>
      </c>
      <c r="Q3557" t="str">
        <f t="shared" si="442"/>
        <v>theater</v>
      </c>
      <c r="R3557" t="str">
        <f t="shared" si="443"/>
        <v>plays</v>
      </c>
      <c r="S3557" s="10">
        <f t="shared" si="444"/>
        <v>42661.233726851853</v>
      </c>
      <c r="T3557" s="10">
        <f t="shared" si="445"/>
        <v>42691.275393518517</v>
      </c>
      <c r="U3557">
        <f t="shared" si="446"/>
        <v>2016</v>
      </c>
      <c r="V3557">
        <f t="shared" si="447"/>
        <v>2016</v>
      </c>
    </row>
    <row r="3558" spans="1:22"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440"/>
        <v>100.45454545454547</v>
      </c>
      <c r="P3558" s="5">
        <f t="shared" si="441"/>
        <v>110.5</v>
      </c>
      <c r="Q3558" t="str">
        <f t="shared" si="442"/>
        <v>theater</v>
      </c>
      <c r="R3558" t="str">
        <f t="shared" si="443"/>
        <v>plays</v>
      </c>
      <c r="S3558" s="10">
        <f t="shared" si="444"/>
        <v>41808.441249999996</v>
      </c>
      <c r="T3558" s="10">
        <f t="shared" si="445"/>
        <v>41868.441249999996</v>
      </c>
      <c r="U3558">
        <f t="shared" si="446"/>
        <v>2014</v>
      </c>
      <c r="V3558">
        <f t="shared" si="447"/>
        <v>2014</v>
      </c>
    </row>
    <row r="3559" spans="1:22"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440"/>
        <v>100.03599999999999</v>
      </c>
      <c r="P3559" s="5">
        <f t="shared" si="441"/>
        <v>179.27598566308242</v>
      </c>
      <c r="Q3559" t="str">
        <f t="shared" si="442"/>
        <v>theater</v>
      </c>
      <c r="R3559" t="str">
        <f t="shared" si="443"/>
        <v>plays</v>
      </c>
      <c r="S3559" s="10">
        <f t="shared" si="444"/>
        <v>41730.068414351852</v>
      </c>
      <c r="T3559" s="10">
        <f t="shared" si="445"/>
        <v>41764.068414351852</v>
      </c>
      <c r="U3559">
        <f t="shared" si="446"/>
        <v>2014</v>
      </c>
      <c r="V3559">
        <f t="shared" si="447"/>
        <v>2014</v>
      </c>
    </row>
    <row r="3560" spans="1:22"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440"/>
        <v>144</v>
      </c>
      <c r="P3560" s="5">
        <f t="shared" si="441"/>
        <v>22.90909090909091</v>
      </c>
      <c r="Q3560" t="str">
        <f t="shared" si="442"/>
        <v>theater</v>
      </c>
      <c r="R3560" t="str">
        <f t="shared" si="443"/>
        <v>plays</v>
      </c>
      <c r="S3560" s="10">
        <f t="shared" si="444"/>
        <v>42139.608506944445</v>
      </c>
      <c r="T3560" s="10">
        <f t="shared" si="445"/>
        <v>42181.666666666664</v>
      </c>
      <c r="U3560">
        <f t="shared" si="446"/>
        <v>2015</v>
      </c>
      <c r="V3560">
        <f t="shared" si="447"/>
        <v>2015</v>
      </c>
    </row>
    <row r="3561" spans="1:22"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440"/>
        <v>103.49999999999999</v>
      </c>
      <c r="P3561" s="5">
        <f t="shared" si="441"/>
        <v>43.125</v>
      </c>
      <c r="Q3561" t="str">
        <f t="shared" si="442"/>
        <v>theater</v>
      </c>
      <c r="R3561" t="str">
        <f t="shared" si="443"/>
        <v>plays</v>
      </c>
      <c r="S3561" s="10">
        <f t="shared" si="444"/>
        <v>42193.887824074067</v>
      </c>
      <c r="T3561" s="10">
        <f t="shared" si="445"/>
        <v>42216.165277777771</v>
      </c>
      <c r="U3561">
        <f t="shared" si="446"/>
        <v>2015</v>
      </c>
      <c r="V3561">
        <f t="shared" si="447"/>
        <v>2015</v>
      </c>
    </row>
    <row r="3562" spans="1:22"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440"/>
        <v>108.43750000000001</v>
      </c>
      <c r="P3562" s="5">
        <f t="shared" si="441"/>
        <v>46.891891891891895</v>
      </c>
      <c r="Q3562" t="str">
        <f t="shared" si="442"/>
        <v>theater</v>
      </c>
      <c r="R3562" t="str">
        <f t="shared" si="443"/>
        <v>plays</v>
      </c>
      <c r="S3562" s="10">
        <f t="shared" si="444"/>
        <v>42115.68131944444</v>
      </c>
      <c r="T3562" s="10">
        <f t="shared" si="445"/>
        <v>42150.906249999993</v>
      </c>
      <c r="U3562">
        <f t="shared" si="446"/>
        <v>2015</v>
      </c>
      <c r="V3562">
        <f t="shared" si="447"/>
        <v>2015</v>
      </c>
    </row>
    <row r="3563" spans="1:22"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440"/>
        <v>102.4</v>
      </c>
      <c r="P3563" s="5">
        <f t="shared" si="441"/>
        <v>47.407407407407405</v>
      </c>
      <c r="Q3563" t="str">
        <f t="shared" si="442"/>
        <v>theater</v>
      </c>
      <c r="R3563" t="str">
        <f t="shared" si="443"/>
        <v>plays</v>
      </c>
      <c r="S3563" s="10">
        <f t="shared" si="444"/>
        <v>42203.471967592595</v>
      </c>
      <c r="T3563" s="10">
        <f t="shared" si="445"/>
        <v>42221.566666666666</v>
      </c>
      <c r="U3563">
        <f t="shared" si="446"/>
        <v>2015</v>
      </c>
      <c r="V3563">
        <f t="shared" si="447"/>
        <v>2015</v>
      </c>
    </row>
    <row r="3564" spans="1:22"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440"/>
        <v>148.88888888888889</v>
      </c>
      <c r="P3564" s="5">
        <f t="shared" si="441"/>
        <v>15.129032258064516</v>
      </c>
      <c r="Q3564" t="str">
        <f t="shared" si="442"/>
        <v>theater</v>
      </c>
      <c r="R3564" t="str">
        <f t="shared" si="443"/>
        <v>plays</v>
      </c>
      <c r="S3564" s="10">
        <f t="shared" si="444"/>
        <v>42433.553553240738</v>
      </c>
      <c r="T3564" s="10">
        <f t="shared" si="445"/>
        <v>42442.708333333336</v>
      </c>
      <c r="U3564">
        <f t="shared" si="446"/>
        <v>2016</v>
      </c>
      <c r="V3564">
        <f t="shared" si="447"/>
        <v>2016</v>
      </c>
    </row>
    <row r="3565" spans="1:22"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440"/>
        <v>105.49000000000002</v>
      </c>
      <c r="P3565" s="5">
        <f t="shared" si="441"/>
        <v>21.098000000000003</v>
      </c>
      <c r="Q3565" t="str">
        <f t="shared" si="442"/>
        <v>theater</v>
      </c>
      <c r="R3565" t="str">
        <f t="shared" si="443"/>
        <v>plays</v>
      </c>
      <c r="S3565" s="10">
        <f t="shared" si="444"/>
        <v>42555.46361111111</v>
      </c>
      <c r="T3565" s="10">
        <f t="shared" si="445"/>
        <v>42583.583333333336</v>
      </c>
      <c r="U3565">
        <f t="shared" si="446"/>
        <v>2016</v>
      </c>
      <c r="V3565">
        <f t="shared" si="447"/>
        <v>2016</v>
      </c>
    </row>
    <row r="3566" spans="1:22"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440"/>
        <v>100.49999999999999</v>
      </c>
      <c r="P3566" s="5">
        <f t="shared" si="441"/>
        <v>59.117647058823529</v>
      </c>
      <c r="Q3566" t="str">
        <f t="shared" si="442"/>
        <v>theater</v>
      </c>
      <c r="R3566" t="str">
        <f t="shared" si="443"/>
        <v>plays</v>
      </c>
      <c r="S3566" s="10">
        <f t="shared" si="444"/>
        <v>42236.414918981478</v>
      </c>
      <c r="T3566" s="10">
        <f t="shared" si="445"/>
        <v>42282.458333333336</v>
      </c>
      <c r="U3566">
        <f t="shared" si="446"/>
        <v>2015</v>
      </c>
      <c r="V3566">
        <f t="shared" si="447"/>
        <v>2015</v>
      </c>
    </row>
    <row r="3567" spans="1:22"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440"/>
        <v>130.55555555555557</v>
      </c>
      <c r="P3567" s="5">
        <f t="shared" si="441"/>
        <v>97.916666666666671</v>
      </c>
      <c r="Q3567" t="str">
        <f t="shared" si="442"/>
        <v>theater</v>
      </c>
      <c r="R3567" t="str">
        <f t="shared" si="443"/>
        <v>plays</v>
      </c>
      <c r="S3567" s="10">
        <f t="shared" si="444"/>
        <v>41974.534814814811</v>
      </c>
      <c r="T3567" s="10">
        <f t="shared" si="445"/>
        <v>42004.534814814811</v>
      </c>
      <c r="U3567">
        <f t="shared" si="446"/>
        <v>2014</v>
      </c>
      <c r="V3567">
        <f t="shared" si="447"/>
        <v>2014</v>
      </c>
    </row>
    <row r="3568" spans="1:22"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440"/>
        <v>104.75000000000001</v>
      </c>
      <c r="P3568" s="5">
        <f t="shared" si="441"/>
        <v>55.131578947368418</v>
      </c>
      <c r="Q3568" t="str">
        <f t="shared" si="442"/>
        <v>theater</v>
      </c>
      <c r="R3568" t="str">
        <f t="shared" si="443"/>
        <v>plays</v>
      </c>
      <c r="S3568" s="10">
        <f t="shared" si="444"/>
        <v>41997.299571759257</v>
      </c>
      <c r="T3568" s="10">
        <f t="shared" si="445"/>
        <v>42027.299571759257</v>
      </c>
      <c r="U3568">
        <f t="shared" si="446"/>
        <v>2014</v>
      </c>
      <c r="V3568">
        <f t="shared" si="447"/>
        <v>2015</v>
      </c>
    </row>
    <row r="3569" spans="1:22"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440"/>
        <v>108.80000000000001</v>
      </c>
      <c r="P3569" s="5">
        <f t="shared" si="441"/>
        <v>26.536585365853657</v>
      </c>
      <c r="Q3569" t="str">
        <f t="shared" si="442"/>
        <v>theater</v>
      </c>
      <c r="R3569" t="str">
        <f t="shared" si="443"/>
        <v>plays</v>
      </c>
      <c r="S3569" s="10">
        <f t="shared" si="444"/>
        <v>42135.602361111109</v>
      </c>
      <c r="T3569" s="10">
        <f t="shared" si="445"/>
        <v>42165.602361111109</v>
      </c>
      <c r="U3569">
        <f t="shared" si="446"/>
        <v>2015</v>
      </c>
      <c r="V3569">
        <f t="shared" si="447"/>
        <v>2015</v>
      </c>
    </row>
    <row r="3570" spans="1:22"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440"/>
        <v>111.00000000000001</v>
      </c>
      <c r="P3570" s="5">
        <f t="shared" si="441"/>
        <v>58.421052631578945</v>
      </c>
      <c r="Q3570" t="str">
        <f t="shared" si="442"/>
        <v>theater</v>
      </c>
      <c r="R3570" t="str">
        <f t="shared" si="443"/>
        <v>plays</v>
      </c>
      <c r="S3570" s="10">
        <f t="shared" si="444"/>
        <v>41869.532337962963</v>
      </c>
      <c r="T3570" s="10">
        <f t="shared" si="445"/>
        <v>41899.532337962963</v>
      </c>
      <c r="U3570">
        <f t="shared" si="446"/>
        <v>2014</v>
      </c>
      <c r="V3570">
        <f t="shared" si="447"/>
        <v>2014</v>
      </c>
    </row>
    <row r="3571" spans="1:22"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440"/>
        <v>100.47999999999999</v>
      </c>
      <c r="P3571" s="5">
        <f t="shared" si="441"/>
        <v>122.53658536585365</v>
      </c>
      <c r="Q3571" t="str">
        <f t="shared" si="442"/>
        <v>theater</v>
      </c>
      <c r="R3571" t="str">
        <f t="shared" si="443"/>
        <v>plays</v>
      </c>
      <c r="S3571" s="10">
        <f t="shared" si="444"/>
        <v>41982.480277777773</v>
      </c>
      <c r="T3571" s="10">
        <f t="shared" si="445"/>
        <v>42012.480277777773</v>
      </c>
      <c r="U3571">
        <f t="shared" si="446"/>
        <v>2014</v>
      </c>
      <c r="V3571">
        <f t="shared" si="447"/>
        <v>2015</v>
      </c>
    </row>
    <row r="3572" spans="1:22"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440"/>
        <v>114.35</v>
      </c>
      <c r="P3572" s="5">
        <f t="shared" si="441"/>
        <v>87.961538461538467</v>
      </c>
      <c r="Q3572" t="str">
        <f t="shared" si="442"/>
        <v>theater</v>
      </c>
      <c r="R3572" t="str">
        <f t="shared" si="443"/>
        <v>plays</v>
      </c>
      <c r="S3572" s="10">
        <f t="shared" si="444"/>
        <v>41976.12364583333</v>
      </c>
      <c r="T3572" s="10">
        <f t="shared" si="445"/>
        <v>42004.083333333336</v>
      </c>
      <c r="U3572">
        <f t="shared" si="446"/>
        <v>2014</v>
      </c>
      <c r="V3572">
        <f t="shared" si="447"/>
        <v>2014</v>
      </c>
    </row>
    <row r="3573" spans="1:22"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440"/>
        <v>122.06666666666666</v>
      </c>
      <c r="P3573" s="5">
        <f t="shared" si="441"/>
        <v>73.239999999999995</v>
      </c>
      <c r="Q3573" t="str">
        <f t="shared" si="442"/>
        <v>theater</v>
      </c>
      <c r="R3573" t="str">
        <f t="shared" si="443"/>
        <v>plays</v>
      </c>
      <c r="S3573" s="10">
        <f t="shared" si="444"/>
        <v>41912.650613425925</v>
      </c>
      <c r="T3573" s="10">
        <f t="shared" si="445"/>
        <v>41942.650613425925</v>
      </c>
      <c r="U3573">
        <f t="shared" si="446"/>
        <v>2014</v>
      </c>
      <c r="V3573">
        <f t="shared" si="447"/>
        <v>2014</v>
      </c>
    </row>
    <row r="3574" spans="1:22"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440"/>
        <v>100</v>
      </c>
      <c r="P3574" s="5">
        <f t="shared" si="441"/>
        <v>55.555555555555557</v>
      </c>
      <c r="Q3574" t="str">
        <f t="shared" si="442"/>
        <v>theater</v>
      </c>
      <c r="R3574" t="str">
        <f t="shared" si="443"/>
        <v>plays</v>
      </c>
      <c r="S3574" s="10">
        <f t="shared" si="444"/>
        <v>42146.36206018518</v>
      </c>
      <c r="T3574" s="10">
        <f t="shared" si="445"/>
        <v>42176.36206018518</v>
      </c>
      <c r="U3574">
        <f t="shared" si="446"/>
        <v>2015</v>
      </c>
      <c r="V3574">
        <f t="shared" si="447"/>
        <v>2015</v>
      </c>
    </row>
    <row r="3575" spans="1:22"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440"/>
        <v>102.8</v>
      </c>
      <c r="P3575" s="5">
        <f t="shared" si="441"/>
        <v>39.53846153846154</v>
      </c>
      <c r="Q3575" t="str">
        <f t="shared" si="442"/>
        <v>theater</v>
      </c>
      <c r="R3575" t="str">
        <f t="shared" si="443"/>
        <v>plays</v>
      </c>
      <c r="S3575" s="10">
        <f t="shared" si="444"/>
        <v>41921.167199074072</v>
      </c>
      <c r="T3575" s="10">
        <f t="shared" si="445"/>
        <v>41951.208865740737</v>
      </c>
      <c r="U3575">
        <f t="shared" si="446"/>
        <v>2014</v>
      </c>
      <c r="V3575">
        <f t="shared" si="447"/>
        <v>2014</v>
      </c>
    </row>
    <row r="3576" spans="1:22"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440"/>
        <v>106.12068965517241</v>
      </c>
      <c r="P3576" s="5">
        <f t="shared" si="441"/>
        <v>136.77777777777777</v>
      </c>
      <c r="Q3576" t="str">
        <f t="shared" si="442"/>
        <v>theater</v>
      </c>
      <c r="R3576" t="str">
        <f t="shared" si="443"/>
        <v>plays</v>
      </c>
      <c r="S3576" s="10">
        <f t="shared" si="444"/>
        <v>41926.734351851854</v>
      </c>
      <c r="T3576" s="10">
        <f t="shared" si="445"/>
        <v>41956.776018518511</v>
      </c>
      <c r="U3576">
        <f t="shared" si="446"/>
        <v>2014</v>
      </c>
      <c r="V3576">
        <f t="shared" si="447"/>
        <v>2014</v>
      </c>
    </row>
    <row r="3577" spans="1:22"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440"/>
        <v>101.33000000000001</v>
      </c>
      <c r="P3577" s="5">
        <f t="shared" si="441"/>
        <v>99.343137254901961</v>
      </c>
      <c r="Q3577" t="str">
        <f t="shared" si="442"/>
        <v>theater</v>
      </c>
      <c r="R3577" t="str">
        <f t="shared" si="443"/>
        <v>plays</v>
      </c>
      <c r="S3577" s="10">
        <f t="shared" si="444"/>
        <v>42561.575543981475</v>
      </c>
      <c r="T3577" s="10">
        <f t="shared" si="445"/>
        <v>42592.957638888889</v>
      </c>
      <c r="U3577">
        <f t="shared" si="446"/>
        <v>2016</v>
      </c>
      <c r="V3577">
        <f t="shared" si="447"/>
        <v>2016</v>
      </c>
    </row>
    <row r="3578" spans="1:22"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440"/>
        <v>100</v>
      </c>
      <c r="P3578" s="5">
        <f t="shared" si="441"/>
        <v>20</v>
      </c>
      <c r="Q3578" t="str">
        <f t="shared" si="442"/>
        <v>theater</v>
      </c>
      <c r="R3578" t="str">
        <f t="shared" si="443"/>
        <v>plays</v>
      </c>
      <c r="S3578" s="10">
        <f t="shared" si="444"/>
        <v>42649.340902777774</v>
      </c>
      <c r="T3578" s="10">
        <f t="shared" si="445"/>
        <v>42709.382569444446</v>
      </c>
      <c r="U3578">
        <f t="shared" si="446"/>
        <v>2016</v>
      </c>
      <c r="V3578">
        <f t="shared" si="447"/>
        <v>2016</v>
      </c>
    </row>
    <row r="3579" spans="1:22"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440"/>
        <v>130</v>
      </c>
      <c r="P3579" s="5">
        <f t="shared" si="441"/>
        <v>28.888888888888889</v>
      </c>
      <c r="Q3579" t="str">
        <f t="shared" si="442"/>
        <v>theater</v>
      </c>
      <c r="R3579" t="str">
        <f t="shared" si="443"/>
        <v>plays</v>
      </c>
      <c r="S3579" s="10">
        <f t="shared" si="444"/>
        <v>42093.578506944446</v>
      </c>
      <c r="T3579" s="10">
        <f t="shared" si="445"/>
        <v>42120.061111111114</v>
      </c>
      <c r="U3579">
        <f t="shared" si="446"/>
        <v>2015</v>
      </c>
      <c r="V3579">
        <f t="shared" si="447"/>
        <v>2015</v>
      </c>
    </row>
    <row r="3580" spans="1:22"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440"/>
        <v>100.01333333333334</v>
      </c>
      <c r="P3580" s="5">
        <f t="shared" si="441"/>
        <v>40.545945945945945</v>
      </c>
      <c r="Q3580" t="str">
        <f t="shared" si="442"/>
        <v>theater</v>
      </c>
      <c r="R3580" t="str">
        <f t="shared" si="443"/>
        <v>plays</v>
      </c>
      <c r="S3580" s="10">
        <f t="shared" si="444"/>
        <v>42460.525196759256</v>
      </c>
      <c r="T3580" s="10">
        <f t="shared" si="445"/>
        <v>42490.525196759256</v>
      </c>
      <c r="U3580">
        <f t="shared" si="446"/>
        <v>2016</v>
      </c>
      <c r="V3580">
        <f t="shared" si="447"/>
        <v>2016</v>
      </c>
    </row>
    <row r="3581" spans="1:22"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440"/>
        <v>100</v>
      </c>
      <c r="P3581" s="5">
        <f t="shared" si="441"/>
        <v>35.714285714285715</v>
      </c>
      <c r="Q3581" t="str">
        <f t="shared" si="442"/>
        <v>theater</v>
      </c>
      <c r="R3581" t="str">
        <f t="shared" si="443"/>
        <v>plays</v>
      </c>
      <c r="S3581" s="10">
        <f t="shared" si="444"/>
        <v>42430.553888888891</v>
      </c>
      <c r="T3581" s="10">
        <f t="shared" si="445"/>
        <v>42460.51222222222</v>
      </c>
      <c r="U3581">
        <f t="shared" si="446"/>
        <v>2016</v>
      </c>
      <c r="V3581">
        <f t="shared" si="447"/>
        <v>2016</v>
      </c>
    </row>
    <row r="3582" spans="1:22"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440"/>
        <v>113.88888888888889</v>
      </c>
      <c r="P3582" s="5">
        <f t="shared" si="441"/>
        <v>37.962962962962962</v>
      </c>
      <c r="Q3582" t="str">
        <f t="shared" si="442"/>
        <v>theater</v>
      </c>
      <c r="R3582" t="str">
        <f t="shared" si="443"/>
        <v>plays</v>
      </c>
      <c r="S3582" s="10">
        <f t="shared" si="444"/>
        <v>42025.967847222222</v>
      </c>
      <c r="T3582" s="10">
        <f t="shared" si="445"/>
        <v>42063.999305555553</v>
      </c>
      <c r="U3582">
        <f t="shared" si="446"/>
        <v>2015</v>
      </c>
      <c r="V3582">
        <f t="shared" si="447"/>
        <v>2015</v>
      </c>
    </row>
    <row r="3583" spans="1:22"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440"/>
        <v>100</v>
      </c>
      <c r="P3583" s="5">
        <f t="shared" si="441"/>
        <v>33.333333333333336</v>
      </c>
      <c r="Q3583" t="str">
        <f t="shared" si="442"/>
        <v>theater</v>
      </c>
      <c r="R3583" t="str">
        <f t="shared" si="443"/>
        <v>plays</v>
      </c>
      <c r="S3583" s="10">
        <f t="shared" si="444"/>
        <v>41836.26284722222</v>
      </c>
      <c r="T3583" s="10">
        <f t="shared" si="445"/>
        <v>41850.26284722222</v>
      </c>
      <c r="U3583">
        <f t="shared" si="446"/>
        <v>2014</v>
      </c>
      <c r="V3583">
        <f t="shared" si="447"/>
        <v>2014</v>
      </c>
    </row>
    <row r="3584" spans="1:22"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440"/>
        <v>287</v>
      </c>
      <c r="P3584" s="5">
        <f t="shared" si="441"/>
        <v>58.571428571428569</v>
      </c>
      <c r="Q3584" t="str">
        <f t="shared" si="442"/>
        <v>theater</v>
      </c>
      <c r="R3584" t="str">
        <f t="shared" si="443"/>
        <v>plays</v>
      </c>
      <c r="S3584" s="10">
        <f t="shared" si="444"/>
        <v>42450.887523148143</v>
      </c>
      <c r="T3584" s="10">
        <f t="shared" si="445"/>
        <v>42464.887523148143</v>
      </c>
      <c r="U3584">
        <f t="shared" si="446"/>
        <v>2016</v>
      </c>
      <c r="V3584">
        <f t="shared" si="447"/>
        <v>2016</v>
      </c>
    </row>
    <row r="3585" spans="1:22"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440"/>
        <v>108.5</v>
      </c>
      <c r="P3585" s="5">
        <f t="shared" si="441"/>
        <v>135.625</v>
      </c>
      <c r="Q3585" t="str">
        <f t="shared" si="442"/>
        <v>theater</v>
      </c>
      <c r="R3585" t="str">
        <f t="shared" si="443"/>
        <v>plays</v>
      </c>
      <c r="S3585" s="10">
        <f t="shared" si="444"/>
        <v>42418.217650462961</v>
      </c>
      <c r="T3585" s="10">
        <f t="shared" si="445"/>
        <v>42478.175983796296</v>
      </c>
      <c r="U3585">
        <f t="shared" si="446"/>
        <v>2016</v>
      </c>
      <c r="V3585">
        <f t="shared" si="447"/>
        <v>2016</v>
      </c>
    </row>
    <row r="3586" spans="1:22"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440"/>
        <v>115.5</v>
      </c>
      <c r="P3586" s="5">
        <f t="shared" si="441"/>
        <v>30.9375</v>
      </c>
      <c r="Q3586" t="str">
        <f t="shared" si="442"/>
        <v>theater</v>
      </c>
      <c r="R3586" t="str">
        <f t="shared" si="443"/>
        <v>plays</v>
      </c>
      <c r="S3586" s="10">
        <f t="shared" si="444"/>
        <v>42168.108148148145</v>
      </c>
      <c r="T3586" s="10">
        <f t="shared" si="445"/>
        <v>42198.108148148145</v>
      </c>
      <c r="U3586">
        <f t="shared" si="446"/>
        <v>2015</v>
      </c>
      <c r="V3586">
        <f t="shared" si="447"/>
        <v>2015</v>
      </c>
    </row>
    <row r="3587" spans="1:22"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448">(E3587/D3587)*100</f>
        <v>119.11764705882352</v>
      </c>
      <c r="P3587" s="5">
        <f t="shared" ref="P3587:P3650" si="449">IFERROR(E3587/L3587, 0)</f>
        <v>176.08695652173913</v>
      </c>
      <c r="Q3587" t="str">
        <f t="shared" ref="Q3587:Q3650" si="450">LEFT(N3587,FIND("/",N3587)-1)</f>
        <v>theater</v>
      </c>
      <c r="R3587" t="str">
        <f t="shared" ref="R3587:R3650" si="451">RIGHT(N3587,LEN(N3587)-FIND("/",N3587))</f>
        <v>plays</v>
      </c>
      <c r="S3587" s="10">
        <f t="shared" ref="S3587:S3650" si="452">(J3587/86400)+25569+(-5/24)</f>
        <v>41964.507986111108</v>
      </c>
      <c r="T3587" s="10">
        <f t="shared" ref="T3587:T3650" si="453">(I3587/86400)+25569+(-5/24)</f>
        <v>41994.507986111108</v>
      </c>
      <c r="U3587">
        <f t="shared" ref="U3587:U3650" si="454">YEAR(S3587)</f>
        <v>2014</v>
      </c>
      <c r="V3587">
        <f t="shared" ref="V3587:V3650" si="455">YEAR(T3587)</f>
        <v>2014</v>
      </c>
    </row>
    <row r="3588" spans="1:22"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448"/>
        <v>109.42666666666668</v>
      </c>
      <c r="P3588" s="5">
        <f t="shared" si="449"/>
        <v>151.9814814814815</v>
      </c>
      <c r="Q3588" t="str">
        <f t="shared" si="450"/>
        <v>theater</v>
      </c>
      <c r="R3588" t="str">
        <f t="shared" si="451"/>
        <v>plays</v>
      </c>
      <c r="S3588" s="10">
        <f t="shared" si="452"/>
        <v>42576.489236111105</v>
      </c>
      <c r="T3588" s="10">
        <f t="shared" si="453"/>
        <v>42636.489236111105</v>
      </c>
      <c r="U3588">
        <f t="shared" si="454"/>
        <v>2016</v>
      </c>
      <c r="V3588">
        <f t="shared" si="455"/>
        <v>2016</v>
      </c>
    </row>
    <row r="3589" spans="1:22"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448"/>
        <v>126.6</v>
      </c>
      <c r="P3589" s="5">
        <f t="shared" si="449"/>
        <v>22.607142857142858</v>
      </c>
      <c r="Q3589" t="str">
        <f t="shared" si="450"/>
        <v>theater</v>
      </c>
      <c r="R3589" t="str">
        <f t="shared" si="451"/>
        <v>plays</v>
      </c>
      <c r="S3589" s="10">
        <f t="shared" si="452"/>
        <v>42503.331643518519</v>
      </c>
      <c r="T3589" s="10">
        <f t="shared" si="453"/>
        <v>42548.583333333336</v>
      </c>
      <c r="U3589">
        <f t="shared" si="454"/>
        <v>2016</v>
      </c>
      <c r="V3589">
        <f t="shared" si="455"/>
        <v>2016</v>
      </c>
    </row>
    <row r="3590" spans="1:22"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448"/>
        <v>100.49999999999999</v>
      </c>
      <c r="P3590" s="5">
        <f t="shared" si="449"/>
        <v>18.272727272727273</v>
      </c>
      <c r="Q3590" t="str">
        <f t="shared" si="450"/>
        <v>theater</v>
      </c>
      <c r="R3590" t="str">
        <f t="shared" si="451"/>
        <v>plays</v>
      </c>
      <c r="S3590" s="10">
        <f t="shared" si="452"/>
        <v>42101.620486111111</v>
      </c>
      <c r="T3590" s="10">
        <f t="shared" si="453"/>
        <v>42123.749999999993</v>
      </c>
      <c r="U3590">
        <f t="shared" si="454"/>
        <v>2015</v>
      </c>
      <c r="V3590">
        <f t="shared" si="455"/>
        <v>2015</v>
      </c>
    </row>
    <row r="3591" spans="1:22"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448"/>
        <v>127.49999999999999</v>
      </c>
      <c r="P3591" s="5">
        <f t="shared" si="449"/>
        <v>82.258064516129039</v>
      </c>
      <c r="Q3591" t="str">
        <f t="shared" si="450"/>
        <v>theater</v>
      </c>
      <c r="R3591" t="str">
        <f t="shared" si="451"/>
        <v>plays</v>
      </c>
      <c r="S3591" s="10">
        <f t="shared" si="452"/>
        <v>42125.439201388886</v>
      </c>
      <c r="T3591" s="10">
        <f t="shared" si="453"/>
        <v>42150.439201388886</v>
      </c>
      <c r="U3591">
        <f t="shared" si="454"/>
        <v>2015</v>
      </c>
      <c r="V3591">
        <f t="shared" si="455"/>
        <v>2015</v>
      </c>
    </row>
    <row r="3592" spans="1:22"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448"/>
        <v>100.05999999999999</v>
      </c>
      <c r="P3592" s="5">
        <f t="shared" si="449"/>
        <v>68.534246575342465</v>
      </c>
      <c r="Q3592" t="str">
        <f t="shared" si="450"/>
        <v>theater</v>
      </c>
      <c r="R3592" t="str">
        <f t="shared" si="451"/>
        <v>plays</v>
      </c>
      <c r="S3592" s="10">
        <f t="shared" si="452"/>
        <v>41902.125393518516</v>
      </c>
      <c r="T3592" s="10">
        <f t="shared" si="453"/>
        <v>41932.125393518516</v>
      </c>
      <c r="U3592">
        <f t="shared" si="454"/>
        <v>2014</v>
      </c>
      <c r="V3592">
        <f t="shared" si="455"/>
        <v>2014</v>
      </c>
    </row>
    <row r="3593" spans="1:22"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448"/>
        <v>175</v>
      </c>
      <c r="P3593" s="5">
        <f t="shared" si="449"/>
        <v>68.055555555555557</v>
      </c>
      <c r="Q3593" t="str">
        <f t="shared" si="450"/>
        <v>theater</v>
      </c>
      <c r="R3593" t="str">
        <f t="shared" si="451"/>
        <v>plays</v>
      </c>
      <c r="S3593" s="10">
        <f t="shared" si="452"/>
        <v>42003.74009259259</v>
      </c>
      <c r="T3593" s="10">
        <f t="shared" si="453"/>
        <v>42027.999305555553</v>
      </c>
      <c r="U3593">
        <f t="shared" si="454"/>
        <v>2014</v>
      </c>
      <c r="V3593">
        <f t="shared" si="455"/>
        <v>2015</v>
      </c>
    </row>
    <row r="3594" spans="1:22"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448"/>
        <v>127.25</v>
      </c>
      <c r="P3594" s="5">
        <f t="shared" si="449"/>
        <v>72.714285714285708</v>
      </c>
      <c r="Q3594" t="str">
        <f t="shared" si="450"/>
        <v>theater</v>
      </c>
      <c r="R3594" t="str">
        <f t="shared" si="451"/>
        <v>plays</v>
      </c>
      <c r="S3594" s="10">
        <f t="shared" si="452"/>
        <v>41988.621608796289</v>
      </c>
      <c r="T3594" s="10">
        <f t="shared" si="453"/>
        <v>42045.999305555553</v>
      </c>
      <c r="U3594">
        <f t="shared" si="454"/>
        <v>2014</v>
      </c>
      <c r="V3594">
        <f t="shared" si="455"/>
        <v>2015</v>
      </c>
    </row>
    <row r="3595" spans="1:22"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448"/>
        <v>110.63333333333334</v>
      </c>
      <c r="P3595" s="5">
        <f t="shared" si="449"/>
        <v>77.186046511627907</v>
      </c>
      <c r="Q3595" t="str">
        <f t="shared" si="450"/>
        <v>theater</v>
      </c>
      <c r="R3595" t="str">
        <f t="shared" si="451"/>
        <v>plays</v>
      </c>
      <c r="S3595" s="10">
        <f t="shared" si="452"/>
        <v>41974.690266203703</v>
      </c>
      <c r="T3595" s="10">
        <f t="shared" si="453"/>
        <v>42009.643055555549</v>
      </c>
      <c r="U3595">
        <f t="shared" si="454"/>
        <v>2014</v>
      </c>
      <c r="V3595">
        <f t="shared" si="455"/>
        <v>2015</v>
      </c>
    </row>
    <row r="3596" spans="1:22"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448"/>
        <v>125.93749999999999</v>
      </c>
      <c r="P3596" s="5">
        <f t="shared" si="449"/>
        <v>55.972222222222221</v>
      </c>
      <c r="Q3596" t="str">
        <f t="shared" si="450"/>
        <v>theater</v>
      </c>
      <c r="R3596" t="str">
        <f t="shared" si="451"/>
        <v>plays</v>
      </c>
      <c r="S3596" s="10">
        <f t="shared" si="452"/>
        <v>42591.858587962961</v>
      </c>
      <c r="T3596" s="10">
        <f t="shared" si="453"/>
        <v>42616.858587962961</v>
      </c>
      <c r="U3596">
        <f t="shared" si="454"/>
        <v>2016</v>
      </c>
      <c r="V3596">
        <f t="shared" si="455"/>
        <v>2016</v>
      </c>
    </row>
    <row r="3597" spans="1:22"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448"/>
        <v>118.5</v>
      </c>
      <c r="P3597" s="5">
        <f t="shared" si="449"/>
        <v>49.693548387096776</v>
      </c>
      <c r="Q3597" t="str">
        <f t="shared" si="450"/>
        <v>theater</v>
      </c>
      <c r="R3597" t="str">
        <f t="shared" si="451"/>
        <v>plays</v>
      </c>
      <c r="S3597" s="10">
        <f t="shared" si="452"/>
        <v>42049.800034722219</v>
      </c>
      <c r="T3597" s="10">
        <f t="shared" si="453"/>
        <v>42076.082638888889</v>
      </c>
      <c r="U3597">
        <f t="shared" si="454"/>
        <v>2015</v>
      </c>
      <c r="V3597">
        <f t="shared" si="455"/>
        <v>2015</v>
      </c>
    </row>
    <row r="3598" spans="1:22"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448"/>
        <v>107.72727272727273</v>
      </c>
      <c r="P3598" s="5">
        <f t="shared" si="449"/>
        <v>79</v>
      </c>
      <c r="Q3598" t="str">
        <f t="shared" si="450"/>
        <v>theater</v>
      </c>
      <c r="R3598" t="str">
        <f t="shared" si="451"/>
        <v>plays</v>
      </c>
      <c r="S3598" s="10">
        <f t="shared" si="452"/>
        <v>41856.506736111107</v>
      </c>
      <c r="T3598" s="10">
        <f t="shared" si="453"/>
        <v>41877.506736111107</v>
      </c>
      <c r="U3598">
        <f t="shared" si="454"/>
        <v>2014</v>
      </c>
      <c r="V3598">
        <f t="shared" si="455"/>
        <v>2014</v>
      </c>
    </row>
    <row r="3599" spans="1:22"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448"/>
        <v>102.60000000000001</v>
      </c>
      <c r="P3599" s="5">
        <f t="shared" si="449"/>
        <v>77.727272727272734</v>
      </c>
      <c r="Q3599" t="str">
        <f t="shared" si="450"/>
        <v>theater</v>
      </c>
      <c r="R3599" t="str">
        <f t="shared" si="451"/>
        <v>plays</v>
      </c>
      <c r="S3599" s="10">
        <f t="shared" si="452"/>
        <v>42417.377199074072</v>
      </c>
      <c r="T3599" s="10">
        <f t="shared" si="453"/>
        <v>42432.040972222218</v>
      </c>
      <c r="U3599">
        <f t="shared" si="454"/>
        <v>2016</v>
      </c>
      <c r="V3599">
        <f t="shared" si="455"/>
        <v>2016</v>
      </c>
    </row>
    <row r="3600" spans="1:22"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448"/>
        <v>110.1</v>
      </c>
      <c r="P3600" s="5">
        <f t="shared" si="449"/>
        <v>40.777777777777779</v>
      </c>
      <c r="Q3600" t="str">
        <f t="shared" si="450"/>
        <v>theater</v>
      </c>
      <c r="R3600" t="str">
        <f t="shared" si="451"/>
        <v>plays</v>
      </c>
      <c r="S3600" s="10">
        <f t="shared" si="452"/>
        <v>41866.590532407405</v>
      </c>
      <c r="T3600" s="10">
        <f t="shared" si="453"/>
        <v>41884.999305555553</v>
      </c>
      <c r="U3600">
        <f t="shared" si="454"/>
        <v>2014</v>
      </c>
      <c r="V3600">
        <f t="shared" si="455"/>
        <v>2014</v>
      </c>
    </row>
    <row r="3601" spans="1:22"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448"/>
        <v>202</v>
      </c>
      <c r="P3601" s="5">
        <f t="shared" si="449"/>
        <v>59.411764705882355</v>
      </c>
      <c r="Q3601" t="str">
        <f t="shared" si="450"/>
        <v>theater</v>
      </c>
      <c r="R3601" t="str">
        <f t="shared" si="451"/>
        <v>plays</v>
      </c>
      <c r="S3601" s="10">
        <f t="shared" si="452"/>
        <v>42220.586539351854</v>
      </c>
      <c r="T3601" s="10">
        <f t="shared" si="453"/>
        <v>42245.791666666664</v>
      </c>
      <c r="U3601">
        <f t="shared" si="454"/>
        <v>2015</v>
      </c>
      <c r="V3601">
        <f t="shared" si="455"/>
        <v>2015</v>
      </c>
    </row>
    <row r="3602" spans="1:22"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448"/>
        <v>130</v>
      </c>
      <c r="P3602" s="5">
        <f t="shared" si="449"/>
        <v>3.25</v>
      </c>
      <c r="Q3602" t="str">
        <f t="shared" si="450"/>
        <v>theater</v>
      </c>
      <c r="R3602" t="str">
        <f t="shared" si="451"/>
        <v>plays</v>
      </c>
      <c r="S3602" s="10">
        <f t="shared" si="452"/>
        <v>42628.640787037039</v>
      </c>
      <c r="T3602" s="10">
        <f t="shared" si="453"/>
        <v>42656.640787037039</v>
      </c>
      <c r="U3602">
        <f t="shared" si="454"/>
        <v>2016</v>
      </c>
      <c r="V3602">
        <f t="shared" si="455"/>
        <v>2016</v>
      </c>
    </row>
    <row r="3603" spans="1:22"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448"/>
        <v>104.35000000000001</v>
      </c>
      <c r="P3603" s="5">
        <f t="shared" si="449"/>
        <v>39.377358490566039</v>
      </c>
      <c r="Q3603" t="str">
        <f t="shared" si="450"/>
        <v>theater</v>
      </c>
      <c r="R3603" t="str">
        <f t="shared" si="451"/>
        <v>plays</v>
      </c>
      <c r="S3603" s="10">
        <f t="shared" si="452"/>
        <v>41990.790300925924</v>
      </c>
      <c r="T3603" s="10">
        <f t="shared" si="453"/>
        <v>42020.790300925924</v>
      </c>
      <c r="U3603">
        <f t="shared" si="454"/>
        <v>2014</v>
      </c>
      <c r="V3603">
        <f t="shared" si="455"/>
        <v>2015</v>
      </c>
    </row>
    <row r="3604" spans="1:22"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448"/>
        <v>100.05</v>
      </c>
      <c r="P3604" s="5">
        <f t="shared" si="449"/>
        <v>81.673469387755105</v>
      </c>
      <c r="Q3604" t="str">
        <f t="shared" si="450"/>
        <v>theater</v>
      </c>
      <c r="R3604" t="str">
        <f t="shared" si="451"/>
        <v>plays</v>
      </c>
      <c r="S3604" s="10">
        <f t="shared" si="452"/>
        <v>42447.68609953703</v>
      </c>
      <c r="T3604" s="10">
        <f t="shared" si="453"/>
        <v>42507.68609953703</v>
      </c>
      <c r="U3604">
        <f t="shared" si="454"/>
        <v>2016</v>
      </c>
      <c r="V3604">
        <f t="shared" si="455"/>
        <v>2016</v>
      </c>
    </row>
    <row r="3605" spans="1:22"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448"/>
        <v>170.66666666666669</v>
      </c>
      <c r="P3605" s="5">
        <f t="shared" si="449"/>
        <v>44.912280701754383</v>
      </c>
      <c r="Q3605" t="str">
        <f t="shared" si="450"/>
        <v>theater</v>
      </c>
      <c r="R3605" t="str">
        <f t="shared" si="451"/>
        <v>plays</v>
      </c>
      <c r="S3605" s="10">
        <f t="shared" si="452"/>
        <v>42283.656018518515</v>
      </c>
      <c r="T3605" s="10">
        <f t="shared" si="453"/>
        <v>42313.697685185187</v>
      </c>
      <c r="U3605">
        <f t="shared" si="454"/>
        <v>2015</v>
      </c>
      <c r="V3605">
        <f t="shared" si="455"/>
        <v>2015</v>
      </c>
    </row>
    <row r="3606" spans="1:22"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448"/>
        <v>112.83333333333334</v>
      </c>
      <c r="P3606" s="5">
        <f t="shared" si="449"/>
        <v>49.05797101449275</v>
      </c>
      <c r="Q3606" t="str">
        <f t="shared" si="450"/>
        <v>theater</v>
      </c>
      <c r="R3606" t="str">
        <f t="shared" si="451"/>
        <v>plays</v>
      </c>
      <c r="S3606" s="10">
        <f t="shared" si="452"/>
        <v>42482.80736111111</v>
      </c>
      <c r="T3606" s="10">
        <f t="shared" si="453"/>
        <v>42489.082638888889</v>
      </c>
      <c r="U3606">
        <f t="shared" si="454"/>
        <v>2016</v>
      </c>
      <c r="V3606">
        <f t="shared" si="455"/>
        <v>2016</v>
      </c>
    </row>
    <row r="3607" spans="1:22"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448"/>
        <v>184</v>
      </c>
      <c r="P3607" s="5">
        <f t="shared" si="449"/>
        <v>30.666666666666668</v>
      </c>
      <c r="Q3607" t="str">
        <f t="shared" si="450"/>
        <v>theater</v>
      </c>
      <c r="R3607" t="str">
        <f t="shared" si="451"/>
        <v>plays</v>
      </c>
      <c r="S3607" s="10">
        <f t="shared" si="452"/>
        <v>42383.584791666661</v>
      </c>
      <c r="T3607" s="10">
        <f t="shared" si="453"/>
        <v>42413.584791666661</v>
      </c>
      <c r="U3607">
        <f t="shared" si="454"/>
        <v>2016</v>
      </c>
      <c r="V3607">
        <f t="shared" si="455"/>
        <v>2016</v>
      </c>
    </row>
    <row r="3608" spans="1:22"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448"/>
        <v>130.26666666666665</v>
      </c>
      <c r="P3608" s="5">
        <f t="shared" si="449"/>
        <v>61.0625</v>
      </c>
      <c r="Q3608" t="str">
        <f t="shared" si="450"/>
        <v>theater</v>
      </c>
      <c r="R3608" t="str">
        <f t="shared" si="451"/>
        <v>plays</v>
      </c>
      <c r="S3608" s="10">
        <f t="shared" si="452"/>
        <v>42566.396493055552</v>
      </c>
      <c r="T3608" s="10">
        <f t="shared" si="453"/>
        <v>42596.396493055552</v>
      </c>
      <c r="U3608">
        <f t="shared" si="454"/>
        <v>2016</v>
      </c>
      <c r="V3608">
        <f t="shared" si="455"/>
        <v>2016</v>
      </c>
    </row>
    <row r="3609" spans="1:22"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448"/>
        <v>105.45454545454544</v>
      </c>
      <c r="P3609" s="5">
        <f t="shared" si="449"/>
        <v>29</v>
      </c>
      <c r="Q3609" t="str">
        <f t="shared" si="450"/>
        <v>theater</v>
      </c>
      <c r="R3609" t="str">
        <f t="shared" si="451"/>
        <v>plays</v>
      </c>
      <c r="S3609" s="10">
        <f t="shared" si="452"/>
        <v>42338.755578703705</v>
      </c>
      <c r="T3609" s="10">
        <f t="shared" si="453"/>
        <v>42352.791666666664</v>
      </c>
      <c r="U3609">
        <f t="shared" si="454"/>
        <v>2015</v>
      </c>
      <c r="V3609">
        <f t="shared" si="455"/>
        <v>2015</v>
      </c>
    </row>
    <row r="3610" spans="1:22"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448"/>
        <v>100</v>
      </c>
      <c r="P3610" s="5">
        <f t="shared" si="449"/>
        <v>29.62962962962963</v>
      </c>
      <c r="Q3610" t="str">
        <f t="shared" si="450"/>
        <v>theater</v>
      </c>
      <c r="R3610" t="str">
        <f t="shared" si="451"/>
        <v>plays</v>
      </c>
      <c r="S3610" s="10">
        <f t="shared" si="452"/>
        <v>42506.501041666663</v>
      </c>
      <c r="T3610" s="10">
        <f t="shared" si="453"/>
        <v>42538.374999999993</v>
      </c>
      <c r="U3610">
        <f t="shared" si="454"/>
        <v>2016</v>
      </c>
      <c r="V3610">
        <f t="shared" si="455"/>
        <v>2016</v>
      </c>
    </row>
    <row r="3611" spans="1:22"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448"/>
        <v>153.31632653061226</v>
      </c>
      <c r="P3611" s="5">
        <f t="shared" si="449"/>
        <v>143.0952380952381</v>
      </c>
      <c r="Q3611" t="str">
        <f t="shared" si="450"/>
        <v>theater</v>
      </c>
      <c r="R3611" t="str">
        <f t="shared" si="451"/>
        <v>plays</v>
      </c>
      <c r="S3611" s="10">
        <f t="shared" si="452"/>
        <v>42429.783391203702</v>
      </c>
      <c r="T3611" s="10">
        <f t="shared" si="453"/>
        <v>42459.741724537038</v>
      </c>
      <c r="U3611">
        <f t="shared" si="454"/>
        <v>2016</v>
      </c>
      <c r="V3611">
        <f t="shared" si="455"/>
        <v>2016</v>
      </c>
    </row>
    <row r="3612" spans="1:22"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448"/>
        <v>162.30000000000001</v>
      </c>
      <c r="P3612" s="5">
        <f t="shared" si="449"/>
        <v>52.354838709677416</v>
      </c>
      <c r="Q3612" t="str">
        <f t="shared" si="450"/>
        <v>theater</v>
      </c>
      <c r="R3612" t="str">
        <f t="shared" si="451"/>
        <v>plays</v>
      </c>
      <c r="S3612" s="10">
        <f t="shared" si="452"/>
        <v>42203.22379629629</v>
      </c>
      <c r="T3612" s="10">
        <f t="shared" si="453"/>
        <v>42233.22379629629</v>
      </c>
      <c r="U3612">
        <f t="shared" si="454"/>
        <v>2015</v>
      </c>
      <c r="V3612">
        <f t="shared" si="455"/>
        <v>2015</v>
      </c>
    </row>
    <row r="3613" spans="1:22"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448"/>
        <v>136</v>
      </c>
      <c r="P3613" s="5">
        <f t="shared" si="449"/>
        <v>66.666666666666671</v>
      </c>
      <c r="Q3613" t="str">
        <f t="shared" si="450"/>
        <v>theater</v>
      </c>
      <c r="R3613" t="str">
        <f t="shared" si="451"/>
        <v>plays</v>
      </c>
      <c r="S3613" s="10">
        <f t="shared" si="452"/>
        <v>42072.162048611113</v>
      </c>
      <c r="T3613" s="10">
        <f t="shared" si="453"/>
        <v>42102.162048611113</v>
      </c>
      <c r="U3613">
        <f t="shared" si="454"/>
        <v>2015</v>
      </c>
      <c r="V3613">
        <f t="shared" si="455"/>
        <v>2015</v>
      </c>
    </row>
    <row r="3614" spans="1:22"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448"/>
        <v>144.4</v>
      </c>
      <c r="P3614" s="5">
        <f t="shared" si="449"/>
        <v>126.66666666666667</v>
      </c>
      <c r="Q3614" t="str">
        <f t="shared" si="450"/>
        <v>theater</v>
      </c>
      <c r="R3614" t="str">
        <f t="shared" si="451"/>
        <v>plays</v>
      </c>
      <c r="S3614" s="10">
        <f t="shared" si="452"/>
        <v>41789.518645833326</v>
      </c>
      <c r="T3614" s="10">
        <f t="shared" si="453"/>
        <v>41799.518645833326</v>
      </c>
      <c r="U3614">
        <f t="shared" si="454"/>
        <v>2014</v>
      </c>
      <c r="V3614">
        <f t="shared" si="455"/>
        <v>2014</v>
      </c>
    </row>
    <row r="3615" spans="1:22"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448"/>
        <v>100</v>
      </c>
      <c r="P3615" s="5">
        <f t="shared" si="449"/>
        <v>62.5</v>
      </c>
      <c r="Q3615" t="str">
        <f t="shared" si="450"/>
        <v>theater</v>
      </c>
      <c r="R3615" t="str">
        <f t="shared" si="451"/>
        <v>plays</v>
      </c>
      <c r="S3615" s="10">
        <f t="shared" si="452"/>
        <v>41788.381643518514</v>
      </c>
      <c r="T3615" s="10">
        <f t="shared" si="453"/>
        <v>41818.381643518514</v>
      </c>
      <c r="U3615">
        <f t="shared" si="454"/>
        <v>2014</v>
      </c>
      <c r="V3615">
        <f t="shared" si="455"/>
        <v>2014</v>
      </c>
    </row>
    <row r="3616" spans="1:22"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448"/>
        <v>100.8</v>
      </c>
      <c r="P3616" s="5">
        <f t="shared" si="449"/>
        <v>35.492957746478872</v>
      </c>
      <c r="Q3616" t="str">
        <f t="shared" si="450"/>
        <v>theater</v>
      </c>
      <c r="R3616" t="str">
        <f t="shared" si="451"/>
        <v>plays</v>
      </c>
      <c r="S3616" s="10">
        <f t="shared" si="452"/>
        <v>42143.833518518521</v>
      </c>
      <c r="T3616" s="10">
        <f t="shared" si="453"/>
        <v>42173.833518518521</v>
      </c>
      <c r="U3616">
        <f t="shared" si="454"/>
        <v>2015</v>
      </c>
      <c r="V3616">
        <f t="shared" si="455"/>
        <v>2015</v>
      </c>
    </row>
    <row r="3617" spans="1:22"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448"/>
        <v>106.80000000000001</v>
      </c>
      <c r="P3617" s="5">
        <f t="shared" si="449"/>
        <v>37.083333333333336</v>
      </c>
      <c r="Q3617" t="str">
        <f t="shared" si="450"/>
        <v>theater</v>
      </c>
      <c r="R3617" t="str">
        <f t="shared" si="451"/>
        <v>plays</v>
      </c>
      <c r="S3617" s="10">
        <f t="shared" si="452"/>
        <v>42318.385370370372</v>
      </c>
      <c r="T3617" s="10">
        <f t="shared" si="453"/>
        <v>42348.385370370372</v>
      </c>
      <c r="U3617">
        <f t="shared" si="454"/>
        <v>2015</v>
      </c>
      <c r="V3617">
        <f t="shared" si="455"/>
        <v>2015</v>
      </c>
    </row>
    <row r="3618" spans="1:22"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448"/>
        <v>124.8</v>
      </c>
      <c r="P3618" s="5">
        <f t="shared" si="449"/>
        <v>69.333333333333329</v>
      </c>
      <c r="Q3618" t="str">
        <f t="shared" si="450"/>
        <v>theater</v>
      </c>
      <c r="R3618" t="str">
        <f t="shared" si="451"/>
        <v>plays</v>
      </c>
      <c r="S3618" s="10">
        <f t="shared" si="452"/>
        <v>42052.741481481477</v>
      </c>
      <c r="T3618" s="10">
        <f t="shared" si="453"/>
        <v>42082.699814814812</v>
      </c>
      <c r="U3618">
        <f t="shared" si="454"/>
        <v>2015</v>
      </c>
      <c r="V3618">
        <f t="shared" si="455"/>
        <v>2015</v>
      </c>
    </row>
    <row r="3619" spans="1:22"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448"/>
        <v>118.91891891891892</v>
      </c>
      <c r="P3619" s="5">
        <f t="shared" si="449"/>
        <v>17.254901960784313</v>
      </c>
      <c r="Q3619" t="str">
        <f t="shared" si="450"/>
        <v>theater</v>
      </c>
      <c r="R3619" t="str">
        <f t="shared" si="451"/>
        <v>plays</v>
      </c>
      <c r="S3619" s="10">
        <f t="shared" si="452"/>
        <v>42779.401956018519</v>
      </c>
      <c r="T3619" s="10">
        <f t="shared" si="453"/>
        <v>42793.791666666664</v>
      </c>
      <c r="U3619">
        <f t="shared" si="454"/>
        <v>2017</v>
      </c>
      <c r="V3619">
        <f t="shared" si="455"/>
        <v>2017</v>
      </c>
    </row>
    <row r="3620" spans="1:22"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448"/>
        <v>101</v>
      </c>
      <c r="P3620" s="5">
        <f t="shared" si="449"/>
        <v>36.071428571428569</v>
      </c>
      <c r="Q3620" t="str">
        <f t="shared" si="450"/>
        <v>theater</v>
      </c>
      <c r="R3620" t="str">
        <f t="shared" si="451"/>
        <v>plays</v>
      </c>
      <c r="S3620" s="10">
        <f t="shared" si="452"/>
        <v>42128.419560185182</v>
      </c>
      <c r="T3620" s="10">
        <f t="shared" si="453"/>
        <v>42158.419560185182</v>
      </c>
      <c r="U3620">
        <f t="shared" si="454"/>
        <v>2015</v>
      </c>
      <c r="V3620">
        <f t="shared" si="455"/>
        <v>2015</v>
      </c>
    </row>
    <row r="3621" spans="1:22"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448"/>
        <v>112.99999999999999</v>
      </c>
      <c r="P3621" s="5">
        <f t="shared" si="449"/>
        <v>66.470588235294116</v>
      </c>
      <c r="Q3621" t="str">
        <f t="shared" si="450"/>
        <v>theater</v>
      </c>
      <c r="R3621" t="str">
        <f t="shared" si="451"/>
        <v>plays</v>
      </c>
      <c r="S3621" s="10">
        <f t="shared" si="452"/>
        <v>42660.923912037033</v>
      </c>
      <c r="T3621" s="10">
        <f t="shared" si="453"/>
        <v>42693.708333333336</v>
      </c>
      <c r="U3621">
        <f t="shared" si="454"/>
        <v>2016</v>
      </c>
      <c r="V3621">
        <f t="shared" si="455"/>
        <v>2016</v>
      </c>
    </row>
    <row r="3622" spans="1:22"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448"/>
        <v>105.19047619047619</v>
      </c>
      <c r="P3622" s="5">
        <f t="shared" si="449"/>
        <v>56.065989847715734</v>
      </c>
      <c r="Q3622" t="str">
        <f t="shared" si="450"/>
        <v>theater</v>
      </c>
      <c r="R3622" t="str">
        <f t="shared" si="451"/>
        <v>plays</v>
      </c>
      <c r="S3622" s="10">
        <f t="shared" si="452"/>
        <v>42037.72987268518</v>
      </c>
      <c r="T3622" s="10">
        <f t="shared" si="453"/>
        <v>42067.958333333336</v>
      </c>
      <c r="U3622">
        <f t="shared" si="454"/>
        <v>2015</v>
      </c>
      <c r="V3622">
        <f t="shared" si="455"/>
        <v>2015</v>
      </c>
    </row>
    <row r="3623" spans="1:22"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448"/>
        <v>109.73333333333332</v>
      </c>
      <c r="P3623" s="5">
        <f t="shared" si="449"/>
        <v>47.028571428571432</v>
      </c>
      <c r="Q3623" t="str">
        <f t="shared" si="450"/>
        <v>theater</v>
      </c>
      <c r="R3623" t="str">
        <f t="shared" si="451"/>
        <v>plays</v>
      </c>
      <c r="S3623" s="10">
        <f t="shared" si="452"/>
        <v>42619.727361111109</v>
      </c>
      <c r="T3623" s="10">
        <f t="shared" si="453"/>
        <v>42643.666666666664</v>
      </c>
      <c r="U3623">
        <f t="shared" si="454"/>
        <v>2016</v>
      </c>
      <c r="V3623">
        <f t="shared" si="455"/>
        <v>2016</v>
      </c>
    </row>
    <row r="3624" spans="1:22"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448"/>
        <v>100.099</v>
      </c>
      <c r="P3624" s="5">
        <f t="shared" si="449"/>
        <v>47.666190476190479</v>
      </c>
      <c r="Q3624" t="str">
        <f t="shared" si="450"/>
        <v>theater</v>
      </c>
      <c r="R3624" t="str">
        <f t="shared" si="451"/>
        <v>plays</v>
      </c>
      <c r="S3624" s="10">
        <f t="shared" si="452"/>
        <v>41877.013553240737</v>
      </c>
      <c r="T3624" s="10">
        <f t="shared" si="453"/>
        <v>41909.932638888888</v>
      </c>
      <c r="U3624">
        <f t="shared" si="454"/>
        <v>2014</v>
      </c>
      <c r="V3624">
        <f t="shared" si="455"/>
        <v>2014</v>
      </c>
    </row>
    <row r="3625" spans="1:22"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448"/>
        <v>120</v>
      </c>
      <c r="P3625" s="5">
        <f t="shared" si="449"/>
        <v>88.235294117647058</v>
      </c>
      <c r="Q3625" t="str">
        <f t="shared" si="450"/>
        <v>theater</v>
      </c>
      <c r="R3625" t="str">
        <f t="shared" si="451"/>
        <v>plays</v>
      </c>
      <c r="S3625" s="10">
        <f t="shared" si="452"/>
        <v>41828.528587962959</v>
      </c>
      <c r="T3625" s="10">
        <f t="shared" si="453"/>
        <v>41846.083333333328</v>
      </c>
      <c r="U3625">
        <f t="shared" si="454"/>
        <v>2014</v>
      </c>
      <c r="V3625">
        <f t="shared" si="455"/>
        <v>2014</v>
      </c>
    </row>
    <row r="3626" spans="1:22"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448"/>
        <v>104.93333333333332</v>
      </c>
      <c r="P3626" s="5">
        <f t="shared" si="449"/>
        <v>80.717948717948715</v>
      </c>
      <c r="Q3626" t="str">
        <f t="shared" si="450"/>
        <v>theater</v>
      </c>
      <c r="R3626" t="str">
        <f t="shared" si="451"/>
        <v>plays</v>
      </c>
      <c r="S3626" s="10">
        <f t="shared" si="452"/>
        <v>42545.56585648148</v>
      </c>
      <c r="T3626" s="10">
        <f t="shared" si="453"/>
        <v>42605.56585648148</v>
      </c>
      <c r="U3626">
        <f t="shared" si="454"/>
        <v>2016</v>
      </c>
      <c r="V3626">
        <f t="shared" si="455"/>
        <v>2016</v>
      </c>
    </row>
    <row r="3627" spans="1:22"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448"/>
        <v>102.66666666666666</v>
      </c>
      <c r="P3627" s="5">
        <f t="shared" si="449"/>
        <v>39.487179487179489</v>
      </c>
      <c r="Q3627" t="str">
        <f t="shared" si="450"/>
        <v>theater</v>
      </c>
      <c r="R3627" t="str">
        <f t="shared" si="451"/>
        <v>plays</v>
      </c>
      <c r="S3627" s="10">
        <f t="shared" si="452"/>
        <v>42157.444178240738</v>
      </c>
      <c r="T3627" s="10">
        <f t="shared" si="453"/>
        <v>42187.444178240738</v>
      </c>
      <c r="U3627">
        <f t="shared" si="454"/>
        <v>2015</v>
      </c>
      <c r="V3627">
        <f t="shared" si="455"/>
        <v>2015</v>
      </c>
    </row>
    <row r="3628" spans="1:22"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448"/>
        <v>101.82500000000002</v>
      </c>
      <c r="P3628" s="5">
        <f t="shared" si="449"/>
        <v>84.854166666666671</v>
      </c>
      <c r="Q3628" t="str">
        <f t="shared" si="450"/>
        <v>theater</v>
      </c>
      <c r="R3628" t="str">
        <f t="shared" si="451"/>
        <v>plays</v>
      </c>
      <c r="S3628" s="10">
        <f t="shared" si="452"/>
        <v>41846.458993055552</v>
      </c>
      <c r="T3628" s="10">
        <f t="shared" si="453"/>
        <v>41867.458993055552</v>
      </c>
      <c r="U3628">
        <f t="shared" si="454"/>
        <v>2014</v>
      </c>
      <c r="V3628">
        <f t="shared" si="455"/>
        <v>2014</v>
      </c>
    </row>
    <row r="3629" spans="1:22"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448"/>
        <v>100</v>
      </c>
      <c r="P3629" s="5">
        <f t="shared" si="449"/>
        <v>68.965517241379317</v>
      </c>
      <c r="Q3629" t="str">
        <f t="shared" si="450"/>
        <v>theater</v>
      </c>
      <c r="R3629" t="str">
        <f t="shared" si="451"/>
        <v>plays</v>
      </c>
      <c r="S3629" s="10">
        <f t="shared" si="452"/>
        <v>42460.533414351848</v>
      </c>
      <c r="T3629" s="10">
        <f t="shared" si="453"/>
        <v>42510.957638888889</v>
      </c>
      <c r="U3629">
        <f t="shared" si="454"/>
        <v>2016</v>
      </c>
      <c r="V3629">
        <f t="shared" si="455"/>
        <v>2016</v>
      </c>
    </row>
    <row r="3630" spans="1:22"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448"/>
        <v>0</v>
      </c>
      <c r="P3630" s="5">
        <f t="shared" si="449"/>
        <v>0</v>
      </c>
      <c r="Q3630" t="str">
        <f t="shared" si="450"/>
        <v>theater</v>
      </c>
      <c r="R3630" t="str">
        <f t="shared" si="451"/>
        <v>musical</v>
      </c>
      <c r="S3630" s="10">
        <f t="shared" si="452"/>
        <v>42291.6249537037</v>
      </c>
      <c r="T3630" s="10">
        <f t="shared" si="453"/>
        <v>42351.666620370372</v>
      </c>
      <c r="U3630">
        <f t="shared" si="454"/>
        <v>2015</v>
      </c>
      <c r="V3630">
        <f t="shared" si="455"/>
        <v>2015</v>
      </c>
    </row>
    <row r="3631" spans="1:22"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448"/>
        <v>1.9999999999999998E-4</v>
      </c>
      <c r="P3631" s="5">
        <f t="shared" si="449"/>
        <v>1</v>
      </c>
      <c r="Q3631" t="str">
        <f t="shared" si="450"/>
        <v>theater</v>
      </c>
      <c r="R3631" t="str">
        <f t="shared" si="451"/>
        <v>musical</v>
      </c>
      <c r="S3631" s="10">
        <f t="shared" si="452"/>
        <v>42436.886157407404</v>
      </c>
      <c r="T3631" s="10">
        <f t="shared" si="453"/>
        <v>42495.499999999993</v>
      </c>
      <c r="U3631">
        <f t="shared" si="454"/>
        <v>2016</v>
      </c>
      <c r="V3631">
        <f t="shared" si="455"/>
        <v>2016</v>
      </c>
    </row>
    <row r="3632" spans="1:22"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448"/>
        <v>3.3333333333333333E-2</v>
      </c>
      <c r="P3632" s="5">
        <f t="shared" si="449"/>
        <v>1</v>
      </c>
      <c r="Q3632" t="str">
        <f t="shared" si="450"/>
        <v>theater</v>
      </c>
      <c r="R3632" t="str">
        <f t="shared" si="451"/>
        <v>musical</v>
      </c>
      <c r="S3632" s="10">
        <f t="shared" si="452"/>
        <v>41942.638773148145</v>
      </c>
      <c r="T3632" s="10">
        <f t="shared" si="453"/>
        <v>41972.680439814816</v>
      </c>
      <c r="U3632">
        <f t="shared" si="454"/>
        <v>2014</v>
      </c>
      <c r="V3632">
        <f t="shared" si="455"/>
        <v>2014</v>
      </c>
    </row>
    <row r="3633" spans="1:22"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448"/>
        <v>51.023391812865491</v>
      </c>
      <c r="P3633" s="5">
        <f t="shared" si="449"/>
        <v>147.88135593220338</v>
      </c>
      <c r="Q3633" t="str">
        <f t="shared" si="450"/>
        <v>theater</v>
      </c>
      <c r="R3633" t="str">
        <f t="shared" si="451"/>
        <v>musical</v>
      </c>
      <c r="S3633" s="10">
        <f t="shared" si="452"/>
        <v>41880.54510416666</v>
      </c>
      <c r="T3633" s="10">
        <f t="shared" si="453"/>
        <v>41904.957638888889</v>
      </c>
      <c r="U3633">
        <f t="shared" si="454"/>
        <v>2014</v>
      </c>
      <c r="V3633">
        <f t="shared" si="455"/>
        <v>2014</v>
      </c>
    </row>
    <row r="3634" spans="1:22"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448"/>
        <v>20</v>
      </c>
      <c r="P3634" s="5">
        <f t="shared" si="449"/>
        <v>100</v>
      </c>
      <c r="Q3634" t="str">
        <f t="shared" si="450"/>
        <v>theater</v>
      </c>
      <c r="R3634" t="str">
        <f t="shared" si="451"/>
        <v>musical</v>
      </c>
      <c r="S3634" s="10">
        <f t="shared" si="452"/>
        <v>41946.728576388887</v>
      </c>
      <c r="T3634" s="10">
        <f t="shared" si="453"/>
        <v>41966.728576388887</v>
      </c>
      <c r="U3634">
        <f t="shared" si="454"/>
        <v>2014</v>
      </c>
      <c r="V3634">
        <f t="shared" si="455"/>
        <v>2014</v>
      </c>
    </row>
    <row r="3635" spans="1:22"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448"/>
        <v>35.24</v>
      </c>
      <c r="P3635" s="5">
        <f t="shared" si="449"/>
        <v>56.838709677419352</v>
      </c>
      <c r="Q3635" t="str">
        <f t="shared" si="450"/>
        <v>theater</v>
      </c>
      <c r="R3635" t="str">
        <f t="shared" si="451"/>
        <v>musical</v>
      </c>
      <c r="S3635" s="10">
        <f t="shared" si="452"/>
        <v>42649.415127314809</v>
      </c>
      <c r="T3635" s="10">
        <f t="shared" si="453"/>
        <v>42692.833333333336</v>
      </c>
      <c r="U3635">
        <f t="shared" si="454"/>
        <v>2016</v>
      </c>
      <c r="V3635">
        <f t="shared" si="455"/>
        <v>2016</v>
      </c>
    </row>
    <row r="3636" spans="1:22"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448"/>
        <v>4.246666666666667</v>
      </c>
      <c r="P3636" s="5">
        <f t="shared" si="449"/>
        <v>176.94444444444446</v>
      </c>
      <c r="Q3636" t="str">
        <f t="shared" si="450"/>
        <v>theater</v>
      </c>
      <c r="R3636" t="str">
        <f t="shared" si="451"/>
        <v>musical</v>
      </c>
      <c r="S3636" s="10">
        <f t="shared" si="452"/>
        <v>42700.958032407405</v>
      </c>
      <c r="T3636" s="10">
        <f t="shared" si="453"/>
        <v>42748.957638888889</v>
      </c>
      <c r="U3636">
        <f t="shared" si="454"/>
        <v>2016</v>
      </c>
      <c r="V3636">
        <f t="shared" si="455"/>
        <v>2017</v>
      </c>
    </row>
    <row r="3637" spans="1:22"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448"/>
        <v>36.457142857142856</v>
      </c>
      <c r="P3637" s="5">
        <f t="shared" si="449"/>
        <v>127.6</v>
      </c>
      <c r="Q3637" t="str">
        <f t="shared" si="450"/>
        <v>theater</v>
      </c>
      <c r="R3637" t="str">
        <f t="shared" si="451"/>
        <v>musical</v>
      </c>
      <c r="S3637" s="10">
        <f t="shared" si="452"/>
        <v>42450.674490740734</v>
      </c>
      <c r="T3637" s="10">
        <f t="shared" si="453"/>
        <v>42480.674490740734</v>
      </c>
      <c r="U3637">
        <f t="shared" si="454"/>
        <v>2016</v>
      </c>
      <c r="V3637">
        <f t="shared" si="455"/>
        <v>2016</v>
      </c>
    </row>
    <row r="3638" spans="1:22"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448"/>
        <v>0</v>
      </c>
      <c r="P3638" s="5">
        <f t="shared" si="449"/>
        <v>0</v>
      </c>
      <c r="Q3638" t="str">
        <f t="shared" si="450"/>
        <v>theater</v>
      </c>
      <c r="R3638" t="str">
        <f t="shared" si="451"/>
        <v>musical</v>
      </c>
      <c r="S3638" s="10">
        <f t="shared" si="452"/>
        <v>42226.486446759256</v>
      </c>
      <c r="T3638" s="10">
        <f t="shared" si="453"/>
        <v>42261.486446759256</v>
      </c>
      <c r="U3638">
        <f t="shared" si="454"/>
        <v>2015</v>
      </c>
      <c r="V3638">
        <f t="shared" si="455"/>
        <v>2015</v>
      </c>
    </row>
    <row r="3639" spans="1:22"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448"/>
        <v>30.866666666666664</v>
      </c>
      <c r="P3639" s="5">
        <f t="shared" si="449"/>
        <v>66.142857142857139</v>
      </c>
      <c r="Q3639" t="str">
        <f t="shared" si="450"/>
        <v>theater</v>
      </c>
      <c r="R3639" t="str">
        <f t="shared" si="451"/>
        <v>musical</v>
      </c>
      <c r="S3639" s="10">
        <f t="shared" si="452"/>
        <v>41975.492303240739</v>
      </c>
      <c r="T3639" s="10">
        <f t="shared" si="453"/>
        <v>42005.492303240739</v>
      </c>
      <c r="U3639">
        <f t="shared" si="454"/>
        <v>2014</v>
      </c>
      <c r="V3639">
        <f t="shared" si="455"/>
        <v>2015</v>
      </c>
    </row>
    <row r="3640" spans="1:22"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448"/>
        <v>6.5454545454545459</v>
      </c>
      <c r="P3640" s="5">
        <f t="shared" si="449"/>
        <v>108</v>
      </c>
      <c r="Q3640" t="str">
        <f t="shared" si="450"/>
        <v>theater</v>
      </c>
      <c r="R3640" t="str">
        <f t="shared" si="451"/>
        <v>musical</v>
      </c>
      <c r="S3640" s="10">
        <f t="shared" si="452"/>
        <v>42053.464490740742</v>
      </c>
      <c r="T3640" s="10">
        <f t="shared" si="453"/>
        <v>42113.42282407407</v>
      </c>
      <c r="U3640">
        <f t="shared" si="454"/>
        <v>2015</v>
      </c>
      <c r="V3640">
        <f t="shared" si="455"/>
        <v>2015</v>
      </c>
    </row>
    <row r="3641" spans="1:22"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448"/>
        <v>4.0000000000000001E-3</v>
      </c>
      <c r="P3641" s="5">
        <f t="shared" si="449"/>
        <v>1</v>
      </c>
      <c r="Q3641" t="str">
        <f t="shared" si="450"/>
        <v>theater</v>
      </c>
      <c r="R3641" t="str">
        <f t="shared" si="451"/>
        <v>musical</v>
      </c>
      <c r="S3641" s="10">
        <f t="shared" si="452"/>
        <v>42590.468819444439</v>
      </c>
      <c r="T3641" s="10">
        <f t="shared" si="453"/>
        <v>42650.424305555549</v>
      </c>
      <c r="U3641">
        <f t="shared" si="454"/>
        <v>2016</v>
      </c>
      <c r="V3641">
        <f t="shared" si="455"/>
        <v>2016</v>
      </c>
    </row>
    <row r="3642" spans="1:22"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448"/>
        <v>5.5</v>
      </c>
      <c r="P3642" s="5">
        <f t="shared" si="449"/>
        <v>18.333333333333332</v>
      </c>
      <c r="Q3642" t="str">
        <f t="shared" si="450"/>
        <v>theater</v>
      </c>
      <c r="R3642" t="str">
        <f t="shared" si="451"/>
        <v>musical</v>
      </c>
      <c r="S3642" s="10">
        <f t="shared" si="452"/>
        <v>42104.573263888888</v>
      </c>
      <c r="T3642" s="10">
        <f t="shared" si="453"/>
        <v>42134.573263888888</v>
      </c>
      <c r="U3642">
        <f t="shared" si="454"/>
        <v>2015</v>
      </c>
      <c r="V3642">
        <f t="shared" si="455"/>
        <v>2015</v>
      </c>
    </row>
    <row r="3643" spans="1:22"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448"/>
        <v>0</v>
      </c>
      <c r="P3643" s="5">
        <f t="shared" si="449"/>
        <v>0</v>
      </c>
      <c r="Q3643" t="str">
        <f t="shared" si="450"/>
        <v>theater</v>
      </c>
      <c r="R3643" t="str">
        <f t="shared" si="451"/>
        <v>musical</v>
      </c>
      <c r="S3643" s="10">
        <f t="shared" si="452"/>
        <v>41899.41873842592</v>
      </c>
      <c r="T3643" s="10">
        <f t="shared" si="453"/>
        <v>41917</v>
      </c>
      <c r="U3643">
        <f t="shared" si="454"/>
        <v>2014</v>
      </c>
      <c r="V3643">
        <f t="shared" si="455"/>
        <v>2014</v>
      </c>
    </row>
    <row r="3644" spans="1:22"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448"/>
        <v>2.1428571428571428</v>
      </c>
      <c r="P3644" s="5">
        <f t="shared" si="449"/>
        <v>7.5</v>
      </c>
      <c r="Q3644" t="str">
        <f t="shared" si="450"/>
        <v>theater</v>
      </c>
      <c r="R3644" t="str">
        <f t="shared" si="451"/>
        <v>musical</v>
      </c>
      <c r="S3644" s="10">
        <f t="shared" si="452"/>
        <v>42297.607951388891</v>
      </c>
      <c r="T3644" s="10">
        <f t="shared" si="453"/>
        <v>42338.499999999993</v>
      </c>
      <c r="U3644">
        <f t="shared" si="454"/>
        <v>2015</v>
      </c>
      <c r="V3644">
        <f t="shared" si="455"/>
        <v>2015</v>
      </c>
    </row>
    <row r="3645" spans="1:22"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448"/>
        <v>0</v>
      </c>
      <c r="P3645" s="5">
        <f t="shared" si="449"/>
        <v>0</v>
      </c>
      <c r="Q3645" t="str">
        <f t="shared" si="450"/>
        <v>theater</v>
      </c>
      <c r="R3645" t="str">
        <f t="shared" si="451"/>
        <v>musical</v>
      </c>
      <c r="S3645" s="10">
        <f t="shared" si="452"/>
        <v>42284.935636574075</v>
      </c>
      <c r="T3645" s="10">
        <f t="shared" si="453"/>
        <v>42324.977303240739</v>
      </c>
      <c r="U3645">
        <f t="shared" si="454"/>
        <v>2015</v>
      </c>
      <c r="V3645">
        <f t="shared" si="455"/>
        <v>2015</v>
      </c>
    </row>
    <row r="3646" spans="1:22"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448"/>
        <v>16.420000000000002</v>
      </c>
      <c r="P3646" s="5">
        <f t="shared" si="449"/>
        <v>68.416666666666671</v>
      </c>
      <c r="Q3646" t="str">
        <f t="shared" si="450"/>
        <v>theater</v>
      </c>
      <c r="R3646" t="str">
        <f t="shared" si="451"/>
        <v>musical</v>
      </c>
      <c r="S3646" s="10">
        <f t="shared" si="452"/>
        <v>42409.033414351848</v>
      </c>
      <c r="T3646" s="10">
        <f t="shared" si="453"/>
        <v>42436.999305555553</v>
      </c>
      <c r="U3646">
        <f t="shared" si="454"/>
        <v>2016</v>
      </c>
      <c r="V3646">
        <f t="shared" si="455"/>
        <v>2016</v>
      </c>
    </row>
    <row r="3647" spans="1:22"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448"/>
        <v>0.1</v>
      </c>
      <c r="P3647" s="5">
        <f t="shared" si="449"/>
        <v>1</v>
      </c>
      <c r="Q3647" t="str">
        <f t="shared" si="450"/>
        <v>theater</v>
      </c>
      <c r="R3647" t="str">
        <f t="shared" si="451"/>
        <v>musical</v>
      </c>
      <c r="S3647" s="10">
        <f t="shared" si="452"/>
        <v>42665.762013888881</v>
      </c>
      <c r="T3647" s="10">
        <f t="shared" si="453"/>
        <v>42695.803680555553</v>
      </c>
      <c r="U3647">
        <f t="shared" si="454"/>
        <v>2016</v>
      </c>
      <c r="V3647">
        <f t="shared" si="455"/>
        <v>2016</v>
      </c>
    </row>
    <row r="3648" spans="1:22"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448"/>
        <v>4.8099999999999996</v>
      </c>
      <c r="P3648" s="5">
        <f t="shared" si="449"/>
        <v>60.125</v>
      </c>
      <c r="Q3648" t="str">
        <f t="shared" si="450"/>
        <v>theater</v>
      </c>
      <c r="R3648" t="str">
        <f t="shared" si="451"/>
        <v>musical</v>
      </c>
      <c r="S3648" s="10">
        <f t="shared" si="452"/>
        <v>42140.21298611111</v>
      </c>
      <c r="T3648" s="10">
        <f t="shared" si="453"/>
        <v>42171.770833333336</v>
      </c>
      <c r="U3648">
        <f t="shared" si="454"/>
        <v>2015</v>
      </c>
      <c r="V3648">
        <f t="shared" si="455"/>
        <v>2015</v>
      </c>
    </row>
    <row r="3649" spans="1:22"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448"/>
        <v>6</v>
      </c>
      <c r="P3649" s="5">
        <f t="shared" si="449"/>
        <v>15</v>
      </c>
      <c r="Q3649" t="str">
        <f t="shared" si="450"/>
        <v>theater</v>
      </c>
      <c r="R3649" t="str">
        <f t="shared" si="451"/>
        <v>musical</v>
      </c>
      <c r="S3649" s="10">
        <f t="shared" si="452"/>
        <v>42598.540821759256</v>
      </c>
      <c r="T3649" s="10">
        <f t="shared" si="453"/>
        <v>42643.540821759256</v>
      </c>
      <c r="U3649">
        <f t="shared" si="454"/>
        <v>2016</v>
      </c>
      <c r="V3649">
        <f t="shared" si="455"/>
        <v>2016</v>
      </c>
    </row>
    <row r="3650" spans="1:22"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448"/>
        <v>100.38249999999999</v>
      </c>
      <c r="P3650" s="5">
        <f t="shared" si="449"/>
        <v>550.04109589041093</v>
      </c>
      <c r="Q3650" t="str">
        <f t="shared" si="450"/>
        <v>theater</v>
      </c>
      <c r="R3650" t="str">
        <f t="shared" si="451"/>
        <v>plays</v>
      </c>
      <c r="S3650" s="10">
        <f t="shared" si="452"/>
        <v>41887.083854166667</v>
      </c>
      <c r="T3650" s="10">
        <f t="shared" si="453"/>
        <v>41917.083854166667</v>
      </c>
      <c r="U3650">
        <f t="shared" si="454"/>
        <v>2014</v>
      </c>
      <c r="V3650">
        <f t="shared" si="455"/>
        <v>2014</v>
      </c>
    </row>
    <row r="3651" spans="1:22"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456">(E3651/D3651)*100</f>
        <v>104</v>
      </c>
      <c r="P3651" s="5">
        <f t="shared" ref="P3651:P3714" si="457">IFERROR(E3651/L3651, 0)</f>
        <v>97.5</v>
      </c>
      <c r="Q3651" t="str">
        <f t="shared" ref="Q3651:Q3714" si="458">LEFT(N3651,FIND("/",N3651)-1)</f>
        <v>theater</v>
      </c>
      <c r="R3651" t="str">
        <f t="shared" ref="R3651:R3714" si="459">RIGHT(N3651,LEN(N3651)-FIND("/",N3651))</f>
        <v>plays</v>
      </c>
      <c r="S3651" s="10">
        <f t="shared" ref="S3651:S3714" si="460">(J3651/86400)+25569+(-5/24)</f>
        <v>41780.504560185182</v>
      </c>
      <c r="T3651" s="10">
        <f t="shared" ref="T3651:T3714" si="461">(I3651/86400)+25569+(-5/24)</f>
        <v>41806.504560185182</v>
      </c>
      <c r="U3651">
        <f t="shared" ref="U3651:U3714" si="462">YEAR(S3651)</f>
        <v>2014</v>
      </c>
      <c r="V3651">
        <f t="shared" ref="V3651:V3714" si="463">YEAR(T3651)</f>
        <v>2014</v>
      </c>
    </row>
    <row r="3652" spans="1:22"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456"/>
        <v>100</v>
      </c>
      <c r="P3652" s="5">
        <f t="shared" si="457"/>
        <v>29.411764705882351</v>
      </c>
      <c r="Q3652" t="str">
        <f t="shared" si="458"/>
        <v>theater</v>
      </c>
      <c r="R3652" t="str">
        <f t="shared" si="459"/>
        <v>plays</v>
      </c>
      <c r="S3652" s="10">
        <f t="shared" si="460"/>
        <v>42381.270648148151</v>
      </c>
      <c r="T3652" s="10">
        <f t="shared" si="461"/>
        <v>42402.270648148151</v>
      </c>
      <c r="U3652">
        <f t="shared" si="462"/>
        <v>2016</v>
      </c>
      <c r="V3652">
        <f t="shared" si="463"/>
        <v>2016</v>
      </c>
    </row>
    <row r="3653" spans="1:22"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456"/>
        <v>104</v>
      </c>
      <c r="P3653" s="5">
        <f t="shared" si="457"/>
        <v>57.777777777777779</v>
      </c>
      <c r="Q3653" t="str">
        <f t="shared" si="458"/>
        <v>theater</v>
      </c>
      <c r="R3653" t="str">
        <f t="shared" si="459"/>
        <v>plays</v>
      </c>
      <c r="S3653" s="10">
        <f t="shared" si="460"/>
        <v>41828.437986111108</v>
      </c>
      <c r="T3653" s="10">
        <f t="shared" si="461"/>
        <v>41861.457638888889</v>
      </c>
      <c r="U3653">
        <f t="shared" si="462"/>
        <v>2014</v>
      </c>
      <c r="V3653">
        <f t="shared" si="463"/>
        <v>2014</v>
      </c>
    </row>
    <row r="3654" spans="1:22"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456"/>
        <v>250.66666666666669</v>
      </c>
      <c r="P3654" s="5">
        <f t="shared" si="457"/>
        <v>44.235294117647058</v>
      </c>
      <c r="Q3654" t="str">
        <f t="shared" si="458"/>
        <v>theater</v>
      </c>
      <c r="R3654" t="str">
        <f t="shared" si="459"/>
        <v>plays</v>
      </c>
      <c r="S3654" s="10">
        <f t="shared" si="460"/>
        <v>42596.436365740738</v>
      </c>
      <c r="T3654" s="10">
        <f t="shared" si="461"/>
        <v>42606.957638888889</v>
      </c>
      <c r="U3654">
        <f t="shared" si="462"/>
        <v>2016</v>
      </c>
      <c r="V3654">
        <f t="shared" si="463"/>
        <v>2016</v>
      </c>
    </row>
    <row r="3655" spans="1:22"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456"/>
        <v>100.49999999999999</v>
      </c>
      <c r="P3655" s="5">
        <f t="shared" si="457"/>
        <v>60.909090909090907</v>
      </c>
      <c r="Q3655" t="str">
        <f t="shared" si="458"/>
        <v>theater</v>
      </c>
      <c r="R3655" t="str">
        <f t="shared" si="459"/>
        <v>plays</v>
      </c>
      <c r="S3655" s="10">
        <f t="shared" si="460"/>
        <v>42191.155173611107</v>
      </c>
      <c r="T3655" s="10">
        <f t="shared" si="461"/>
        <v>42221.155173611107</v>
      </c>
      <c r="U3655">
        <f t="shared" si="462"/>
        <v>2015</v>
      </c>
      <c r="V3655">
        <f t="shared" si="463"/>
        <v>2015</v>
      </c>
    </row>
    <row r="3656" spans="1:22"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456"/>
        <v>174.4</v>
      </c>
      <c r="P3656" s="5">
        <f t="shared" si="457"/>
        <v>68.84210526315789</v>
      </c>
      <c r="Q3656" t="str">
        <f t="shared" si="458"/>
        <v>theater</v>
      </c>
      <c r="R3656" t="str">
        <f t="shared" si="459"/>
        <v>plays</v>
      </c>
      <c r="S3656" s="10">
        <f t="shared" si="460"/>
        <v>42440.20817129629</v>
      </c>
      <c r="T3656" s="10">
        <f t="shared" si="461"/>
        <v>42463.499999999993</v>
      </c>
      <c r="U3656">
        <f t="shared" si="462"/>
        <v>2016</v>
      </c>
      <c r="V3656">
        <f t="shared" si="463"/>
        <v>2016</v>
      </c>
    </row>
    <row r="3657" spans="1:22"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456"/>
        <v>116.26</v>
      </c>
      <c r="P3657" s="5">
        <f t="shared" si="457"/>
        <v>73.582278481012665</v>
      </c>
      <c r="Q3657" t="str">
        <f t="shared" si="458"/>
        <v>theater</v>
      </c>
      <c r="R3657" t="str">
        <f t="shared" si="459"/>
        <v>plays</v>
      </c>
      <c r="S3657" s="10">
        <f t="shared" si="460"/>
        <v>42173.594884259255</v>
      </c>
      <c r="T3657" s="10">
        <f t="shared" si="461"/>
        <v>42203.082638888889</v>
      </c>
      <c r="U3657">
        <f t="shared" si="462"/>
        <v>2015</v>
      </c>
      <c r="V3657">
        <f t="shared" si="463"/>
        <v>2015</v>
      </c>
    </row>
    <row r="3658" spans="1:22"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456"/>
        <v>105.82000000000001</v>
      </c>
      <c r="P3658" s="5">
        <f t="shared" si="457"/>
        <v>115.02173913043478</v>
      </c>
      <c r="Q3658" t="str">
        <f t="shared" si="458"/>
        <v>theater</v>
      </c>
      <c r="R3658" t="str">
        <f t="shared" si="459"/>
        <v>plays</v>
      </c>
      <c r="S3658" s="10">
        <f t="shared" si="460"/>
        <v>42737.701805555553</v>
      </c>
      <c r="T3658" s="10">
        <f t="shared" si="461"/>
        <v>42767.749305555553</v>
      </c>
      <c r="U3658">
        <f t="shared" si="462"/>
        <v>2017</v>
      </c>
      <c r="V3658">
        <f t="shared" si="463"/>
        <v>2017</v>
      </c>
    </row>
    <row r="3659" spans="1:22"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456"/>
        <v>110.75</v>
      </c>
      <c r="P3659" s="5">
        <f t="shared" si="457"/>
        <v>110.75</v>
      </c>
      <c r="Q3659" t="str">
        <f t="shared" si="458"/>
        <v>theater</v>
      </c>
      <c r="R3659" t="str">
        <f t="shared" si="459"/>
        <v>plays</v>
      </c>
      <c r="S3659" s="10">
        <f t="shared" si="460"/>
        <v>42499.4215162037</v>
      </c>
      <c r="T3659" s="10">
        <f t="shared" si="461"/>
        <v>42522.695833333331</v>
      </c>
      <c r="U3659">
        <f t="shared" si="462"/>
        <v>2016</v>
      </c>
      <c r="V3659">
        <f t="shared" si="463"/>
        <v>2016</v>
      </c>
    </row>
    <row r="3660" spans="1:22"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456"/>
        <v>100.66666666666666</v>
      </c>
      <c r="P3660" s="5">
        <f t="shared" si="457"/>
        <v>75.5</v>
      </c>
      <c r="Q3660" t="str">
        <f t="shared" si="458"/>
        <v>theater</v>
      </c>
      <c r="R3660" t="str">
        <f t="shared" si="459"/>
        <v>plays</v>
      </c>
      <c r="S3660" s="10">
        <f t="shared" si="460"/>
        <v>41775.650231481479</v>
      </c>
      <c r="T3660" s="10">
        <f t="shared" si="461"/>
        <v>41821.957638888889</v>
      </c>
      <c r="U3660">
        <f t="shared" si="462"/>
        <v>2014</v>
      </c>
      <c r="V3660">
        <f t="shared" si="463"/>
        <v>2014</v>
      </c>
    </row>
    <row r="3661" spans="1:22"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456"/>
        <v>102.03333333333333</v>
      </c>
      <c r="P3661" s="5">
        <f t="shared" si="457"/>
        <v>235.46153846153845</v>
      </c>
      <c r="Q3661" t="str">
        <f t="shared" si="458"/>
        <v>theater</v>
      </c>
      <c r="R3661" t="str">
        <f t="shared" si="459"/>
        <v>plays</v>
      </c>
      <c r="S3661" s="10">
        <f t="shared" si="460"/>
        <v>42055.068865740737</v>
      </c>
      <c r="T3661" s="10">
        <f t="shared" si="461"/>
        <v>42082.402083333327</v>
      </c>
      <c r="U3661">
        <f t="shared" si="462"/>
        <v>2015</v>
      </c>
      <c r="V3661">
        <f t="shared" si="463"/>
        <v>2015</v>
      </c>
    </row>
    <row r="3662" spans="1:22"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456"/>
        <v>100</v>
      </c>
      <c r="P3662" s="5">
        <f t="shared" si="457"/>
        <v>11.363636363636363</v>
      </c>
      <c r="Q3662" t="str">
        <f t="shared" si="458"/>
        <v>theater</v>
      </c>
      <c r="R3662" t="str">
        <f t="shared" si="459"/>
        <v>plays</v>
      </c>
      <c r="S3662" s="10">
        <f t="shared" si="460"/>
        <v>41971.672743055555</v>
      </c>
      <c r="T3662" s="10">
        <f t="shared" si="461"/>
        <v>41996.672743055555</v>
      </c>
      <c r="U3662">
        <f t="shared" si="462"/>
        <v>2014</v>
      </c>
      <c r="V3662">
        <f t="shared" si="463"/>
        <v>2014</v>
      </c>
    </row>
    <row r="3663" spans="1:22"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456"/>
        <v>111.00000000000001</v>
      </c>
      <c r="P3663" s="5">
        <f t="shared" si="457"/>
        <v>92.5</v>
      </c>
      <c r="Q3663" t="str">
        <f t="shared" si="458"/>
        <v>theater</v>
      </c>
      <c r="R3663" t="str">
        <f t="shared" si="459"/>
        <v>plays</v>
      </c>
      <c r="S3663" s="10">
        <f t="shared" si="460"/>
        <v>42447.688333333332</v>
      </c>
      <c r="T3663" s="10">
        <f t="shared" si="461"/>
        <v>42469.958333333336</v>
      </c>
      <c r="U3663">
        <f t="shared" si="462"/>
        <v>2016</v>
      </c>
      <c r="V3663">
        <f t="shared" si="463"/>
        <v>2016</v>
      </c>
    </row>
    <row r="3664" spans="1:22"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456"/>
        <v>101.42500000000001</v>
      </c>
      <c r="P3664" s="5">
        <f t="shared" si="457"/>
        <v>202.85</v>
      </c>
      <c r="Q3664" t="str">
        <f t="shared" si="458"/>
        <v>theater</v>
      </c>
      <c r="R3664" t="str">
        <f t="shared" si="459"/>
        <v>plays</v>
      </c>
      <c r="S3664" s="10">
        <f t="shared" si="460"/>
        <v>42064.011736111112</v>
      </c>
      <c r="T3664" s="10">
        <f t="shared" si="461"/>
        <v>42093.97006944444</v>
      </c>
      <c r="U3664">
        <f t="shared" si="462"/>
        <v>2015</v>
      </c>
      <c r="V3664">
        <f t="shared" si="463"/>
        <v>2015</v>
      </c>
    </row>
    <row r="3665" spans="1:22"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456"/>
        <v>104</v>
      </c>
      <c r="P3665" s="5">
        <f t="shared" si="457"/>
        <v>26</v>
      </c>
      <c r="Q3665" t="str">
        <f t="shared" si="458"/>
        <v>theater</v>
      </c>
      <c r="R3665" t="str">
        <f t="shared" si="459"/>
        <v>plays</v>
      </c>
      <c r="S3665" s="10">
        <f t="shared" si="460"/>
        <v>42665.243402777771</v>
      </c>
      <c r="T3665" s="10">
        <f t="shared" si="461"/>
        <v>42725.285069444442</v>
      </c>
      <c r="U3665">
        <f t="shared" si="462"/>
        <v>2016</v>
      </c>
      <c r="V3665">
        <f t="shared" si="463"/>
        <v>2016</v>
      </c>
    </row>
    <row r="3666" spans="1:22"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456"/>
        <v>109.375</v>
      </c>
      <c r="P3666" s="5">
        <f t="shared" si="457"/>
        <v>46.05263157894737</v>
      </c>
      <c r="Q3666" t="str">
        <f t="shared" si="458"/>
        <v>theater</v>
      </c>
      <c r="R3666" t="str">
        <f t="shared" si="459"/>
        <v>plays</v>
      </c>
      <c r="S3666" s="10">
        <f t="shared" si="460"/>
        <v>42523.04038194444</v>
      </c>
      <c r="T3666" s="10">
        <f t="shared" si="461"/>
        <v>42537.04038194444</v>
      </c>
      <c r="U3666">
        <f t="shared" si="462"/>
        <v>2016</v>
      </c>
      <c r="V3666">
        <f t="shared" si="463"/>
        <v>2016</v>
      </c>
    </row>
    <row r="3667" spans="1:22"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456"/>
        <v>115.16129032258064</v>
      </c>
      <c r="P3667" s="5">
        <f t="shared" si="457"/>
        <v>51</v>
      </c>
      <c r="Q3667" t="str">
        <f t="shared" si="458"/>
        <v>theater</v>
      </c>
      <c r="R3667" t="str">
        <f t="shared" si="459"/>
        <v>plays</v>
      </c>
      <c r="S3667" s="10">
        <f t="shared" si="460"/>
        <v>42294.59979166666</v>
      </c>
      <c r="T3667" s="10">
        <f t="shared" si="461"/>
        <v>42305.620833333327</v>
      </c>
      <c r="U3667">
        <f t="shared" si="462"/>
        <v>2015</v>
      </c>
      <c r="V3667">
        <f t="shared" si="463"/>
        <v>2015</v>
      </c>
    </row>
    <row r="3668" spans="1:22"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456"/>
        <v>100</v>
      </c>
      <c r="P3668" s="5">
        <f t="shared" si="457"/>
        <v>31.578947368421051</v>
      </c>
      <c r="Q3668" t="str">
        <f t="shared" si="458"/>
        <v>theater</v>
      </c>
      <c r="R3668" t="str">
        <f t="shared" si="459"/>
        <v>plays</v>
      </c>
      <c r="S3668" s="10">
        <f t="shared" si="460"/>
        <v>41822.696550925924</v>
      </c>
      <c r="T3668" s="10">
        <f t="shared" si="461"/>
        <v>41844.083333333328</v>
      </c>
      <c r="U3668">
        <f t="shared" si="462"/>
        <v>2014</v>
      </c>
      <c r="V3668">
        <f t="shared" si="463"/>
        <v>2014</v>
      </c>
    </row>
    <row r="3669" spans="1:22"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456"/>
        <v>103.17033333333335</v>
      </c>
      <c r="P3669" s="5">
        <f t="shared" si="457"/>
        <v>53.363965517241382</v>
      </c>
      <c r="Q3669" t="str">
        <f t="shared" si="458"/>
        <v>theater</v>
      </c>
      <c r="R3669" t="str">
        <f t="shared" si="459"/>
        <v>plays</v>
      </c>
      <c r="S3669" s="10">
        <f t="shared" si="460"/>
        <v>42173.761793981474</v>
      </c>
      <c r="T3669" s="10">
        <f t="shared" si="461"/>
        <v>42203.761793981474</v>
      </c>
      <c r="U3669">
        <f t="shared" si="462"/>
        <v>2015</v>
      </c>
      <c r="V3669">
        <f t="shared" si="463"/>
        <v>2015</v>
      </c>
    </row>
    <row r="3670" spans="1:22"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456"/>
        <v>103.49999999999999</v>
      </c>
      <c r="P3670" s="5">
        <f t="shared" si="457"/>
        <v>36.964285714285715</v>
      </c>
      <c r="Q3670" t="str">
        <f t="shared" si="458"/>
        <v>theater</v>
      </c>
      <c r="R3670" t="str">
        <f t="shared" si="459"/>
        <v>plays</v>
      </c>
      <c r="S3670" s="10">
        <f t="shared" si="460"/>
        <v>42185.347824074073</v>
      </c>
      <c r="T3670" s="10">
        <f t="shared" si="461"/>
        <v>42208.564583333333</v>
      </c>
      <c r="U3670">
        <f t="shared" si="462"/>
        <v>2015</v>
      </c>
      <c r="V3670">
        <f t="shared" si="463"/>
        <v>2015</v>
      </c>
    </row>
    <row r="3671" spans="1:22"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456"/>
        <v>138.19999999999999</v>
      </c>
      <c r="P3671" s="5">
        <f t="shared" si="457"/>
        <v>81.294117647058826</v>
      </c>
      <c r="Q3671" t="str">
        <f t="shared" si="458"/>
        <v>theater</v>
      </c>
      <c r="R3671" t="str">
        <f t="shared" si="459"/>
        <v>plays</v>
      </c>
      <c r="S3671" s="10">
        <f t="shared" si="460"/>
        <v>42136.466863425921</v>
      </c>
      <c r="T3671" s="10">
        <f t="shared" si="461"/>
        <v>42166.466863425921</v>
      </c>
      <c r="U3671">
        <f t="shared" si="462"/>
        <v>2015</v>
      </c>
      <c r="V3671">
        <f t="shared" si="463"/>
        <v>2015</v>
      </c>
    </row>
    <row r="3672" spans="1:22"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456"/>
        <v>109.54545454545455</v>
      </c>
      <c r="P3672" s="5">
        <f t="shared" si="457"/>
        <v>20.083333333333332</v>
      </c>
      <c r="Q3672" t="str">
        <f t="shared" si="458"/>
        <v>theater</v>
      </c>
      <c r="R3672" t="str">
        <f t="shared" si="459"/>
        <v>plays</v>
      </c>
      <c r="S3672" s="10">
        <f t="shared" si="460"/>
        <v>42142.305682870363</v>
      </c>
      <c r="T3672" s="10">
        <f t="shared" si="461"/>
        <v>42155.749999999993</v>
      </c>
      <c r="U3672">
        <f t="shared" si="462"/>
        <v>2015</v>
      </c>
      <c r="V3672">
        <f t="shared" si="463"/>
        <v>2015</v>
      </c>
    </row>
    <row r="3673" spans="1:22"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456"/>
        <v>100.85714285714286</v>
      </c>
      <c r="P3673" s="5">
        <f t="shared" si="457"/>
        <v>88.25</v>
      </c>
      <c r="Q3673" t="str">
        <f t="shared" si="458"/>
        <v>theater</v>
      </c>
      <c r="R3673" t="str">
        <f t="shared" si="459"/>
        <v>plays</v>
      </c>
      <c r="S3673" s="10">
        <f t="shared" si="460"/>
        <v>41820.419756944444</v>
      </c>
      <c r="T3673" s="10">
        <f t="shared" si="461"/>
        <v>41840.957638888889</v>
      </c>
      <c r="U3673">
        <f t="shared" si="462"/>
        <v>2014</v>
      </c>
      <c r="V3673">
        <f t="shared" si="463"/>
        <v>2014</v>
      </c>
    </row>
    <row r="3674" spans="1:22"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456"/>
        <v>101.53333333333335</v>
      </c>
      <c r="P3674" s="5">
        <f t="shared" si="457"/>
        <v>53.438596491228068</v>
      </c>
      <c r="Q3674" t="str">
        <f t="shared" si="458"/>
        <v>theater</v>
      </c>
      <c r="R3674" t="str">
        <f t="shared" si="459"/>
        <v>plays</v>
      </c>
      <c r="S3674" s="10">
        <f t="shared" si="460"/>
        <v>41878.738240740735</v>
      </c>
      <c r="T3674" s="10">
        <f t="shared" si="461"/>
        <v>41908.738240740735</v>
      </c>
      <c r="U3674">
        <f t="shared" si="462"/>
        <v>2014</v>
      </c>
      <c r="V3674">
        <f t="shared" si="463"/>
        <v>2014</v>
      </c>
    </row>
    <row r="3675" spans="1:22"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456"/>
        <v>113.625</v>
      </c>
      <c r="P3675" s="5">
        <f t="shared" si="457"/>
        <v>39.868421052631582</v>
      </c>
      <c r="Q3675" t="str">
        <f t="shared" si="458"/>
        <v>theater</v>
      </c>
      <c r="R3675" t="str">
        <f t="shared" si="459"/>
        <v>plays</v>
      </c>
      <c r="S3675" s="10">
        <f t="shared" si="460"/>
        <v>41914.086770833332</v>
      </c>
      <c r="T3675" s="10">
        <f t="shared" si="461"/>
        <v>41948.327777777777</v>
      </c>
      <c r="U3675">
        <f t="shared" si="462"/>
        <v>2014</v>
      </c>
      <c r="V3675">
        <f t="shared" si="463"/>
        <v>2014</v>
      </c>
    </row>
    <row r="3676" spans="1:22"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456"/>
        <v>100</v>
      </c>
      <c r="P3676" s="5">
        <f t="shared" si="457"/>
        <v>145.16129032258064</v>
      </c>
      <c r="Q3676" t="str">
        <f t="shared" si="458"/>
        <v>theater</v>
      </c>
      <c r="R3676" t="str">
        <f t="shared" si="459"/>
        <v>plays</v>
      </c>
      <c r="S3676" s="10">
        <f t="shared" si="460"/>
        <v>42556.664687499993</v>
      </c>
      <c r="T3676" s="10">
        <f t="shared" si="461"/>
        <v>42616.664687499993</v>
      </c>
      <c r="U3676">
        <f t="shared" si="462"/>
        <v>2016</v>
      </c>
      <c r="V3676">
        <f t="shared" si="463"/>
        <v>2016</v>
      </c>
    </row>
    <row r="3677" spans="1:22"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456"/>
        <v>140</v>
      </c>
      <c r="P3677" s="5">
        <f t="shared" si="457"/>
        <v>23.333333333333332</v>
      </c>
      <c r="Q3677" t="str">
        <f t="shared" si="458"/>
        <v>theater</v>
      </c>
      <c r="R3677" t="str">
        <f t="shared" si="459"/>
        <v>plays</v>
      </c>
      <c r="S3677" s="10">
        <f t="shared" si="460"/>
        <v>42493.388680555552</v>
      </c>
      <c r="T3677" s="10">
        <f t="shared" si="461"/>
        <v>42505.749999999993</v>
      </c>
      <c r="U3677">
        <f t="shared" si="462"/>
        <v>2016</v>
      </c>
      <c r="V3677">
        <f t="shared" si="463"/>
        <v>2016</v>
      </c>
    </row>
    <row r="3678" spans="1:22"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456"/>
        <v>128.75</v>
      </c>
      <c r="P3678" s="5">
        <f t="shared" si="457"/>
        <v>64.375</v>
      </c>
      <c r="Q3678" t="str">
        <f t="shared" si="458"/>
        <v>theater</v>
      </c>
      <c r="R3678" t="str">
        <f t="shared" si="459"/>
        <v>plays</v>
      </c>
      <c r="S3678" s="10">
        <f t="shared" si="460"/>
        <v>41876.607453703698</v>
      </c>
      <c r="T3678" s="10">
        <f t="shared" si="461"/>
        <v>41894.607453703698</v>
      </c>
      <c r="U3678">
        <f t="shared" si="462"/>
        <v>2014</v>
      </c>
      <c r="V3678">
        <f t="shared" si="463"/>
        <v>2014</v>
      </c>
    </row>
    <row r="3679" spans="1:22"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456"/>
        <v>102.90416666666667</v>
      </c>
      <c r="P3679" s="5">
        <f t="shared" si="457"/>
        <v>62.052763819095475</v>
      </c>
      <c r="Q3679" t="str">
        <f t="shared" si="458"/>
        <v>theater</v>
      </c>
      <c r="R3679" t="str">
        <f t="shared" si="459"/>
        <v>plays</v>
      </c>
      <c r="S3679" s="10">
        <f t="shared" si="460"/>
        <v>41802.365949074076</v>
      </c>
      <c r="T3679" s="10">
        <f t="shared" si="461"/>
        <v>41822.957638888889</v>
      </c>
      <c r="U3679">
        <f t="shared" si="462"/>
        <v>2014</v>
      </c>
      <c r="V3679">
        <f t="shared" si="463"/>
        <v>2014</v>
      </c>
    </row>
    <row r="3680" spans="1:22"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456"/>
        <v>102.49999999999999</v>
      </c>
      <c r="P3680" s="5">
        <f t="shared" si="457"/>
        <v>66.129032258064512</v>
      </c>
      <c r="Q3680" t="str">
        <f t="shared" si="458"/>
        <v>theater</v>
      </c>
      <c r="R3680" t="str">
        <f t="shared" si="459"/>
        <v>plays</v>
      </c>
      <c r="S3680" s="10">
        <f t="shared" si="460"/>
        <v>42120.322893518511</v>
      </c>
      <c r="T3680" s="10">
        <f t="shared" si="461"/>
        <v>42155.322893518511</v>
      </c>
      <c r="U3680">
        <f t="shared" si="462"/>
        <v>2015</v>
      </c>
      <c r="V3680">
        <f t="shared" si="463"/>
        <v>2015</v>
      </c>
    </row>
    <row r="3681" spans="1:22"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456"/>
        <v>110.1</v>
      </c>
      <c r="P3681" s="5">
        <f t="shared" si="457"/>
        <v>73.400000000000006</v>
      </c>
      <c r="Q3681" t="str">
        <f t="shared" si="458"/>
        <v>theater</v>
      </c>
      <c r="R3681" t="str">
        <f t="shared" si="459"/>
        <v>plays</v>
      </c>
      <c r="S3681" s="10">
        <f t="shared" si="460"/>
        <v>41786.553020833329</v>
      </c>
      <c r="T3681" s="10">
        <f t="shared" si="461"/>
        <v>41820.999305555553</v>
      </c>
      <c r="U3681">
        <f t="shared" si="462"/>
        <v>2014</v>
      </c>
      <c r="V3681">
        <f t="shared" si="463"/>
        <v>2014</v>
      </c>
    </row>
    <row r="3682" spans="1:22"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456"/>
        <v>112.76666666666667</v>
      </c>
      <c r="P3682" s="5">
        <f t="shared" si="457"/>
        <v>99.5</v>
      </c>
      <c r="Q3682" t="str">
        <f t="shared" si="458"/>
        <v>theater</v>
      </c>
      <c r="R3682" t="str">
        <f t="shared" si="459"/>
        <v>plays</v>
      </c>
      <c r="S3682" s="10">
        <f t="shared" si="460"/>
        <v>42627.245763888888</v>
      </c>
      <c r="T3682" s="10">
        <f t="shared" si="461"/>
        <v>42648.245763888888</v>
      </c>
      <c r="U3682">
        <f t="shared" si="462"/>
        <v>2016</v>
      </c>
      <c r="V3682">
        <f t="shared" si="463"/>
        <v>2016</v>
      </c>
    </row>
    <row r="3683" spans="1:22"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456"/>
        <v>111.9</v>
      </c>
      <c r="P3683" s="5">
        <f t="shared" si="457"/>
        <v>62.166666666666664</v>
      </c>
      <c r="Q3683" t="str">
        <f t="shared" si="458"/>
        <v>theater</v>
      </c>
      <c r="R3683" t="str">
        <f t="shared" si="459"/>
        <v>plays</v>
      </c>
      <c r="S3683" s="10">
        <f t="shared" si="460"/>
        <v>42374.443171296291</v>
      </c>
      <c r="T3683" s="10">
        <f t="shared" si="461"/>
        <v>42384.443171296291</v>
      </c>
      <c r="U3683">
        <f t="shared" si="462"/>
        <v>2016</v>
      </c>
      <c r="V3683">
        <f t="shared" si="463"/>
        <v>2016</v>
      </c>
    </row>
    <row r="3684" spans="1:22"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456"/>
        <v>139.19999999999999</v>
      </c>
      <c r="P3684" s="5">
        <f t="shared" si="457"/>
        <v>62.328358208955223</v>
      </c>
      <c r="Q3684" t="str">
        <f t="shared" si="458"/>
        <v>theater</v>
      </c>
      <c r="R3684" t="str">
        <f t="shared" si="459"/>
        <v>plays</v>
      </c>
      <c r="S3684" s="10">
        <f t="shared" si="460"/>
        <v>41772.477060185185</v>
      </c>
      <c r="T3684" s="10">
        <f t="shared" si="461"/>
        <v>41806.082638888889</v>
      </c>
      <c r="U3684">
        <f t="shared" si="462"/>
        <v>2014</v>
      </c>
      <c r="V3684">
        <f t="shared" si="463"/>
        <v>2014</v>
      </c>
    </row>
    <row r="3685" spans="1:22"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456"/>
        <v>110.85714285714286</v>
      </c>
      <c r="P3685" s="5">
        <f t="shared" si="457"/>
        <v>58.787878787878789</v>
      </c>
      <c r="Q3685" t="str">
        <f t="shared" si="458"/>
        <v>theater</v>
      </c>
      <c r="R3685" t="str">
        <f t="shared" si="459"/>
        <v>plays</v>
      </c>
      <c r="S3685" s="10">
        <f t="shared" si="460"/>
        <v>42632.908518518518</v>
      </c>
      <c r="T3685" s="10">
        <f t="shared" si="461"/>
        <v>42662.908518518518</v>
      </c>
      <c r="U3685">
        <f t="shared" si="462"/>
        <v>2016</v>
      </c>
      <c r="V3685">
        <f t="shared" si="463"/>
        <v>2016</v>
      </c>
    </row>
    <row r="3686" spans="1:22"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456"/>
        <v>139.06666666666666</v>
      </c>
      <c r="P3686" s="5">
        <f t="shared" si="457"/>
        <v>45.347826086956523</v>
      </c>
      <c r="Q3686" t="str">
        <f t="shared" si="458"/>
        <v>theater</v>
      </c>
      <c r="R3686" t="str">
        <f t="shared" si="459"/>
        <v>plays</v>
      </c>
      <c r="S3686" s="10">
        <f t="shared" si="460"/>
        <v>42218.97206018518</v>
      </c>
      <c r="T3686" s="10">
        <f t="shared" si="461"/>
        <v>42248.97206018518</v>
      </c>
      <c r="U3686">
        <f t="shared" si="462"/>
        <v>2015</v>
      </c>
      <c r="V3686">
        <f t="shared" si="463"/>
        <v>2015</v>
      </c>
    </row>
    <row r="3687" spans="1:22"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456"/>
        <v>105.69999999999999</v>
      </c>
      <c r="P3687" s="5">
        <f t="shared" si="457"/>
        <v>41.944444444444443</v>
      </c>
      <c r="Q3687" t="str">
        <f t="shared" si="458"/>
        <v>theater</v>
      </c>
      <c r="R3687" t="str">
        <f t="shared" si="459"/>
        <v>plays</v>
      </c>
      <c r="S3687" s="10">
        <f t="shared" si="460"/>
        <v>41753.384942129625</v>
      </c>
      <c r="T3687" s="10">
        <f t="shared" si="461"/>
        <v>41778.666666666664</v>
      </c>
      <c r="U3687">
        <f t="shared" si="462"/>
        <v>2014</v>
      </c>
      <c r="V3687">
        <f t="shared" si="463"/>
        <v>2014</v>
      </c>
    </row>
    <row r="3688" spans="1:22"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456"/>
        <v>101.42857142857142</v>
      </c>
      <c r="P3688" s="5">
        <f t="shared" si="457"/>
        <v>59.166666666666664</v>
      </c>
      <c r="Q3688" t="str">
        <f t="shared" si="458"/>
        <v>theater</v>
      </c>
      <c r="R3688" t="str">
        <f t="shared" si="459"/>
        <v>plays</v>
      </c>
      <c r="S3688" s="10">
        <f t="shared" si="460"/>
        <v>42230.454398148147</v>
      </c>
      <c r="T3688" s="10">
        <f t="shared" si="461"/>
        <v>42244.957638888889</v>
      </c>
      <c r="U3688">
        <f t="shared" si="462"/>
        <v>2015</v>
      </c>
      <c r="V3688">
        <f t="shared" si="463"/>
        <v>2015</v>
      </c>
    </row>
    <row r="3689" spans="1:22"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456"/>
        <v>100.245</v>
      </c>
      <c r="P3689" s="5">
        <f t="shared" si="457"/>
        <v>200.49</v>
      </c>
      <c r="Q3689" t="str">
        <f t="shared" si="458"/>
        <v>theater</v>
      </c>
      <c r="R3689" t="str">
        <f t="shared" si="459"/>
        <v>plays</v>
      </c>
      <c r="S3689" s="10">
        <f t="shared" si="460"/>
        <v>41787.009895833333</v>
      </c>
      <c r="T3689" s="10">
        <f t="shared" si="461"/>
        <v>41817.009895833333</v>
      </c>
      <c r="U3689">
        <f t="shared" si="462"/>
        <v>2014</v>
      </c>
      <c r="V3689">
        <f t="shared" si="463"/>
        <v>2014</v>
      </c>
    </row>
    <row r="3690" spans="1:22"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456"/>
        <v>109.16666666666666</v>
      </c>
      <c r="P3690" s="5">
        <f t="shared" si="457"/>
        <v>83.974358974358978</v>
      </c>
      <c r="Q3690" t="str">
        <f t="shared" si="458"/>
        <v>theater</v>
      </c>
      <c r="R3690" t="str">
        <f t="shared" si="459"/>
        <v>plays</v>
      </c>
      <c r="S3690" s="10">
        <f t="shared" si="460"/>
        <v>41829.578749999993</v>
      </c>
      <c r="T3690" s="10">
        <f t="shared" si="461"/>
        <v>41859.578749999993</v>
      </c>
      <c r="U3690">
        <f t="shared" si="462"/>
        <v>2014</v>
      </c>
      <c r="V3690">
        <f t="shared" si="463"/>
        <v>2014</v>
      </c>
    </row>
    <row r="3691" spans="1:22"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456"/>
        <v>118.33333333333333</v>
      </c>
      <c r="P3691" s="5">
        <f t="shared" si="457"/>
        <v>57.258064516129032</v>
      </c>
      <c r="Q3691" t="str">
        <f t="shared" si="458"/>
        <v>theater</v>
      </c>
      <c r="R3691" t="str">
        <f t="shared" si="459"/>
        <v>plays</v>
      </c>
      <c r="S3691" s="10">
        <f t="shared" si="460"/>
        <v>42147.61850694444</v>
      </c>
      <c r="T3691" s="10">
        <f t="shared" si="461"/>
        <v>42176.725694444445</v>
      </c>
      <c r="U3691">
        <f t="shared" si="462"/>
        <v>2015</v>
      </c>
      <c r="V3691">
        <f t="shared" si="463"/>
        <v>2015</v>
      </c>
    </row>
    <row r="3692" spans="1:22"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456"/>
        <v>120</v>
      </c>
      <c r="P3692" s="5">
        <f t="shared" si="457"/>
        <v>58.064516129032256</v>
      </c>
      <c r="Q3692" t="str">
        <f t="shared" si="458"/>
        <v>theater</v>
      </c>
      <c r="R3692" t="str">
        <f t="shared" si="459"/>
        <v>plays</v>
      </c>
      <c r="S3692" s="10">
        <f t="shared" si="460"/>
        <v>41940.38984953703</v>
      </c>
      <c r="T3692" s="10">
        <f t="shared" si="461"/>
        <v>41970.431516203702</v>
      </c>
      <c r="U3692">
        <f t="shared" si="462"/>
        <v>2014</v>
      </c>
      <c r="V3692">
        <f t="shared" si="463"/>
        <v>2014</v>
      </c>
    </row>
    <row r="3693" spans="1:22"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456"/>
        <v>127.96000000000001</v>
      </c>
      <c r="P3693" s="5">
        <f t="shared" si="457"/>
        <v>186.80291970802921</v>
      </c>
      <c r="Q3693" t="str">
        <f t="shared" si="458"/>
        <v>theater</v>
      </c>
      <c r="R3693" t="str">
        <f t="shared" si="459"/>
        <v>plays</v>
      </c>
      <c r="S3693" s="10">
        <f t="shared" si="460"/>
        <v>42020.492233796293</v>
      </c>
      <c r="T3693" s="10">
        <f t="shared" si="461"/>
        <v>42064.999305555553</v>
      </c>
      <c r="U3693">
        <f t="shared" si="462"/>
        <v>2015</v>
      </c>
      <c r="V3693">
        <f t="shared" si="463"/>
        <v>2015</v>
      </c>
    </row>
    <row r="3694" spans="1:22"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456"/>
        <v>126</v>
      </c>
      <c r="P3694" s="5">
        <f t="shared" si="457"/>
        <v>74.117647058823536</v>
      </c>
      <c r="Q3694" t="str">
        <f t="shared" si="458"/>
        <v>theater</v>
      </c>
      <c r="R3694" t="str">
        <f t="shared" si="459"/>
        <v>plays</v>
      </c>
      <c r="S3694" s="10">
        <f t="shared" si="460"/>
        <v>41891.756701388884</v>
      </c>
      <c r="T3694" s="10">
        <f t="shared" si="461"/>
        <v>41900.791666666664</v>
      </c>
      <c r="U3694">
        <f t="shared" si="462"/>
        <v>2014</v>
      </c>
      <c r="V3694">
        <f t="shared" si="463"/>
        <v>2014</v>
      </c>
    </row>
    <row r="3695" spans="1:22"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456"/>
        <v>129.12912912912913</v>
      </c>
      <c r="P3695" s="5">
        <f t="shared" si="457"/>
        <v>30.714285714285715</v>
      </c>
      <c r="Q3695" t="str">
        <f t="shared" si="458"/>
        <v>theater</v>
      </c>
      <c r="R3695" t="str">
        <f t="shared" si="459"/>
        <v>plays</v>
      </c>
      <c r="S3695" s="10">
        <f t="shared" si="460"/>
        <v>42308.98297453703</v>
      </c>
      <c r="T3695" s="10">
        <f t="shared" si="461"/>
        <v>42338.729166666664</v>
      </c>
      <c r="U3695">
        <f t="shared" si="462"/>
        <v>2015</v>
      </c>
      <c r="V3695">
        <f t="shared" si="463"/>
        <v>2015</v>
      </c>
    </row>
    <row r="3696" spans="1:22"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456"/>
        <v>107.42857142857143</v>
      </c>
      <c r="P3696" s="5">
        <f t="shared" si="457"/>
        <v>62.666666666666664</v>
      </c>
      <c r="Q3696" t="str">
        <f t="shared" si="458"/>
        <v>theater</v>
      </c>
      <c r="R3696" t="str">
        <f t="shared" si="459"/>
        <v>plays</v>
      </c>
      <c r="S3696" s="10">
        <f t="shared" si="460"/>
        <v>42489.925543981481</v>
      </c>
      <c r="T3696" s="10">
        <f t="shared" si="461"/>
        <v>42526.874999999993</v>
      </c>
      <c r="U3696">
        <f t="shared" si="462"/>
        <v>2016</v>
      </c>
      <c r="V3696">
        <f t="shared" si="463"/>
        <v>2016</v>
      </c>
    </row>
    <row r="3697" spans="1:22"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456"/>
        <v>100.125</v>
      </c>
      <c r="P3697" s="5">
        <f t="shared" si="457"/>
        <v>121.36363636363636</v>
      </c>
      <c r="Q3697" t="str">
        <f t="shared" si="458"/>
        <v>theater</v>
      </c>
      <c r="R3697" t="str">
        <f t="shared" si="459"/>
        <v>plays</v>
      </c>
      <c r="S3697" s="10">
        <f t="shared" si="460"/>
        <v>41995.662152777775</v>
      </c>
      <c r="T3697" s="10">
        <f t="shared" si="461"/>
        <v>42015.662152777775</v>
      </c>
      <c r="U3697">
        <f t="shared" si="462"/>
        <v>2014</v>
      </c>
      <c r="V3697">
        <f t="shared" si="463"/>
        <v>2015</v>
      </c>
    </row>
    <row r="3698" spans="1:22"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456"/>
        <v>155</v>
      </c>
      <c r="P3698" s="5">
        <f t="shared" si="457"/>
        <v>39.743589743589745</v>
      </c>
      <c r="Q3698" t="str">
        <f t="shared" si="458"/>
        <v>theater</v>
      </c>
      <c r="R3698" t="str">
        <f t="shared" si="459"/>
        <v>plays</v>
      </c>
      <c r="S3698" s="10">
        <f t="shared" si="460"/>
        <v>41988.408749999995</v>
      </c>
      <c r="T3698" s="10">
        <f t="shared" si="461"/>
        <v>42048.408749999995</v>
      </c>
      <c r="U3698">
        <f t="shared" si="462"/>
        <v>2014</v>
      </c>
      <c r="V3698">
        <f t="shared" si="463"/>
        <v>2015</v>
      </c>
    </row>
    <row r="3699" spans="1:22"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456"/>
        <v>108</v>
      </c>
      <c r="P3699" s="5">
        <f t="shared" si="457"/>
        <v>72</v>
      </c>
      <c r="Q3699" t="str">
        <f t="shared" si="458"/>
        <v>theater</v>
      </c>
      <c r="R3699" t="str">
        <f t="shared" si="459"/>
        <v>plays</v>
      </c>
      <c r="S3699" s="10">
        <f t="shared" si="460"/>
        <v>42479.2575</v>
      </c>
      <c r="T3699" s="10">
        <f t="shared" si="461"/>
        <v>42500.2575</v>
      </c>
      <c r="U3699">
        <f t="shared" si="462"/>
        <v>2016</v>
      </c>
      <c r="V3699">
        <f t="shared" si="463"/>
        <v>2016</v>
      </c>
    </row>
    <row r="3700" spans="1:22"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456"/>
        <v>110.52</v>
      </c>
      <c r="P3700" s="5">
        <f t="shared" si="457"/>
        <v>40.632352941176471</v>
      </c>
      <c r="Q3700" t="str">
        <f t="shared" si="458"/>
        <v>theater</v>
      </c>
      <c r="R3700" t="str">
        <f t="shared" si="459"/>
        <v>plays</v>
      </c>
      <c r="S3700" s="10">
        <f t="shared" si="460"/>
        <v>42401.598229166666</v>
      </c>
      <c r="T3700" s="10">
        <f t="shared" si="461"/>
        <v>42431.598229166666</v>
      </c>
      <c r="U3700">
        <f t="shared" si="462"/>
        <v>2016</v>
      </c>
      <c r="V3700">
        <f t="shared" si="463"/>
        <v>2016</v>
      </c>
    </row>
    <row r="3701" spans="1:22"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456"/>
        <v>100.8</v>
      </c>
      <c r="P3701" s="5">
        <f t="shared" si="457"/>
        <v>63</v>
      </c>
      <c r="Q3701" t="str">
        <f t="shared" si="458"/>
        <v>theater</v>
      </c>
      <c r="R3701" t="str">
        <f t="shared" si="459"/>
        <v>plays</v>
      </c>
      <c r="S3701" s="10">
        <f t="shared" si="460"/>
        <v>41897.393703703703</v>
      </c>
      <c r="T3701" s="10">
        <f t="shared" si="461"/>
        <v>41927.393703703703</v>
      </c>
      <c r="U3701">
        <f t="shared" si="462"/>
        <v>2014</v>
      </c>
      <c r="V3701">
        <f t="shared" si="463"/>
        <v>2014</v>
      </c>
    </row>
    <row r="3702" spans="1:22"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456"/>
        <v>121.2</v>
      </c>
      <c r="P3702" s="5">
        <f t="shared" si="457"/>
        <v>33.666666666666664</v>
      </c>
      <c r="Q3702" t="str">
        <f t="shared" si="458"/>
        <v>theater</v>
      </c>
      <c r="R3702" t="str">
        <f t="shared" si="459"/>
        <v>plays</v>
      </c>
      <c r="S3702" s="10">
        <f t="shared" si="460"/>
        <v>41882.37731481481</v>
      </c>
      <c r="T3702" s="10">
        <f t="shared" si="461"/>
        <v>41912.458333333328</v>
      </c>
      <c r="U3702">
        <f t="shared" si="462"/>
        <v>2014</v>
      </c>
      <c r="V3702">
        <f t="shared" si="463"/>
        <v>2014</v>
      </c>
    </row>
    <row r="3703" spans="1:22"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456"/>
        <v>100.33333333333334</v>
      </c>
      <c r="P3703" s="5">
        <f t="shared" si="457"/>
        <v>38.589743589743591</v>
      </c>
      <c r="Q3703" t="str">
        <f t="shared" si="458"/>
        <v>theater</v>
      </c>
      <c r="R3703" t="str">
        <f t="shared" si="459"/>
        <v>plays</v>
      </c>
      <c r="S3703" s="10">
        <f t="shared" si="460"/>
        <v>42129.333252314813</v>
      </c>
      <c r="T3703" s="10">
        <f t="shared" si="461"/>
        <v>42159.333252314813</v>
      </c>
      <c r="U3703">
        <f t="shared" si="462"/>
        <v>2015</v>
      </c>
      <c r="V3703">
        <f t="shared" si="463"/>
        <v>2015</v>
      </c>
    </row>
    <row r="3704" spans="1:22"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456"/>
        <v>109.16666666666666</v>
      </c>
      <c r="P3704" s="5">
        <f t="shared" si="457"/>
        <v>155.95238095238096</v>
      </c>
      <c r="Q3704" t="str">
        <f t="shared" si="458"/>
        <v>theater</v>
      </c>
      <c r="R3704" t="str">
        <f t="shared" si="459"/>
        <v>plays</v>
      </c>
      <c r="S3704" s="10">
        <f t="shared" si="460"/>
        <v>42524.329675925925</v>
      </c>
      <c r="T3704" s="10">
        <f t="shared" si="461"/>
        <v>42561.749305555553</v>
      </c>
      <c r="U3704">
        <f t="shared" si="462"/>
        <v>2016</v>
      </c>
      <c r="V3704">
        <f t="shared" si="463"/>
        <v>2016</v>
      </c>
    </row>
    <row r="3705" spans="1:22"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456"/>
        <v>123.42857142857142</v>
      </c>
      <c r="P3705" s="5">
        <f t="shared" si="457"/>
        <v>43.2</v>
      </c>
      <c r="Q3705" t="str">
        <f t="shared" si="458"/>
        <v>theater</v>
      </c>
      <c r="R3705" t="str">
        <f t="shared" si="459"/>
        <v>plays</v>
      </c>
      <c r="S3705" s="10">
        <f t="shared" si="460"/>
        <v>42556.296157407407</v>
      </c>
      <c r="T3705" s="10">
        <f t="shared" si="461"/>
        <v>42595.082638888889</v>
      </c>
      <c r="U3705">
        <f t="shared" si="462"/>
        <v>2016</v>
      </c>
      <c r="V3705">
        <f t="shared" si="463"/>
        <v>2016</v>
      </c>
    </row>
    <row r="3706" spans="1:22"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456"/>
        <v>136.33666666666667</v>
      </c>
      <c r="P3706" s="5">
        <f t="shared" si="457"/>
        <v>15.148518518518518</v>
      </c>
      <c r="Q3706" t="str">
        <f t="shared" si="458"/>
        <v>theater</v>
      </c>
      <c r="R3706" t="str">
        <f t="shared" si="459"/>
        <v>plays</v>
      </c>
      <c r="S3706" s="10">
        <f t="shared" si="460"/>
        <v>42461.481412037036</v>
      </c>
      <c r="T3706" s="10">
        <f t="shared" si="461"/>
        <v>42521.481412037036</v>
      </c>
      <c r="U3706">
        <f t="shared" si="462"/>
        <v>2016</v>
      </c>
      <c r="V3706">
        <f t="shared" si="463"/>
        <v>2016</v>
      </c>
    </row>
    <row r="3707" spans="1:22"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456"/>
        <v>103.46657233816768</v>
      </c>
      <c r="P3707" s="5">
        <f t="shared" si="457"/>
        <v>83.571428571428569</v>
      </c>
      <c r="Q3707" t="str">
        <f t="shared" si="458"/>
        <v>theater</v>
      </c>
      <c r="R3707" t="str">
        <f t="shared" si="459"/>
        <v>plays</v>
      </c>
      <c r="S3707" s="10">
        <f t="shared" si="460"/>
        <v>41792.334652777776</v>
      </c>
      <c r="T3707" s="10">
        <f t="shared" si="461"/>
        <v>41813.541666666664</v>
      </c>
      <c r="U3707">
        <f t="shared" si="462"/>
        <v>2014</v>
      </c>
      <c r="V3707">
        <f t="shared" si="463"/>
        <v>2014</v>
      </c>
    </row>
    <row r="3708" spans="1:22"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456"/>
        <v>121.33333333333334</v>
      </c>
      <c r="P3708" s="5">
        <f t="shared" si="457"/>
        <v>140</v>
      </c>
      <c r="Q3708" t="str">
        <f t="shared" si="458"/>
        <v>theater</v>
      </c>
      <c r="R3708" t="str">
        <f t="shared" si="459"/>
        <v>plays</v>
      </c>
      <c r="S3708" s="10">
        <f t="shared" si="460"/>
        <v>41879.705428240741</v>
      </c>
      <c r="T3708" s="10">
        <f t="shared" si="461"/>
        <v>41894.705428240741</v>
      </c>
      <c r="U3708">
        <f t="shared" si="462"/>
        <v>2014</v>
      </c>
      <c r="V3708">
        <f t="shared" si="463"/>
        <v>2014</v>
      </c>
    </row>
    <row r="3709" spans="1:22"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456"/>
        <v>186</v>
      </c>
      <c r="P3709" s="5">
        <f t="shared" si="457"/>
        <v>80.869565217391298</v>
      </c>
      <c r="Q3709" t="str">
        <f t="shared" si="458"/>
        <v>theater</v>
      </c>
      <c r="R3709" t="str">
        <f t="shared" si="459"/>
        <v>plays</v>
      </c>
      <c r="S3709" s="10">
        <f t="shared" si="460"/>
        <v>42551.840023148143</v>
      </c>
      <c r="T3709" s="10">
        <f t="shared" si="461"/>
        <v>42573.018055555549</v>
      </c>
      <c r="U3709">
        <f t="shared" si="462"/>
        <v>2016</v>
      </c>
      <c r="V3709">
        <f t="shared" si="463"/>
        <v>2016</v>
      </c>
    </row>
    <row r="3710" spans="1:22"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456"/>
        <v>300</v>
      </c>
      <c r="P3710" s="5">
        <f t="shared" si="457"/>
        <v>53.846153846153847</v>
      </c>
      <c r="Q3710" t="str">
        <f t="shared" si="458"/>
        <v>theater</v>
      </c>
      <c r="R3710" t="str">
        <f t="shared" si="459"/>
        <v>plays</v>
      </c>
      <c r="S3710" s="10">
        <f t="shared" si="460"/>
        <v>41809.933865740742</v>
      </c>
      <c r="T3710" s="10">
        <f t="shared" si="461"/>
        <v>41823.933865740742</v>
      </c>
      <c r="U3710">
        <f t="shared" si="462"/>
        <v>2014</v>
      </c>
      <c r="V3710">
        <f t="shared" si="463"/>
        <v>2014</v>
      </c>
    </row>
    <row r="3711" spans="1:22"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456"/>
        <v>108.25</v>
      </c>
      <c r="P3711" s="5">
        <f t="shared" si="457"/>
        <v>30.928571428571427</v>
      </c>
      <c r="Q3711" t="str">
        <f t="shared" si="458"/>
        <v>theater</v>
      </c>
      <c r="R3711" t="str">
        <f t="shared" si="459"/>
        <v>plays</v>
      </c>
      <c r="S3711" s="10">
        <f t="shared" si="460"/>
        <v>41785.499374999999</v>
      </c>
      <c r="T3711" s="10">
        <f t="shared" si="461"/>
        <v>41815.499374999999</v>
      </c>
      <c r="U3711">
        <f t="shared" si="462"/>
        <v>2014</v>
      </c>
      <c r="V3711">
        <f t="shared" si="463"/>
        <v>2014</v>
      </c>
    </row>
    <row r="3712" spans="1:22"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456"/>
        <v>141.15384615384616</v>
      </c>
      <c r="P3712" s="5">
        <f t="shared" si="457"/>
        <v>67.962962962962962</v>
      </c>
      <c r="Q3712" t="str">
        <f t="shared" si="458"/>
        <v>theater</v>
      </c>
      <c r="R3712" t="str">
        <f t="shared" si="459"/>
        <v>plays</v>
      </c>
      <c r="S3712" s="10">
        <f t="shared" si="460"/>
        <v>42072.367916666662</v>
      </c>
      <c r="T3712" s="10">
        <f t="shared" si="461"/>
        <v>42097.367916666662</v>
      </c>
      <c r="U3712">
        <f t="shared" si="462"/>
        <v>2015</v>
      </c>
      <c r="V3712">
        <f t="shared" si="463"/>
        <v>2015</v>
      </c>
    </row>
    <row r="3713" spans="1:22"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456"/>
        <v>113.99999999999999</v>
      </c>
      <c r="P3713" s="5">
        <f t="shared" si="457"/>
        <v>27.142857142857142</v>
      </c>
      <c r="Q3713" t="str">
        <f t="shared" si="458"/>
        <v>theater</v>
      </c>
      <c r="R3713" t="str">
        <f t="shared" si="459"/>
        <v>plays</v>
      </c>
      <c r="S3713" s="10">
        <f t="shared" si="460"/>
        <v>41779.5158912037</v>
      </c>
      <c r="T3713" s="10">
        <f t="shared" si="461"/>
        <v>41805.458333333328</v>
      </c>
      <c r="U3713">
        <f t="shared" si="462"/>
        <v>2014</v>
      </c>
      <c r="V3713">
        <f t="shared" si="463"/>
        <v>2014</v>
      </c>
    </row>
    <row r="3714" spans="1:22"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456"/>
        <v>153.73333333333335</v>
      </c>
      <c r="P3714" s="5">
        <f t="shared" si="457"/>
        <v>110.86538461538461</v>
      </c>
      <c r="Q3714" t="str">
        <f t="shared" si="458"/>
        <v>theater</v>
      </c>
      <c r="R3714" t="str">
        <f t="shared" si="459"/>
        <v>plays</v>
      </c>
      <c r="S3714" s="10">
        <f t="shared" si="460"/>
        <v>42133.963738425919</v>
      </c>
      <c r="T3714" s="10">
        <f t="shared" si="461"/>
        <v>42155.082638888889</v>
      </c>
      <c r="U3714">
        <f t="shared" si="462"/>
        <v>2015</v>
      </c>
      <c r="V3714">
        <f t="shared" si="463"/>
        <v>2015</v>
      </c>
    </row>
    <row r="3715" spans="1:22"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64">(E3715/D3715)*100</f>
        <v>101.49999999999999</v>
      </c>
      <c r="P3715" s="5">
        <f t="shared" ref="P3715:P3778" si="465">IFERROR(E3715/L3715, 0)</f>
        <v>106.84210526315789</v>
      </c>
      <c r="Q3715" t="str">
        <f t="shared" ref="Q3715:Q3778" si="466">LEFT(N3715,FIND("/",N3715)-1)</f>
        <v>theater</v>
      </c>
      <c r="R3715" t="str">
        <f t="shared" ref="R3715:R3778" si="467">RIGHT(N3715,LEN(N3715)-FIND("/",N3715))</f>
        <v>plays</v>
      </c>
      <c r="S3715" s="10">
        <f t="shared" ref="S3715:S3778" si="468">(J3715/86400)+25569+(-5/24)</f>
        <v>42505.529699074068</v>
      </c>
      <c r="T3715" s="10">
        <f t="shared" ref="T3715:T3778" si="469">(I3715/86400)+25569+(-5/24)</f>
        <v>42525.529699074068</v>
      </c>
      <c r="U3715">
        <f t="shared" ref="U3715:U3778" si="470">YEAR(S3715)</f>
        <v>2016</v>
      </c>
      <c r="V3715">
        <f t="shared" ref="V3715:V3778" si="471">YEAR(T3715)</f>
        <v>2016</v>
      </c>
    </row>
    <row r="3716" spans="1:22"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64"/>
        <v>102.35000000000001</v>
      </c>
      <c r="P3716" s="5">
        <f t="shared" si="465"/>
        <v>105.51546391752578</v>
      </c>
      <c r="Q3716" t="str">
        <f t="shared" si="466"/>
        <v>theater</v>
      </c>
      <c r="R3716" t="str">
        <f t="shared" si="467"/>
        <v>plays</v>
      </c>
      <c r="S3716" s="10">
        <f t="shared" si="468"/>
        <v>42118.347997685181</v>
      </c>
      <c r="T3716" s="10">
        <f t="shared" si="469"/>
        <v>42149.957638888889</v>
      </c>
      <c r="U3716">
        <f t="shared" si="470"/>
        <v>2015</v>
      </c>
      <c r="V3716">
        <f t="shared" si="471"/>
        <v>2015</v>
      </c>
    </row>
    <row r="3717" spans="1:22"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64"/>
        <v>102.57142857142858</v>
      </c>
      <c r="P3717" s="5">
        <f t="shared" si="465"/>
        <v>132.96296296296296</v>
      </c>
      <c r="Q3717" t="str">
        <f t="shared" si="466"/>
        <v>theater</v>
      </c>
      <c r="R3717" t="str">
        <f t="shared" si="467"/>
        <v>plays</v>
      </c>
      <c r="S3717" s="10">
        <f t="shared" si="468"/>
        <v>42036.787256944437</v>
      </c>
      <c r="T3717" s="10">
        <f t="shared" si="469"/>
        <v>42094.327777777777</v>
      </c>
      <c r="U3717">
        <f t="shared" si="470"/>
        <v>2015</v>
      </c>
      <c r="V3717">
        <f t="shared" si="471"/>
        <v>2015</v>
      </c>
    </row>
    <row r="3718" spans="1:22"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64"/>
        <v>155.75</v>
      </c>
      <c r="P3718" s="5">
        <f t="shared" si="465"/>
        <v>51.916666666666664</v>
      </c>
      <c r="Q3718" t="str">
        <f t="shared" si="466"/>
        <v>theater</v>
      </c>
      <c r="R3718" t="str">
        <f t="shared" si="467"/>
        <v>plays</v>
      </c>
      <c r="S3718" s="10">
        <f t="shared" si="468"/>
        <v>42360.679502314808</v>
      </c>
      <c r="T3718" s="10">
        <f t="shared" si="469"/>
        <v>42390.679502314808</v>
      </c>
      <c r="U3718">
        <f t="shared" si="470"/>
        <v>2015</v>
      </c>
      <c r="V3718">
        <f t="shared" si="471"/>
        <v>2016</v>
      </c>
    </row>
    <row r="3719" spans="1:22"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64"/>
        <v>100.75</v>
      </c>
      <c r="P3719" s="5">
        <f t="shared" si="465"/>
        <v>310</v>
      </c>
      <c r="Q3719" t="str">
        <f t="shared" si="466"/>
        <v>theater</v>
      </c>
      <c r="R3719" t="str">
        <f t="shared" si="467"/>
        <v>plays</v>
      </c>
      <c r="S3719" s="10">
        <f t="shared" si="468"/>
        <v>42102.657974537033</v>
      </c>
      <c r="T3719" s="10">
        <f t="shared" si="469"/>
        <v>42133.657974537033</v>
      </c>
      <c r="U3719">
        <f t="shared" si="470"/>
        <v>2015</v>
      </c>
      <c r="V3719">
        <f t="shared" si="471"/>
        <v>2015</v>
      </c>
    </row>
    <row r="3720" spans="1:22"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64"/>
        <v>239.4</v>
      </c>
      <c r="P3720" s="5">
        <f t="shared" si="465"/>
        <v>26.021739130434781</v>
      </c>
      <c r="Q3720" t="str">
        <f t="shared" si="466"/>
        <v>theater</v>
      </c>
      <c r="R3720" t="str">
        <f t="shared" si="467"/>
        <v>plays</v>
      </c>
      <c r="S3720" s="10">
        <f t="shared" si="468"/>
        <v>42032.507812499993</v>
      </c>
      <c r="T3720" s="10">
        <f t="shared" si="469"/>
        <v>42062.507812499993</v>
      </c>
      <c r="U3720">
        <f t="shared" si="470"/>
        <v>2015</v>
      </c>
      <c r="V3720">
        <f t="shared" si="471"/>
        <v>2015</v>
      </c>
    </row>
    <row r="3721" spans="1:22"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64"/>
        <v>210</v>
      </c>
      <c r="P3721" s="5">
        <f t="shared" si="465"/>
        <v>105</v>
      </c>
      <c r="Q3721" t="str">
        <f t="shared" si="466"/>
        <v>theater</v>
      </c>
      <c r="R3721" t="str">
        <f t="shared" si="467"/>
        <v>plays</v>
      </c>
      <c r="S3721" s="10">
        <f t="shared" si="468"/>
        <v>42147.521597222221</v>
      </c>
      <c r="T3721" s="10">
        <f t="shared" si="469"/>
        <v>42177.521597222221</v>
      </c>
      <c r="U3721">
        <f t="shared" si="470"/>
        <v>2015</v>
      </c>
      <c r="V3721">
        <f t="shared" si="471"/>
        <v>2015</v>
      </c>
    </row>
    <row r="3722" spans="1:22"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64"/>
        <v>104.51515151515152</v>
      </c>
      <c r="P3722" s="5">
        <f t="shared" si="465"/>
        <v>86.224999999999994</v>
      </c>
      <c r="Q3722" t="str">
        <f t="shared" si="466"/>
        <v>theater</v>
      </c>
      <c r="R3722" t="str">
        <f t="shared" si="467"/>
        <v>plays</v>
      </c>
      <c r="S3722" s="10">
        <f t="shared" si="468"/>
        <v>42165.784791666665</v>
      </c>
      <c r="T3722" s="10">
        <f t="shared" si="469"/>
        <v>42187.784791666665</v>
      </c>
      <c r="U3722">
        <f t="shared" si="470"/>
        <v>2015</v>
      </c>
      <c r="V3722">
        <f t="shared" si="471"/>
        <v>2015</v>
      </c>
    </row>
    <row r="3723" spans="1:22"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64"/>
        <v>100.8</v>
      </c>
      <c r="P3723" s="5">
        <f t="shared" si="465"/>
        <v>114.54545454545455</v>
      </c>
      <c r="Q3723" t="str">
        <f t="shared" si="466"/>
        <v>theater</v>
      </c>
      <c r="R3723" t="str">
        <f t="shared" si="467"/>
        <v>plays</v>
      </c>
      <c r="S3723" s="10">
        <f t="shared" si="468"/>
        <v>41927.727824074071</v>
      </c>
      <c r="T3723" s="10">
        <f t="shared" si="469"/>
        <v>41948.769490740735</v>
      </c>
      <c r="U3723">
        <f t="shared" si="470"/>
        <v>2014</v>
      </c>
      <c r="V3723">
        <f t="shared" si="471"/>
        <v>2014</v>
      </c>
    </row>
    <row r="3724" spans="1:22"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64"/>
        <v>111.20000000000002</v>
      </c>
      <c r="P3724" s="5">
        <f t="shared" si="465"/>
        <v>47.657142857142858</v>
      </c>
      <c r="Q3724" t="str">
        <f t="shared" si="466"/>
        <v>theater</v>
      </c>
      <c r="R3724" t="str">
        <f t="shared" si="467"/>
        <v>plays</v>
      </c>
      <c r="S3724" s="10">
        <f t="shared" si="468"/>
        <v>42381.463506944441</v>
      </c>
      <c r="T3724" s="10">
        <f t="shared" si="469"/>
        <v>42411.749305555553</v>
      </c>
      <c r="U3724">
        <f t="shared" si="470"/>
        <v>2016</v>
      </c>
      <c r="V3724">
        <f t="shared" si="471"/>
        <v>2016</v>
      </c>
    </row>
    <row r="3725" spans="1:22"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64"/>
        <v>102.04444444444445</v>
      </c>
      <c r="P3725" s="5">
        <f t="shared" si="465"/>
        <v>72.888888888888886</v>
      </c>
      <c r="Q3725" t="str">
        <f t="shared" si="466"/>
        <v>theater</v>
      </c>
      <c r="R3725" t="str">
        <f t="shared" si="467"/>
        <v>plays</v>
      </c>
      <c r="S3725" s="10">
        <f t="shared" si="468"/>
        <v>41943.544699074067</v>
      </c>
      <c r="T3725" s="10">
        <f t="shared" si="469"/>
        <v>41973.586365740739</v>
      </c>
      <c r="U3725">
        <f t="shared" si="470"/>
        <v>2014</v>
      </c>
      <c r="V3725">
        <f t="shared" si="471"/>
        <v>2014</v>
      </c>
    </row>
    <row r="3726" spans="1:22"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64"/>
        <v>102.54767441860466</v>
      </c>
      <c r="P3726" s="5">
        <f t="shared" si="465"/>
        <v>49.545505617977533</v>
      </c>
      <c r="Q3726" t="str">
        <f t="shared" si="466"/>
        <v>theater</v>
      </c>
      <c r="R3726" t="str">
        <f t="shared" si="467"/>
        <v>plays</v>
      </c>
      <c r="S3726" s="10">
        <f t="shared" si="468"/>
        <v>42465.283101851848</v>
      </c>
      <c r="T3726" s="10">
        <f t="shared" si="469"/>
        <v>42494.749999999993</v>
      </c>
      <c r="U3726">
        <f t="shared" si="470"/>
        <v>2016</v>
      </c>
      <c r="V3726">
        <f t="shared" si="471"/>
        <v>2016</v>
      </c>
    </row>
    <row r="3727" spans="1:22"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64"/>
        <v>127</v>
      </c>
      <c r="P3727" s="5">
        <f t="shared" si="465"/>
        <v>25.4</v>
      </c>
      <c r="Q3727" t="str">
        <f t="shared" si="466"/>
        <v>theater</v>
      </c>
      <c r="R3727" t="str">
        <f t="shared" si="467"/>
        <v>plays</v>
      </c>
      <c r="S3727" s="10">
        <f t="shared" si="468"/>
        <v>42401.736886574072</v>
      </c>
      <c r="T3727" s="10">
        <f t="shared" si="469"/>
        <v>42418.687499999993</v>
      </c>
      <c r="U3727">
        <f t="shared" si="470"/>
        <v>2016</v>
      </c>
      <c r="V3727">
        <f t="shared" si="471"/>
        <v>2016</v>
      </c>
    </row>
    <row r="3728" spans="1:22"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64"/>
        <v>338.70588235294122</v>
      </c>
      <c r="P3728" s="5">
        <f t="shared" si="465"/>
        <v>62.586956521739133</v>
      </c>
      <c r="Q3728" t="str">
        <f t="shared" si="466"/>
        <v>theater</v>
      </c>
      <c r="R3728" t="str">
        <f t="shared" si="467"/>
        <v>plays</v>
      </c>
      <c r="S3728" s="10">
        <f t="shared" si="468"/>
        <v>42461.932534722218</v>
      </c>
      <c r="T3728" s="10">
        <f t="shared" si="469"/>
        <v>42489.666666666664</v>
      </c>
      <c r="U3728">
        <f t="shared" si="470"/>
        <v>2016</v>
      </c>
      <c r="V3728">
        <f t="shared" si="471"/>
        <v>2016</v>
      </c>
    </row>
    <row r="3729" spans="1:22"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64"/>
        <v>100.75</v>
      </c>
      <c r="P3729" s="5">
        <f t="shared" si="465"/>
        <v>61.060606060606062</v>
      </c>
      <c r="Q3729" t="str">
        <f t="shared" si="466"/>
        <v>theater</v>
      </c>
      <c r="R3729" t="str">
        <f t="shared" si="467"/>
        <v>plays</v>
      </c>
      <c r="S3729" s="10">
        <f t="shared" si="468"/>
        <v>42632.139976851853</v>
      </c>
      <c r="T3729" s="10">
        <f t="shared" si="469"/>
        <v>42662.996527777774</v>
      </c>
      <c r="U3729">
        <f t="shared" si="470"/>
        <v>2016</v>
      </c>
      <c r="V3729">
        <f t="shared" si="471"/>
        <v>2016</v>
      </c>
    </row>
    <row r="3730" spans="1:22"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64"/>
        <v>9.31</v>
      </c>
      <c r="P3730" s="5">
        <f t="shared" si="465"/>
        <v>60.064516129032256</v>
      </c>
      <c r="Q3730" t="str">
        <f t="shared" si="466"/>
        <v>theater</v>
      </c>
      <c r="R3730" t="str">
        <f t="shared" si="467"/>
        <v>plays</v>
      </c>
      <c r="S3730" s="10">
        <f t="shared" si="468"/>
        <v>42204.962685185186</v>
      </c>
      <c r="T3730" s="10">
        <f t="shared" si="469"/>
        <v>42234.962685185186</v>
      </c>
      <c r="U3730">
        <f t="shared" si="470"/>
        <v>2015</v>
      </c>
      <c r="V3730">
        <f t="shared" si="471"/>
        <v>2015</v>
      </c>
    </row>
    <row r="3731" spans="1:22"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64"/>
        <v>7.24</v>
      </c>
      <c r="P3731" s="5">
        <f t="shared" si="465"/>
        <v>72.400000000000006</v>
      </c>
      <c r="Q3731" t="str">
        <f t="shared" si="466"/>
        <v>theater</v>
      </c>
      <c r="R3731" t="str">
        <f t="shared" si="467"/>
        <v>plays</v>
      </c>
      <c r="S3731" s="10">
        <f t="shared" si="468"/>
        <v>42040.996666666666</v>
      </c>
      <c r="T3731" s="10">
        <f t="shared" si="469"/>
        <v>42085.954999999994</v>
      </c>
      <c r="U3731">
        <f t="shared" si="470"/>
        <v>2015</v>
      </c>
      <c r="V3731">
        <f t="shared" si="471"/>
        <v>2015</v>
      </c>
    </row>
    <row r="3732" spans="1:22"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64"/>
        <v>10</v>
      </c>
      <c r="P3732" s="5">
        <f t="shared" si="465"/>
        <v>100</v>
      </c>
      <c r="Q3732" t="str">
        <f t="shared" si="466"/>
        <v>theater</v>
      </c>
      <c r="R3732" t="str">
        <f t="shared" si="467"/>
        <v>plays</v>
      </c>
      <c r="S3732" s="10">
        <f t="shared" si="468"/>
        <v>42203.46943287037</v>
      </c>
      <c r="T3732" s="10">
        <f t="shared" si="469"/>
        <v>42233.46943287037</v>
      </c>
      <c r="U3732">
        <f t="shared" si="470"/>
        <v>2015</v>
      </c>
      <c r="V3732">
        <f t="shared" si="471"/>
        <v>2015</v>
      </c>
    </row>
    <row r="3733" spans="1:22"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64"/>
        <v>11.272727272727273</v>
      </c>
      <c r="P3733" s="5">
        <f t="shared" si="465"/>
        <v>51.666666666666664</v>
      </c>
      <c r="Q3733" t="str">
        <f t="shared" si="466"/>
        <v>theater</v>
      </c>
      <c r="R3733" t="str">
        <f t="shared" si="467"/>
        <v>plays</v>
      </c>
      <c r="S3733" s="10">
        <f t="shared" si="468"/>
        <v>41983.544513888883</v>
      </c>
      <c r="T3733" s="10">
        <f t="shared" si="469"/>
        <v>42013.932638888888</v>
      </c>
      <c r="U3733">
        <f t="shared" si="470"/>
        <v>2014</v>
      </c>
      <c r="V3733">
        <f t="shared" si="471"/>
        <v>2015</v>
      </c>
    </row>
    <row r="3734" spans="1:22"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64"/>
        <v>15.411764705882353</v>
      </c>
      <c r="P3734" s="5">
        <f t="shared" si="465"/>
        <v>32.75</v>
      </c>
      <c r="Q3734" t="str">
        <f t="shared" si="466"/>
        <v>theater</v>
      </c>
      <c r="R3734" t="str">
        <f t="shared" si="467"/>
        <v>plays</v>
      </c>
      <c r="S3734" s="10">
        <f t="shared" si="468"/>
        <v>41968.469131944446</v>
      </c>
      <c r="T3734" s="10">
        <f t="shared" si="469"/>
        <v>42028.291666666664</v>
      </c>
      <c r="U3734">
        <f t="shared" si="470"/>
        <v>2014</v>
      </c>
      <c r="V3734">
        <f t="shared" si="471"/>
        <v>2015</v>
      </c>
    </row>
    <row r="3735" spans="1:22"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64"/>
        <v>0</v>
      </c>
      <c r="P3735" s="5">
        <f t="shared" si="465"/>
        <v>0</v>
      </c>
      <c r="Q3735" t="str">
        <f t="shared" si="466"/>
        <v>theater</v>
      </c>
      <c r="R3735" t="str">
        <f t="shared" si="467"/>
        <v>plays</v>
      </c>
      <c r="S3735" s="10">
        <f t="shared" si="468"/>
        <v>42102.816064814811</v>
      </c>
      <c r="T3735" s="10">
        <f t="shared" si="469"/>
        <v>42112.729166666664</v>
      </c>
      <c r="U3735">
        <f t="shared" si="470"/>
        <v>2015</v>
      </c>
      <c r="V3735">
        <f t="shared" si="471"/>
        <v>2015</v>
      </c>
    </row>
    <row r="3736" spans="1:22"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64"/>
        <v>28.466666666666669</v>
      </c>
      <c r="P3736" s="5">
        <f t="shared" si="465"/>
        <v>61</v>
      </c>
      <c r="Q3736" t="str">
        <f t="shared" si="466"/>
        <v>theater</v>
      </c>
      <c r="R3736" t="str">
        <f t="shared" si="467"/>
        <v>plays</v>
      </c>
      <c r="S3736" s="10">
        <f t="shared" si="468"/>
        <v>42089.693240740737</v>
      </c>
      <c r="T3736" s="10">
        <f t="shared" si="469"/>
        <v>42149.693240740737</v>
      </c>
      <c r="U3736">
        <f t="shared" si="470"/>
        <v>2015</v>
      </c>
      <c r="V3736">
        <f t="shared" si="471"/>
        <v>2015</v>
      </c>
    </row>
    <row r="3737" spans="1:22"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64"/>
        <v>13.333333333333334</v>
      </c>
      <c r="P3737" s="5">
        <f t="shared" si="465"/>
        <v>10</v>
      </c>
      <c r="Q3737" t="str">
        <f t="shared" si="466"/>
        <v>theater</v>
      </c>
      <c r="R3737" t="str">
        <f t="shared" si="467"/>
        <v>plays</v>
      </c>
      <c r="S3737" s="10">
        <f t="shared" si="468"/>
        <v>42122.484826388885</v>
      </c>
      <c r="T3737" s="10">
        <f t="shared" si="469"/>
        <v>42152.484826388885</v>
      </c>
      <c r="U3737">
        <f t="shared" si="470"/>
        <v>2015</v>
      </c>
      <c r="V3737">
        <f t="shared" si="471"/>
        <v>2015</v>
      </c>
    </row>
    <row r="3738" spans="1:22"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64"/>
        <v>0.66666666666666674</v>
      </c>
      <c r="P3738" s="5">
        <f t="shared" si="465"/>
        <v>10</v>
      </c>
      <c r="Q3738" t="str">
        <f t="shared" si="466"/>
        <v>theater</v>
      </c>
      <c r="R3738" t="str">
        <f t="shared" si="467"/>
        <v>plays</v>
      </c>
      <c r="S3738" s="10">
        <f t="shared" si="468"/>
        <v>42048.503391203696</v>
      </c>
      <c r="T3738" s="10">
        <f t="shared" si="469"/>
        <v>42086.541666666664</v>
      </c>
      <c r="U3738">
        <f t="shared" si="470"/>
        <v>2015</v>
      </c>
      <c r="V3738">
        <f t="shared" si="471"/>
        <v>2015</v>
      </c>
    </row>
    <row r="3739" spans="1:22"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64"/>
        <v>21.428571428571427</v>
      </c>
      <c r="P3739" s="5">
        <f t="shared" si="465"/>
        <v>37.5</v>
      </c>
      <c r="Q3739" t="str">
        <f t="shared" si="466"/>
        <v>theater</v>
      </c>
      <c r="R3739" t="str">
        <f t="shared" si="467"/>
        <v>plays</v>
      </c>
      <c r="S3739" s="10">
        <f t="shared" si="468"/>
        <v>42297.482673611106</v>
      </c>
      <c r="T3739" s="10">
        <f t="shared" si="469"/>
        <v>42320.082638888889</v>
      </c>
      <c r="U3739">
        <f t="shared" si="470"/>
        <v>2015</v>
      </c>
      <c r="V3739">
        <f t="shared" si="471"/>
        <v>2015</v>
      </c>
    </row>
    <row r="3740" spans="1:22"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64"/>
        <v>18</v>
      </c>
      <c r="P3740" s="5">
        <f t="shared" si="465"/>
        <v>45</v>
      </c>
      <c r="Q3740" t="str">
        <f t="shared" si="466"/>
        <v>theater</v>
      </c>
      <c r="R3740" t="str">
        <f t="shared" si="467"/>
        <v>plays</v>
      </c>
      <c r="S3740" s="10">
        <f t="shared" si="468"/>
        <v>41813.730381944442</v>
      </c>
      <c r="T3740" s="10">
        <f t="shared" si="469"/>
        <v>41835.708333333328</v>
      </c>
      <c r="U3740">
        <f t="shared" si="470"/>
        <v>2014</v>
      </c>
      <c r="V3740">
        <f t="shared" si="471"/>
        <v>2014</v>
      </c>
    </row>
    <row r="3741" spans="1:22"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64"/>
        <v>20.125</v>
      </c>
      <c r="P3741" s="5">
        <f t="shared" si="465"/>
        <v>100.625</v>
      </c>
      <c r="Q3741" t="str">
        <f t="shared" si="466"/>
        <v>theater</v>
      </c>
      <c r="R3741" t="str">
        <f t="shared" si="467"/>
        <v>plays</v>
      </c>
      <c r="S3741" s="10">
        <f t="shared" si="468"/>
        <v>42548.241527777776</v>
      </c>
      <c r="T3741" s="10">
        <f t="shared" si="469"/>
        <v>42568.241527777776</v>
      </c>
      <c r="U3741">
        <f t="shared" si="470"/>
        <v>2016</v>
      </c>
      <c r="V3741">
        <f t="shared" si="471"/>
        <v>2016</v>
      </c>
    </row>
    <row r="3742" spans="1:22"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64"/>
        <v>17.899999999999999</v>
      </c>
      <c r="P3742" s="5">
        <f t="shared" si="465"/>
        <v>25.571428571428573</v>
      </c>
      <c r="Q3742" t="str">
        <f t="shared" si="466"/>
        <v>theater</v>
      </c>
      <c r="R3742" t="str">
        <f t="shared" si="467"/>
        <v>plays</v>
      </c>
      <c r="S3742" s="10">
        <f t="shared" si="468"/>
        <v>41832.881423611107</v>
      </c>
      <c r="T3742" s="10">
        <f t="shared" si="469"/>
        <v>41862.870810185181</v>
      </c>
      <c r="U3742">
        <f t="shared" si="470"/>
        <v>2014</v>
      </c>
      <c r="V3742">
        <f t="shared" si="471"/>
        <v>2014</v>
      </c>
    </row>
    <row r="3743" spans="1:22"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64"/>
        <v>0</v>
      </c>
      <c r="P3743" s="5">
        <f t="shared" si="465"/>
        <v>0</v>
      </c>
      <c r="Q3743" t="str">
        <f t="shared" si="466"/>
        <v>theater</v>
      </c>
      <c r="R3743" t="str">
        <f t="shared" si="467"/>
        <v>plays</v>
      </c>
      <c r="S3743" s="10">
        <f t="shared" si="468"/>
        <v>42325.712384259255</v>
      </c>
      <c r="T3743" s="10">
        <f t="shared" si="469"/>
        <v>42355.712384259255</v>
      </c>
      <c r="U3743">
        <f t="shared" si="470"/>
        <v>2015</v>
      </c>
      <c r="V3743">
        <f t="shared" si="471"/>
        <v>2015</v>
      </c>
    </row>
    <row r="3744" spans="1:22"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64"/>
        <v>2</v>
      </c>
      <c r="P3744" s="5">
        <f t="shared" si="465"/>
        <v>25</v>
      </c>
      <c r="Q3744" t="str">
        <f t="shared" si="466"/>
        <v>theater</v>
      </c>
      <c r="R3744" t="str">
        <f t="shared" si="467"/>
        <v>plays</v>
      </c>
      <c r="S3744" s="10">
        <f t="shared" si="468"/>
        <v>41858.006296296291</v>
      </c>
      <c r="T3744" s="10">
        <f t="shared" si="469"/>
        <v>41888.006296296291</v>
      </c>
      <c r="U3744">
        <f t="shared" si="470"/>
        <v>2014</v>
      </c>
      <c r="V3744">
        <f t="shared" si="471"/>
        <v>2014</v>
      </c>
    </row>
    <row r="3745" spans="1:22"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64"/>
        <v>0</v>
      </c>
      <c r="P3745" s="5">
        <f t="shared" si="465"/>
        <v>0</v>
      </c>
      <c r="Q3745" t="str">
        <f t="shared" si="466"/>
        <v>theater</v>
      </c>
      <c r="R3745" t="str">
        <f t="shared" si="467"/>
        <v>plays</v>
      </c>
      <c r="S3745" s="10">
        <f t="shared" si="468"/>
        <v>41793.501898148148</v>
      </c>
      <c r="T3745" s="10">
        <f t="shared" si="469"/>
        <v>41823.501898148148</v>
      </c>
      <c r="U3745">
        <f t="shared" si="470"/>
        <v>2014</v>
      </c>
      <c r="V3745">
        <f t="shared" si="471"/>
        <v>2014</v>
      </c>
    </row>
    <row r="3746" spans="1:22"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64"/>
        <v>0</v>
      </c>
      <c r="P3746" s="5">
        <f t="shared" si="465"/>
        <v>0</v>
      </c>
      <c r="Q3746" t="str">
        <f t="shared" si="466"/>
        <v>theater</v>
      </c>
      <c r="R3746" t="str">
        <f t="shared" si="467"/>
        <v>plays</v>
      </c>
      <c r="S3746" s="10">
        <f t="shared" si="468"/>
        <v>41793.605925925927</v>
      </c>
      <c r="T3746" s="10">
        <f t="shared" si="469"/>
        <v>41824.957638888889</v>
      </c>
      <c r="U3746">
        <f t="shared" si="470"/>
        <v>2014</v>
      </c>
      <c r="V3746">
        <f t="shared" si="471"/>
        <v>2014</v>
      </c>
    </row>
    <row r="3747" spans="1:22"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64"/>
        <v>10</v>
      </c>
      <c r="P3747" s="5">
        <f t="shared" si="465"/>
        <v>10</v>
      </c>
      <c r="Q3747" t="str">
        <f t="shared" si="466"/>
        <v>theater</v>
      </c>
      <c r="R3747" t="str">
        <f t="shared" si="467"/>
        <v>plays</v>
      </c>
      <c r="S3747" s="10">
        <f t="shared" si="468"/>
        <v>41831.489606481475</v>
      </c>
      <c r="T3747" s="10">
        <f t="shared" si="469"/>
        <v>41861.489606481475</v>
      </c>
      <c r="U3747">
        <f t="shared" si="470"/>
        <v>2014</v>
      </c>
      <c r="V3747">
        <f t="shared" si="471"/>
        <v>2014</v>
      </c>
    </row>
    <row r="3748" spans="1:22"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64"/>
        <v>2.3764705882352941</v>
      </c>
      <c r="P3748" s="5">
        <f t="shared" si="465"/>
        <v>202</v>
      </c>
      <c r="Q3748" t="str">
        <f t="shared" si="466"/>
        <v>theater</v>
      </c>
      <c r="R3748" t="str">
        <f t="shared" si="467"/>
        <v>plays</v>
      </c>
      <c r="S3748" s="10">
        <f t="shared" si="468"/>
        <v>42621.18100694444</v>
      </c>
      <c r="T3748" s="10">
        <f t="shared" si="469"/>
        <v>42651.18100694444</v>
      </c>
      <c r="U3748">
        <f t="shared" si="470"/>
        <v>2016</v>
      </c>
      <c r="V3748">
        <f t="shared" si="471"/>
        <v>2016</v>
      </c>
    </row>
    <row r="3749" spans="1:22"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64"/>
        <v>1</v>
      </c>
      <c r="P3749" s="5">
        <f t="shared" si="465"/>
        <v>25</v>
      </c>
      <c r="Q3749" t="str">
        <f t="shared" si="466"/>
        <v>theater</v>
      </c>
      <c r="R3749" t="str">
        <f t="shared" si="467"/>
        <v>plays</v>
      </c>
      <c r="S3749" s="10">
        <f t="shared" si="468"/>
        <v>42164.091388888883</v>
      </c>
      <c r="T3749" s="10">
        <f t="shared" si="469"/>
        <v>42190.749305555553</v>
      </c>
      <c r="U3749">
        <f t="shared" si="470"/>
        <v>2015</v>
      </c>
      <c r="V3749">
        <f t="shared" si="471"/>
        <v>2015</v>
      </c>
    </row>
    <row r="3750" spans="1:22"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64"/>
        <v>103.52</v>
      </c>
      <c r="P3750" s="5">
        <f t="shared" si="465"/>
        <v>99.538461538461533</v>
      </c>
      <c r="Q3750" t="str">
        <f t="shared" si="466"/>
        <v>theater</v>
      </c>
      <c r="R3750" t="str">
        <f t="shared" si="467"/>
        <v>musical</v>
      </c>
      <c r="S3750" s="10">
        <f t="shared" si="468"/>
        <v>42395.498101851852</v>
      </c>
      <c r="T3750" s="10">
        <f t="shared" si="469"/>
        <v>42416.040972222218</v>
      </c>
      <c r="U3750">
        <f t="shared" si="470"/>
        <v>2016</v>
      </c>
      <c r="V3750">
        <f t="shared" si="471"/>
        <v>2016</v>
      </c>
    </row>
    <row r="3751" spans="1:22"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64"/>
        <v>105</v>
      </c>
      <c r="P3751" s="5">
        <f t="shared" si="465"/>
        <v>75</v>
      </c>
      <c r="Q3751" t="str">
        <f t="shared" si="466"/>
        <v>theater</v>
      </c>
      <c r="R3751" t="str">
        <f t="shared" si="467"/>
        <v>musical</v>
      </c>
      <c r="S3751" s="10">
        <f t="shared" si="468"/>
        <v>42457.918842592589</v>
      </c>
      <c r="T3751" s="10">
        <f t="shared" si="469"/>
        <v>42488.957638888889</v>
      </c>
      <c r="U3751">
        <f t="shared" si="470"/>
        <v>2016</v>
      </c>
      <c r="V3751">
        <f t="shared" si="471"/>
        <v>2016</v>
      </c>
    </row>
    <row r="3752" spans="1:22"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64"/>
        <v>100.44999999999999</v>
      </c>
      <c r="P3752" s="5">
        <f t="shared" si="465"/>
        <v>215.25</v>
      </c>
      <c r="Q3752" t="str">
        <f t="shared" si="466"/>
        <v>theater</v>
      </c>
      <c r="R3752" t="str">
        <f t="shared" si="467"/>
        <v>musical</v>
      </c>
      <c r="S3752" s="10">
        <f t="shared" si="468"/>
        <v>42016.773240740738</v>
      </c>
      <c r="T3752" s="10">
        <f t="shared" si="469"/>
        <v>42045.124305555553</v>
      </c>
      <c r="U3752">
        <f t="shared" si="470"/>
        <v>2015</v>
      </c>
      <c r="V3752">
        <f t="shared" si="471"/>
        <v>2015</v>
      </c>
    </row>
    <row r="3753" spans="1:22"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64"/>
        <v>132.6</v>
      </c>
      <c r="P3753" s="5">
        <f t="shared" si="465"/>
        <v>120.54545454545455</v>
      </c>
      <c r="Q3753" t="str">
        <f t="shared" si="466"/>
        <v>theater</v>
      </c>
      <c r="R3753" t="str">
        <f t="shared" si="467"/>
        <v>musical</v>
      </c>
      <c r="S3753" s="10">
        <f t="shared" si="468"/>
        <v>42402.827233796292</v>
      </c>
      <c r="T3753" s="10">
        <f t="shared" si="469"/>
        <v>42462.785567129627</v>
      </c>
      <c r="U3753">
        <f t="shared" si="470"/>
        <v>2016</v>
      </c>
      <c r="V3753">
        <f t="shared" si="471"/>
        <v>2016</v>
      </c>
    </row>
    <row r="3754" spans="1:22"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64"/>
        <v>112.99999999999999</v>
      </c>
      <c r="P3754" s="5">
        <f t="shared" si="465"/>
        <v>37.666666666666664</v>
      </c>
      <c r="Q3754" t="str">
        <f t="shared" si="466"/>
        <v>theater</v>
      </c>
      <c r="R3754" t="str">
        <f t="shared" si="467"/>
        <v>musical</v>
      </c>
      <c r="S3754" s="10">
        <f t="shared" si="468"/>
        <v>42619.594155092585</v>
      </c>
      <c r="T3754" s="10">
        <f t="shared" si="469"/>
        <v>42659.666666666664</v>
      </c>
      <c r="U3754">
        <f t="shared" si="470"/>
        <v>2016</v>
      </c>
      <c r="V3754">
        <f t="shared" si="471"/>
        <v>2016</v>
      </c>
    </row>
    <row r="3755" spans="1:22"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64"/>
        <v>103.34</v>
      </c>
      <c r="P3755" s="5">
        <f t="shared" si="465"/>
        <v>172.23333333333332</v>
      </c>
      <c r="Q3755" t="str">
        <f t="shared" si="466"/>
        <v>theater</v>
      </c>
      <c r="R3755" t="str">
        <f t="shared" si="467"/>
        <v>musical</v>
      </c>
      <c r="S3755" s="10">
        <f t="shared" si="468"/>
        <v>42128.615740740737</v>
      </c>
      <c r="T3755" s="10">
        <f t="shared" si="469"/>
        <v>42157.791666666664</v>
      </c>
      <c r="U3755">
        <f t="shared" si="470"/>
        <v>2015</v>
      </c>
      <c r="V3755">
        <f t="shared" si="471"/>
        <v>2015</v>
      </c>
    </row>
    <row r="3756" spans="1:22"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64"/>
        <v>120</v>
      </c>
      <c r="P3756" s="5">
        <f t="shared" si="465"/>
        <v>111.11111111111111</v>
      </c>
      <c r="Q3756" t="str">
        <f t="shared" si="466"/>
        <v>theater</v>
      </c>
      <c r="R3756" t="str">
        <f t="shared" si="467"/>
        <v>musical</v>
      </c>
      <c r="S3756" s="10">
        <f t="shared" si="468"/>
        <v>41808.67288194444</v>
      </c>
      <c r="T3756" s="10">
        <f t="shared" si="469"/>
        <v>41845.999305555553</v>
      </c>
      <c r="U3756">
        <f t="shared" si="470"/>
        <v>2014</v>
      </c>
      <c r="V3756">
        <f t="shared" si="471"/>
        <v>2014</v>
      </c>
    </row>
    <row r="3757" spans="1:22"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64"/>
        <v>129.63636363636363</v>
      </c>
      <c r="P3757" s="5">
        <f t="shared" si="465"/>
        <v>25.464285714285715</v>
      </c>
      <c r="Q3757" t="str">
        <f t="shared" si="466"/>
        <v>theater</v>
      </c>
      <c r="R3757" t="str">
        <f t="shared" si="467"/>
        <v>musical</v>
      </c>
      <c r="S3757" s="10">
        <f t="shared" si="468"/>
        <v>42445.658645833326</v>
      </c>
      <c r="T3757" s="10">
        <f t="shared" si="469"/>
        <v>42475.658645833326</v>
      </c>
      <c r="U3757">
        <f t="shared" si="470"/>
        <v>2016</v>
      </c>
      <c r="V3757">
        <f t="shared" si="471"/>
        <v>2016</v>
      </c>
    </row>
    <row r="3758" spans="1:22"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64"/>
        <v>101.11111111111111</v>
      </c>
      <c r="P3758" s="5">
        <f t="shared" si="465"/>
        <v>267.64705882352939</v>
      </c>
      <c r="Q3758" t="str">
        <f t="shared" si="466"/>
        <v>theater</v>
      </c>
      <c r="R3758" t="str">
        <f t="shared" si="467"/>
        <v>musical</v>
      </c>
      <c r="S3758" s="10">
        <f t="shared" si="468"/>
        <v>41771.606458333328</v>
      </c>
      <c r="T3758" s="10">
        <f t="shared" si="469"/>
        <v>41801.606458333328</v>
      </c>
      <c r="U3758">
        <f t="shared" si="470"/>
        <v>2014</v>
      </c>
      <c r="V3758">
        <f t="shared" si="471"/>
        <v>2014</v>
      </c>
    </row>
    <row r="3759" spans="1:22"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64"/>
        <v>108.51428571428572</v>
      </c>
      <c r="P3759" s="5">
        <f t="shared" si="465"/>
        <v>75.959999999999994</v>
      </c>
      <c r="Q3759" t="str">
        <f t="shared" si="466"/>
        <v>theater</v>
      </c>
      <c r="R3759" t="str">
        <f t="shared" si="467"/>
        <v>musical</v>
      </c>
      <c r="S3759" s="10">
        <f t="shared" si="468"/>
        <v>41954.642534722218</v>
      </c>
      <c r="T3759" s="10">
        <f t="shared" si="469"/>
        <v>41974.642534722218</v>
      </c>
      <c r="U3759">
        <f t="shared" si="470"/>
        <v>2014</v>
      </c>
      <c r="V3759">
        <f t="shared" si="471"/>
        <v>2014</v>
      </c>
    </row>
    <row r="3760" spans="1:22"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64"/>
        <v>102.33333333333334</v>
      </c>
      <c r="P3760" s="5">
        <f t="shared" si="465"/>
        <v>59.03846153846154</v>
      </c>
      <c r="Q3760" t="str">
        <f t="shared" si="466"/>
        <v>theater</v>
      </c>
      <c r="R3760" t="str">
        <f t="shared" si="467"/>
        <v>musical</v>
      </c>
      <c r="S3760" s="10">
        <f t="shared" si="468"/>
        <v>41747.263171296298</v>
      </c>
      <c r="T3760" s="10">
        <f t="shared" si="469"/>
        <v>41778</v>
      </c>
      <c r="U3760">
        <f t="shared" si="470"/>
        <v>2014</v>
      </c>
      <c r="V3760">
        <f t="shared" si="471"/>
        <v>2014</v>
      </c>
    </row>
    <row r="3761" spans="1:22"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64"/>
        <v>110.24425000000002</v>
      </c>
      <c r="P3761" s="5">
        <f t="shared" si="465"/>
        <v>50.111022727272733</v>
      </c>
      <c r="Q3761" t="str">
        <f t="shared" si="466"/>
        <v>theater</v>
      </c>
      <c r="R3761" t="str">
        <f t="shared" si="467"/>
        <v>musical</v>
      </c>
      <c r="S3761" s="10">
        <f t="shared" si="468"/>
        <v>42181.899918981479</v>
      </c>
      <c r="T3761" s="10">
        <f t="shared" si="469"/>
        <v>42241.899918981479</v>
      </c>
      <c r="U3761">
        <f t="shared" si="470"/>
        <v>2015</v>
      </c>
      <c r="V3761">
        <f t="shared" si="471"/>
        <v>2015</v>
      </c>
    </row>
    <row r="3762" spans="1:22"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64"/>
        <v>101.0154</v>
      </c>
      <c r="P3762" s="5">
        <f t="shared" si="465"/>
        <v>55.502967032967035</v>
      </c>
      <c r="Q3762" t="str">
        <f t="shared" si="466"/>
        <v>theater</v>
      </c>
      <c r="R3762" t="str">
        <f t="shared" si="467"/>
        <v>musical</v>
      </c>
      <c r="S3762" s="10">
        <f t="shared" si="468"/>
        <v>41739.316967592589</v>
      </c>
      <c r="T3762" s="10">
        <f t="shared" si="469"/>
        <v>41764.316967592589</v>
      </c>
      <c r="U3762">
        <f t="shared" si="470"/>
        <v>2014</v>
      </c>
      <c r="V3762">
        <f t="shared" si="471"/>
        <v>2014</v>
      </c>
    </row>
    <row r="3763" spans="1:22"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64"/>
        <v>100</v>
      </c>
      <c r="P3763" s="5">
        <f t="shared" si="465"/>
        <v>166.66666666666666</v>
      </c>
      <c r="Q3763" t="str">
        <f t="shared" si="466"/>
        <v>theater</v>
      </c>
      <c r="R3763" t="str">
        <f t="shared" si="467"/>
        <v>musical</v>
      </c>
      <c r="S3763" s="10">
        <f t="shared" si="468"/>
        <v>42173.258530092593</v>
      </c>
      <c r="T3763" s="10">
        <f t="shared" si="469"/>
        <v>42226.749999999993</v>
      </c>
      <c r="U3763">
        <f t="shared" si="470"/>
        <v>2015</v>
      </c>
      <c r="V3763">
        <f t="shared" si="471"/>
        <v>2015</v>
      </c>
    </row>
    <row r="3764" spans="1:22"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64"/>
        <v>106.24</v>
      </c>
      <c r="P3764" s="5">
        <f t="shared" si="465"/>
        <v>47.428571428571431</v>
      </c>
      <c r="Q3764" t="str">
        <f t="shared" si="466"/>
        <v>theater</v>
      </c>
      <c r="R3764" t="str">
        <f t="shared" si="467"/>
        <v>musical</v>
      </c>
      <c r="S3764" s="10">
        <f t="shared" si="468"/>
        <v>42193.605196759258</v>
      </c>
      <c r="T3764" s="10">
        <f t="shared" si="469"/>
        <v>42218.605196759258</v>
      </c>
      <c r="U3764">
        <f t="shared" si="470"/>
        <v>2015</v>
      </c>
      <c r="V3764">
        <f t="shared" si="471"/>
        <v>2015</v>
      </c>
    </row>
    <row r="3765" spans="1:22"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64"/>
        <v>100</v>
      </c>
      <c r="P3765" s="5">
        <f t="shared" si="465"/>
        <v>64.935064935064929</v>
      </c>
      <c r="Q3765" t="str">
        <f t="shared" si="466"/>
        <v>theater</v>
      </c>
      <c r="R3765" t="str">
        <f t="shared" si="467"/>
        <v>musical</v>
      </c>
      <c r="S3765" s="10">
        <f t="shared" si="468"/>
        <v>42065.541967592588</v>
      </c>
      <c r="T3765" s="10">
        <f t="shared" si="469"/>
        <v>42095.500300925924</v>
      </c>
      <c r="U3765">
        <f t="shared" si="470"/>
        <v>2015</v>
      </c>
      <c r="V3765">
        <f t="shared" si="471"/>
        <v>2015</v>
      </c>
    </row>
    <row r="3766" spans="1:22"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64"/>
        <v>100</v>
      </c>
      <c r="P3766" s="5">
        <f t="shared" si="465"/>
        <v>55.555555555555557</v>
      </c>
      <c r="Q3766" t="str">
        <f t="shared" si="466"/>
        <v>theater</v>
      </c>
      <c r="R3766" t="str">
        <f t="shared" si="467"/>
        <v>musical</v>
      </c>
      <c r="S3766" s="10">
        <f t="shared" si="468"/>
        <v>42499.634629629632</v>
      </c>
      <c r="T3766" s="10">
        <f t="shared" si="469"/>
        <v>42518.816666666666</v>
      </c>
      <c r="U3766">
        <f t="shared" si="470"/>
        <v>2016</v>
      </c>
      <c r="V3766">
        <f t="shared" si="471"/>
        <v>2016</v>
      </c>
    </row>
    <row r="3767" spans="1:22"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64"/>
        <v>113.45714285714286</v>
      </c>
      <c r="P3767" s="5">
        <f t="shared" si="465"/>
        <v>74.224299065420567</v>
      </c>
      <c r="Q3767" t="str">
        <f t="shared" si="466"/>
        <v>theater</v>
      </c>
      <c r="R3767" t="str">
        <f t="shared" si="467"/>
        <v>musical</v>
      </c>
      <c r="S3767" s="10">
        <f t="shared" si="468"/>
        <v>41820.568078703705</v>
      </c>
      <c r="T3767" s="10">
        <f t="shared" si="469"/>
        <v>41850.568078703705</v>
      </c>
      <c r="U3767">
        <f t="shared" si="470"/>
        <v>2014</v>
      </c>
      <c r="V3767">
        <f t="shared" si="471"/>
        <v>2014</v>
      </c>
    </row>
    <row r="3768" spans="1:22"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64"/>
        <v>102.65010000000001</v>
      </c>
      <c r="P3768" s="5">
        <f t="shared" si="465"/>
        <v>106.9271875</v>
      </c>
      <c r="Q3768" t="str">
        <f t="shared" si="466"/>
        <v>theater</v>
      </c>
      <c r="R3768" t="str">
        <f t="shared" si="467"/>
        <v>musical</v>
      </c>
      <c r="S3768" s="10">
        <f t="shared" si="468"/>
        <v>41787.958854166667</v>
      </c>
      <c r="T3768" s="10">
        <f t="shared" si="469"/>
        <v>41822.958854166667</v>
      </c>
      <c r="U3768">
        <f t="shared" si="470"/>
        <v>2014</v>
      </c>
      <c r="V3768">
        <f t="shared" si="471"/>
        <v>2014</v>
      </c>
    </row>
    <row r="3769" spans="1:22"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64"/>
        <v>116.75</v>
      </c>
      <c r="P3769" s="5">
        <f t="shared" si="465"/>
        <v>41.696428571428569</v>
      </c>
      <c r="Q3769" t="str">
        <f t="shared" si="466"/>
        <v>theater</v>
      </c>
      <c r="R3769" t="str">
        <f t="shared" si="467"/>
        <v>musical</v>
      </c>
      <c r="S3769" s="10">
        <f t="shared" si="468"/>
        <v>42049.811307870368</v>
      </c>
      <c r="T3769" s="10">
        <f t="shared" si="469"/>
        <v>42063.999305555553</v>
      </c>
      <c r="U3769">
        <f t="shared" si="470"/>
        <v>2015</v>
      </c>
      <c r="V3769">
        <f t="shared" si="471"/>
        <v>2015</v>
      </c>
    </row>
    <row r="3770" spans="1:22"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64"/>
        <v>107.65274999999998</v>
      </c>
      <c r="P3770" s="5">
        <f t="shared" si="465"/>
        <v>74.243275862068955</v>
      </c>
      <c r="Q3770" t="str">
        <f t="shared" si="466"/>
        <v>theater</v>
      </c>
      <c r="R3770" t="str">
        <f t="shared" si="467"/>
        <v>musical</v>
      </c>
      <c r="S3770" s="10">
        <f t="shared" si="468"/>
        <v>41772.519560185181</v>
      </c>
      <c r="T3770" s="10">
        <f t="shared" si="469"/>
        <v>41802.519560185181</v>
      </c>
      <c r="U3770">
        <f t="shared" si="470"/>
        <v>2014</v>
      </c>
      <c r="V3770">
        <f t="shared" si="471"/>
        <v>2014</v>
      </c>
    </row>
    <row r="3771" spans="1:22"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64"/>
        <v>100</v>
      </c>
      <c r="P3771" s="5">
        <f t="shared" si="465"/>
        <v>73.333333333333329</v>
      </c>
      <c r="Q3771" t="str">
        <f t="shared" si="466"/>
        <v>theater</v>
      </c>
      <c r="R3771" t="str">
        <f t="shared" si="467"/>
        <v>musical</v>
      </c>
      <c r="S3771" s="10">
        <f t="shared" si="468"/>
        <v>42445.389803240738</v>
      </c>
      <c r="T3771" s="10">
        <f t="shared" si="469"/>
        <v>42475.389803240738</v>
      </c>
      <c r="U3771">
        <f t="shared" si="470"/>
        <v>2016</v>
      </c>
      <c r="V3771">
        <f t="shared" si="471"/>
        <v>2016</v>
      </c>
    </row>
    <row r="3772" spans="1:22"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64"/>
        <v>100</v>
      </c>
      <c r="P3772" s="5">
        <f t="shared" si="465"/>
        <v>100</v>
      </c>
      <c r="Q3772" t="str">
        <f t="shared" si="466"/>
        <v>theater</v>
      </c>
      <c r="R3772" t="str">
        <f t="shared" si="467"/>
        <v>musical</v>
      </c>
      <c r="S3772" s="10">
        <f t="shared" si="468"/>
        <v>42138.722337962965</v>
      </c>
      <c r="T3772" s="10">
        <f t="shared" si="469"/>
        <v>42168.722337962965</v>
      </c>
      <c r="U3772">
        <f t="shared" si="470"/>
        <v>2015</v>
      </c>
      <c r="V3772">
        <f t="shared" si="471"/>
        <v>2015</v>
      </c>
    </row>
    <row r="3773" spans="1:22"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64"/>
        <v>146</v>
      </c>
      <c r="P3773" s="5">
        <f t="shared" si="465"/>
        <v>38.421052631578945</v>
      </c>
      <c r="Q3773" t="str">
        <f t="shared" si="466"/>
        <v>theater</v>
      </c>
      <c r="R3773" t="str">
        <f t="shared" si="467"/>
        <v>musical</v>
      </c>
      <c r="S3773" s="10">
        <f t="shared" si="468"/>
        <v>42493.64875</v>
      </c>
      <c r="T3773" s="10">
        <f t="shared" si="469"/>
        <v>42507.791666666664</v>
      </c>
      <c r="U3773">
        <f t="shared" si="470"/>
        <v>2016</v>
      </c>
      <c r="V3773">
        <f t="shared" si="471"/>
        <v>2016</v>
      </c>
    </row>
    <row r="3774" spans="1:22"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64"/>
        <v>110.2</v>
      </c>
      <c r="P3774" s="5">
        <f t="shared" si="465"/>
        <v>166.96969696969697</v>
      </c>
      <c r="Q3774" t="str">
        <f t="shared" si="466"/>
        <v>theater</v>
      </c>
      <c r="R3774" t="str">
        <f t="shared" si="467"/>
        <v>musical</v>
      </c>
      <c r="S3774" s="10">
        <f t="shared" si="468"/>
        <v>42682.408634259256</v>
      </c>
      <c r="T3774" s="10">
        <f t="shared" si="469"/>
        <v>42703.041666666664</v>
      </c>
      <c r="U3774">
        <f t="shared" si="470"/>
        <v>2016</v>
      </c>
      <c r="V3774">
        <f t="shared" si="471"/>
        <v>2016</v>
      </c>
    </row>
    <row r="3775" spans="1:22"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64"/>
        <v>108.2</v>
      </c>
      <c r="P3775" s="5">
        <f t="shared" si="465"/>
        <v>94.912280701754383</v>
      </c>
      <c r="Q3775" t="str">
        <f t="shared" si="466"/>
        <v>theater</v>
      </c>
      <c r="R3775" t="str">
        <f t="shared" si="467"/>
        <v>musical</v>
      </c>
      <c r="S3775" s="10">
        <f t="shared" si="468"/>
        <v>42655.796840277777</v>
      </c>
      <c r="T3775" s="10">
        <f t="shared" si="469"/>
        <v>42688.880555555552</v>
      </c>
      <c r="U3775">
        <f t="shared" si="470"/>
        <v>2016</v>
      </c>
      <c r="V3775">
        <f t="shared" si="471"/>
        <v>2016</v>
      </c>
    </row>
    <row r="3776" spans="1:22"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64"/>
        <v>100</v>
      </c>
      <c r="P3776" s="5">
        <f t="shared" si="465"/>
        <v>100</v>
      </c>
      <c r="Q3776" t="str">
        <f t="shared" si="466"/>
        <v>theater</v>
      </c>
      <c r="R3776" t="str">
        <f t="shared" si="467"/>
        <v>musical</v>
      </c>
      <c r="S3776" s="10">
        <f t="shared" si="468"/>
        <v>42087.583969907406</v>
      </c>
      <c r="T3776" s="10">
        <f t="shared" si="469"/>
        <v>42103.583969907406</v>
      </c>
      <c r="U3776">
        <f t="shared" si="470"/>
        <v>2015</v>
      </c>
      <c r="V3776">
        <f t="shared" si="471"/>
        <v>2015</v>
      </c>
    </row>
    <row r="3777" spans="1:22"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64"/>
        <v>100.25</v>
      </c>
      <c r="P3777" s="5">
        <f t="shared" si="465"/>
        <v>143.21428571428572</v>
      </c>
      <c r="Q3777" t="str">
        <f t="shared" si="466"/>
        <v>theater</v>
      </c>
      <c r="R3777" t="str">
        <f t="shared" si="467"/>
        <v>musical</v>
      </c>
      <c r="S3777" s="10">
        <f t="shared" si="468"/>
        <v>42075.734293981477</v>
      </c>
      <c r="T3777" s="10">
        <f t="shared" si="469"/>
        <v>42102.958333333336</v>
      </c>
      <c r="U3777">
        <f t="shared" si="470"/>
        <v>2015</v>
      </c>
      <c r="V3777">
        <f t="shared" si="471"/>
        <v>2015</v>
      </c>
    </row>
    <row r="3778" spans="1:22"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64"/>
        <v>106.71250000000001</v>
      </c>
      <c r="P3778" s="5">
        <f t="shared" si="465"/>
        <v>90.819148936170208</v>
      </c>
      <c r="Q3778" t="str">
        <f t="shared" si="466"/>
        <v>theater</v>
      </c>
      <c r="R3778" t="str">
        <f t="shared" si="467"/>
        <v>musical</v>
      </c>
      <c r="S3778" s="10">
        <f t="shared" si="468"/>
        <v>41814.159467592588</v>
      </c>
      <c r="T3778" s="10">
        <f t="shared" si="469"/>
        <v>41851.833333333328</v>
      </c>
      <c r="U3778">
        <f t="shared" si="470"/>
        <v>2014</v>
      </c>
      <c r="V3778">
        <f t="shared" si="471"/>
        <v>2014</v>
      </c>
    </row>
    <row r="3779" spans="1:22"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72">(E3779/D3779)*100</f>
        <v>143.19999999999999</v>
      </c>
      <c r="P3779" s="5">
        <f t="shared" ref="P3779:P3842" si="473">IFERROR(E3779/L3779, 0)</f>
        <v>48.542372881355931</v>
      </c>
      <c r="Q3779" t="str">
        <f t="shared" ref="Q3779:Q3842" si="474">LEFT(N3779,FIND("/",N3779)-1)</f>
        <v>theater</v>
      </c>
      <c r="R3779" t="str">
        <f t="shared" ref="R3779:R3842" si="475">RIGHT(N3779,LEN(N3779)-FIND("/",N3779))</f>
        <v>musical</v>
      </c>
      <c r="S3779" s="10">
        <f t="shared" ref="S3779:S3842" si="476">(J3779/86400)+25569+(-5/24)</f>
        <v>41886.903020833335</v>
      </c>
      <c r="T3779" s="10">
        <f t="shared" ref="T3779:T3842" si="477">(I3779/86400)+25569+(-5/24)</f>
        <v>41908.958333333328</v>
      </c>
      <c r="U3779">
        <f t="shared" ref="U3779:U3842" si="478">YEAR(S3779)</f>
        <v>2014</v>
      </c>
      <c r="V3779">
        <f t="shared" ref="V3779:V3842" si="479">YEAR(T3779)</f>
        <v>2014</v>
      </c>
    </row>
    <row r="3780" spans="1:22"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72"/>
        <v>105.04166666666667</v>
      </c>
      <c r="P3780" s="5">
        <f t="shared" si="473"/>
        <v>70.027777777777771</v>
      </c>
      <c r="Q3780" t="str">
        <f t="shared" si="474"/>
        <v>theater</v>
      </c>
      <c r="R3780" t="str">
        <f t="shared" si="475"/>
        <v>musical</v>
      </c>
      <c r="S3780" s="10">
        <f t="shared" si="476"/>
        <v>41989.610879629625</v>
      </c>
      <c r="T3780" s="10">
        <f t="shared" si="477"/>
        <v>42049.610879629625</v>
      </c>
      <c r="U3780">
        <f t="shared" si="478"/>
        <v>2014</v>
      </c>
      <c r="V3780">
        <f t="shared" si="479"/>
        <v>2015</v>
      </c>
    </row>
    <row r="3781" spans="1:22"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72"/>
        <v>103.98</v>
      </c>
      <c r="P3781" s="5">
        <f t="shared" si="473"/>
        <v>135.62608695652173</v>
      </c>
      <c r="Q3781" t="str">
        <f t="shared" si="474"/>
        <v>theater</v>
      </c>
      <c r="R3781" t="str">
        <f t="shared" si="475"/>
        <v>musical</v>
      </c>
      <c r="S3781" s="10">
        <f t="shared" si="476"/>
        <v>42425.527083333327</v>
      </c>
      <c r="T3781" s="10">
        <f t="shared" si="477"/>
        <v>42455.485416666663</v>
      </c>
      <c r="U3781">
        <f t="shared" si="478"/>
        <v>2016</v>
      </c>
      <c r="V3781">
        <f t="shared" si="479"/>
        <v>2016</v>
      </c>
    </row>
    <row r="3782" spans="1:22"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72"/>
        <v>120</v>
      </c>
      <c r="P3782" s="5">
        <f t="shared" si="473"/>
        <v>100</v>
      </c>
      <c r="Q3782" t="str">
        <f t="shared" si="474"/>
        <v>theater</v>
      </c>
      <c r="R3782" t="str">
        <f t="shared" si="475"/>
        <v>musical</v>
      </c>
      <c r="S3782" s="10">
        <f t="shared" si="476"/>
        <v>42166.011400462965</v>
      </c>
      <c r="T3782" s="10">
        <f t="shared" si="477"/>
        <v>42198.629166666666</v>
      </c>
      <c r="U3782">
        <f t="shared" si="478"/>
        <v>2015</v>
      </c>
      <c r="V3782">
        <f t="shared" si="479"/>
        <v>2015</v>
      </c>
    </row>
    <row r="3783" spans="1:22"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72"/>
        <v>109.66666666666667</v>
      </c>
      <c r="P3783" s="5">
        <f t="shared" si="473"/>
        <v>94.90384615384616</v>
      </c>
      <c r="Q3783" t="str">
        <f t="shared" si="474"/>
        <v>theater</v>
      </c>
      <c r="R3783" t="str">
        <f t="shared" si="475"/>
        <v>musical</v>
      </c>
      <c r="S3783" s="10">
        <f t="shared" si="476"/>
        <v>41865.674594907403</v>
      </c>
      <c r="T3783" s="10">
        <f t="shared" si="477"/>
        <v>41890.674594907403</v>
      </c>
      <c r="U3783">
        <f t="shared" si="478"/>
        <v>2014</v>
      </c>
      <c r="V3783">
        <f t="shared" si="479"/>
        <v>2014</v>
      </c>
    </row>
    <row r="3784" spans="1:22"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72"/>
        <v>101.75</v>
      </c>
      <c r="P3784" s="5">
        <f t="shared" si="473"/>
        <v>75.370370370370367</v>
      </c>
      <c r="Q3784" t="str">
        <f t="shared" si="474"/>
        <v>theater</v>
      </c>
      <c r="R3784" t="str">
        <f t="shared" si="475"/>
        <v>musical</v>
      </c>
      <c r="S3784" s="10">
        <f t="shared" si="476"/>
        <v>42546.653900462959</v>
      </c>
      <c r="T3784" s="10">
        <f t="shared" si="477"/>
        <v>42575.749999999993</v>
      </c>
      <c r="U3784">
        <f t="shared" si="478"/>
        <v>2016</v>
      </c>
      <c r="V3784">
        <f t="shared" si="479"/>
        <v>2016</v>
      </c>
    </row>
    <row r="3785" spans="1:22"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72"/>
        <v>128.91666666666666</v>
      </c>
      <c r="P3785" s="5">
        <f t="shared" si="473"/>
        <v>64.458333333333329</v>
      </c>
      <c r="Q3785" t="str">
        <f t="shared" si="474"/>
        <v>theater</v>
      </c>
      <c r="R3785" t="str">
        <f t="shared" si="475"/>
        <v>musical</v>
      </c>
      <c r="S3785" s="10">
        <f t="shared" si="476"/>
        <v>42419.931944444441</v>
      </c>
      <c r="T3785" s="10">
        <f t="shared" si="477"/>
        <v>42444.458333333336</v>
      </c>
      <c r="U3785">
        <f t="shared" si="478"/>
        <v>2016</v>
      </c>
      <c r="V3785">
        <f t="shared" si="479"/>
        <v>2016</v>
      </c>
    </row>
    <row r="3786" spans="1:22"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72"/>
        <v>114.99999999999999</v>
      </c>
      <c r="P3786" s="5">
        <f t="shared" si="473"/>
        <v>115</v>
      </c>
      <c r="Q3786" t="str">
        <f t="shared" si="474"/>
        <v>theater</v>
      </c>
      <c r="R3786" t="str">
        <f t="shared" si="475"/>
        <v>musical</v>
      </c>
      <c r="S3786" s="10">
        <f t="shared" si="476"/>
        <v>42531.772361111107</v>
      </c>
      <c r="T3786" s="10">
        <f t="shared" si="477"/>
        <v>42561.772361111107</v>
      </c>
      <c r="U3786">
        <f t="shared" si="478"/>
        <v>2016</v>
      </c>
      <c r="V3786">
        <f t="shared" si="479"/>
        <v>2016</v>
      </c>
    </row>
    <row r="3787" spans="1:22"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72"/>
        <v>150.75</v>
      </c>
      <c r="P3787" s="5">
        <f t="shared" si="473"/>
        <v>100.5</v>
      </c>
      <c r="Q3787" t="str">
        <f t="shared" si="474"/>
        <v>theater</v>
      </c>
      <c r="R3787" t="str">
        <f t="shared" si="475"/>
        <v>musical</v>
      </c>
      <c r="S3787" s="10">
        <f t="shared" si="476"/>
        <v>42548.430196759255</v>
      </c>
      <c r="T3787" s="10">
        <f t="shared" si="477"/>
        <v>42584.210416666661</v>
      </c>
      <c r="U3787">
        <f t="shared" si="478"/>
        <v>2016</v>
      </c>
      <c r="V3787">
        <f t="shared" si="479"/>
        <v>2016</v>
      </c>
    </row>
    <row r="3788" spans="1:22"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72"/>
        <v>110.96666666666665</v>
      </c>
      <c r="P3788" s="5">
        <f t="shared" si="473"/>
        <v>93.774647887323937</v>
      </c>
      <c r="Q3788" t="str">
        <f t="shared" si="474"/>
        <v>theater</v>
      </c>
      <c r="R3788" t="str">
        <f t="shared" si="475"/>
        <v>musical</v>
      </c>
      <c r="S3788" s="10">
        <f t="shared" si="476"/>
        <v>42486.829571759255</v>
      </c>
      <c r="T3788" s="10">
        <f t="shared" si="477"/>
        <v>42516.829571759255</v>
      </c>
      <c r="U3788">
        <f t="shared" si="478"/>
        <v>2016</v>
      </c>
      <c r="V3788">
        <f t="shared" si="479"/>
        <v>2016</v>
      </c>
    </row>
    <row r="3789" spans="1:22"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72"/>
        <v>100.28571428571429</v>
      </c>
      <c r="P3789" s="5">
        <f t="shared" si="473"/>
        <v>35.1</v>
      </c>
      <c r="Q3789" t="str">
        <f t="shared" si="474"/>
        <v>theater</v>
      </c>
      <c r="R3789" t="str">
        <f t="shared" si="475"/>
        <v>musical</v>
      </c>
      <c r="S3789" s="10">
        <f t="shared" si="476"/>
        <v>42167.326458333329</v>
      </c>
      <c r="T3789" s="10">
        <f t="shared" si="477"/>
        <v>42195.957638888889</v>
      </c>
      <c r="U3789">
        <f t="shared" si="478"/>
        <v>2015</v>
      </c>
      <c r="V3789">
        <f t="shared" si="479"/>
        <v>2015</v>
      </c>
    </row>
    <row r="3790" spans="1:22"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72"/>
        <v>0.66666666666666674</v>
      </c>
      <c r="P3790" s="5">
        <f t="shared" si="473"/>
        <v>500</v>
      </c>
      <c r="Q3790" t="str">
        <f t="shared" si="474"/>
        <v>theater</v>
      </c>
      <c r="R3790" t="str">
        <f t="shared" si="475"/>
        <v>musical</v>
      </c>
      <c r="S3790" s="10">
        <f t="shared" si="476"/>
        <v>42333.487488425926</v>
      </c>
      <c r="T3790" s="10">
        <f t="shared" si="477"/>
        <v>42361.470833333333</v>
      </c>
      <c r="U3790">
        <f t="shared" si="478"/>
        <v>2015</v>
      </c>
      <c r="V3790">
        <f t="shared" si="479"/>
        <v>2015</v>
      </c>
    </row>
    <row r="3791" spans="1:22"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72"/>
        <v>3.267605633802817</v>
      </c>
      <c r="P3791" s="5">
        <f t="shared" si="473"/>
        <v>29</v>
      </c>
      <c r="Q3791" t="str">
        <f t="shared" si="474"/>
        <v>theater</v>
      </c>
      <c r="R3791" t="str">
        <f t="shared" si="475"/>
        <v>musical</v>
      </c>
      <c r="S3791" s="10">
        <f t="shared" si="476"/>
        <v>42138.590486111112</v>
      </c>
      <c r="T3791" s="10">
        <f t="shared" si="477"/>
        <v>42170.590486111112</v>
      </c>
      <c r="U3791">
        <f t="shared" si="478"/>
        <v>2015</v>
      </c>
      <c r="V3791">
        <f t="shared" si="479"/>
        <v>2015</v>
      </c>
    </row>
    <row r="3792" spans="1:22"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72"/>
        <v>0</v>
      </c>
      <c r="P3792" s="5">
        <f t="shared" si="473"/>
        <v>0</v>
      </c>
      <c r="Q3792" t="str">
        <f t="shared" si="474"/>
        <v>theater</v>
      </c>
      <c r="R3792" t="str">
        <f t="shared" si="475"/>
        <v>musical</v>
      </c>
      <c r="S3792" s="10">
        <f t="shared" si="476"/>
        <v>42666.458599537036</v>
      </c>
      <c r="T3792" s="10">
        <f t="shared" si="477"/>
        <v>42696.5002662037</v>
      </c>
      <c r="U3792">
        <f t="shared" si="478"/>
        <v>2016</v>
      </c>
      <c r="V3792">
        <f t="shared" si="479"/>
        <v>2016</v>
      </c>
    </row>
    <row r="3793" spans="1:22"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72"/>
        <v>0</v>
      </c>
      <c r="P3793" s="5">
        <f t="shared" si="473"/>
        <v>0</v>
      </c>
      <c r="Q3793" t="str">
        <f t="shared" si="474"/>
        <v>theater</v>
      </c>
      <c r="R3793" t="str">
        <f t="shared" si="475"/>
        <v>musical</v>
      </c>
      <c r="S3793" s="10">
        <f t="shared" si="476"/>
        <v>41766.4837037037</v>
      </c>
      <c r="T3793" s="10">
        <f t="shared" si="477"/>
        <v>41826.4837037037</v>
      </c>
      <c r="U3793">
        <f t="shared" si="478"/>
        <v>2014</v>
      </c>
      <c r="V3793">
        <f t="shared" si="479"/>
        <v>2014</v>
      </c>
    </row>
    <row r="3794" spans="1:22"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72"/>
        <v>0.27999999999999997</v>
      </c>
      <c r="P3794" s="5">
        <f t="shared" si="473"/>
        <v>17.5</v>
      </c>
      <c r="Q3794" t="str">
        <f t="shared" si="474"/>
        <v>theater</v>
      </c>
      <c r="R3794" t="str">
        <f t="shared" si="475"/>
        <v>musical</v>
      </c>
      <c r="S3794" s="10">
        <f t="shared" si="476"/>
        <v>42170.238680555551</v>
      </c>
      <c r="T3794" s="10">
        <f t="shared" si="477"/>
        <v>42200.238680555551</v>
      </c>
      <c r="U3794">
        <f t="shared" si="478"/>
        <v>2015</v>
      </c>
      <c r="V3794">
        <f t="shared" si="479"/>
        <v>2015</v>
      </c>
    </row>
    <row r="3795" spans="1:22"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72"/>
        <v>59.657142857142851</v>
      </c>
      <c r="P3795" s="5">
        <f t="shared" si="473"/>
        <v>174</v>
      </c>
      <c r="Q3795" t="str">
        <f t="shared" si="474"/>
        <v>theater</v>
      </c>
      <c r="R3795" t="str">
        <f t="shared" si="475"/>
        <v>musical</v>
      </c>
      <c r="S3795" s="10">
        <f t="shared" si="476"/>
        <v>41968.73065972222</v>
      </c>
      <c r="T3795" s="10">
        <f t="shared" si="477"/>
        <v>41989.73065972222</v>
      </c>
      <c r="U3795">
        <f t="shared" si="478"/>
        <v>2014</v>
      </c>
      <c r="V3795">
        <f t="shared" si="479"/>
        <v>2014</v>
      </c>
    </row>
    <row r="3796" spans="1:22"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72"/>
        <v>1</v>
      </c>
      <c r="P3796" s="5">
        <f t="shared" si="473"/>
        <v>50</v>
      </c>
      <c r="Q3796" t="str">
        <f t="shared" si="474"/>
        <v>theater</v>
      </c>
      <c r="R3796" t="str">
        <f t="shared" si="475"/>
        <v>musical</v>
      </c>
      <c r="S3796" s="10">
        <f t="shared" si="476"/>
        <v>42132.372152777774</v>
      </c>
      <c r="T3796" s="10">
        <f t="shared" si="477"/>
        <v>42162.372152777774</v>
      </c>
      <c r="U3796">
        <f t="shared" si="478"/>
        <v>2015</v>
      </c>
      <c r="V3796">
        <f t="shared" si="479"/>
        <v>2015</v>
      </c>
    </row>
    <row r="3797" spans="1:22"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72"/>
        <v>1.6666666666666667</v>
      </c>
      <c r="P3797" s="5">
        <f t="shared" si="473"/>
        <v>5</v>
      </c>
      <c r="Q3797" t="str">
        <f t="shared" si="474"/>
        <v>theater</v>
      </c>
      <c r="R3797" t="str">
        <f t="shared" si="475"/>
        <v>musical</v>
      </c>
      <c r="S3797" s="10">
        <f t="shared" si="476"/>
        <v>42201.227893518517</v>
      </c>
      <c r="T3797" s="10">
        <f t="shared" si="477"/>
        <v>42244.729166666664</v>
      </c>
      <c r="U3797">
        <f t="shared" si="478"/>
        <v>2015</v>
      </c>
      <c r="V3797">
        <f t="shared" si="479"/>
        <v>2015</v>
      </c>
    </row>
    <row r="3798" spans="1:22"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72"/>
        <v>4.4444444444444444E-3</v>
      </c>
      <c r="P3798" s="5">
        <f t="shared" si="473"/>
        <v>1</v>
      </c>
      <c r="Q3798" t="str">
        <f t="shared" si="474"/>
        <v>theater</v>
      </c>
      <c r="R3798" t="str">
        <f t="shared" si="475"/>
        <v>musical</v>
      </c>
      <c r="S3798" s="10">
        <f t="shared" si="476"/>
        <v>42688.821250000001</v>
      </c>
      <c r="T3798" s="10">
        <f t="shared" si="477"/>
        <v>42748.821250000001</v>
      </c>
      <c r="U3798">
        <f t="shared" si="478"/>
        <v>2016</v>
      </c>
      <c r="V3798">
        <f t="shared" si="479"/>
        <v>2017</v>
      </c>
    </row>
    <row r="3799" spans="1:22"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72"/>
        <v>89.666666666666657</v>
      </c>
      <c r="P3799" s="5">
        <f t="shared" si="473"/>
        <v>145.40540540540542</v>
      </c>
      <c r="Q3799" t="str">
        <f t="shared" si="474"/>
        <v>theater</v>
      </c>
      <c r="R3799" t="str">
        <f t="shared" si="475"/>
        <v>musical</v>
      </c>
      <c r="S3799" s="10">
        <f t="shared" si="476"/>
        <v>42084.673206018517</v>
      </c>
      <c r="T3799" s="10">
        <f t="shared" si="477"/>
        <v>42114.673206018517</v>
      </c>
      <c r="U3799">
        <f t="shared" si="478"/>
        <v>2015</v>
      </c>
      <c r="V3799">
        <f t="shared" si="479"/>
        <v>2015</v>
      </c>
    </row>
    <row r="3800" spans="1:22"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72"/>
        <v>1.4642857142857144</v>
      </c>
      <c r="P3800" s="5">
        <f t="shared" si="473"/>
        <v>205</v>
      </c>
      <c r="Q3800" t="str">
        <f t="shared" si="474"/>
        <v>theater</v>
      </c>
      <c r="R3800" t="str">
        <f t="shared" si="475"/>
        <v>musical</v>
      </c>
      <c r="S3800" s="10">
        <f t="shared" si="476"/>
        <v>41831.514444444438</v>
      </c>
      <c r="T3800" s="10">
        <f t="shared" si="477"/>
        <v>41861.514444444438</v>
      </c>
      <c r="U3800">
        <f t="shared" si="478"/>
        <v>2014</v>
      </c>
      <c r="V3800">
        <f t="shared" si="479"/>
        <v>2014</v>
      </c>
    </row>
    <row r="3801" spans="1:22"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72"/>
        <v>4.0199999999999996</v>
      </c>
      <c r="P3801" s="5">
        <f t="shared" si="473"/>
        <v>100.5</v>
      </c>
      <c r="Q3801" t="str">
        <f t="shared" si="474"/>
        <v>theater</v>
      </c>
      <c r="R3801" t="str">
        <f t="shared" si="475"/>
        <v>musical</v>
      </c>
      <c r="S3801" s="10">
        <f t="shared" si="476"/>
        <v>42410.722719907404</v>
      </c>
      <c r="T3801" s="10">
        <f t="shared" si="477"/>
        <v>42440.722719907404</v>
      </c>
      <c r="U3801">
        <f t="shared" si="478"/>
        <v>2016</v>
      </c>
      <c r="V3801">
        <f t="shared" si="479"/>
        <v>2016</v>
      </c>
    </row>
    <row r="3802" spans="1:22"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72"/>
        <v>4.004545454545454</v>
      </c>
      <c r="P3802" s="5">
        <f t="shared" si="473"/>
        <v>55.0625</v>
      </c>
      <c r="Q3802" t="str">
        <f t="shared" si="474"/>
        <v>theater</v>
      </c>
      <c r="R3802" t="str">
        <f t="shared" si="475"/>
        <v>musical</v>
      </c>
      <c r="S3802" s="10">
        <f t="shared" si="476"/>
        <v>41982.528738425921</v>
      </c>
      <c r="T3802" s="10">
        <f t="shared" si="477"/>
        <v>42014.999305555553</v>
      </c>
      <c r="U3802">
        <f t="shared" si="478"/>
        <v>2014</v>
      </c>
      <c r="V3802">
        <f t="shared" si="479"/>
        <v>2015</v>
      </c>
    </row>
    <row r="3803" spans="1:22"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72"/>
        <v>8.52</v>
      </c>
      <c r="P3803" s="5">
        <f t="shared" si="473"/>
        <v>47.333333333333336</v>
      </c>
      <c r="Q3803" t="str">
        <f t="shared" si="474"/>
        <v>theater</v>
      </c>
      <c r="R3803" t="str">
        <f t="shared" si="475"/>
        <v>musical</v>
      </c>
      <c r="S3803" s="10">
        <f t="shared" si="476"/>
        <v>41975.467777777776</v>
      </c>
      <c r="T3803" s="10">
        <f t="shared" si="477"/>
        <v>42006.467777777776</v>
      </c>
      <c r="U3803">
        <f t="shared" si="478"/>
        <v>2014</v>
      </c>
      <c r="V3803">
        <f t="shared" si="479"/>
        <v>2015</v>
      </c>
    </row>
    <row r="3804" spans="1:22"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72"/>
        <v>0</v>
      </c>
      <c r="P3804" s="5">
        <f t="shared" si="473"/>
        <v>0</v>
      </c>
      <c r="Q3804" t="str">
        <f t="shared" si="474"/>
        <v>theater</v>
      </c>
      <c r="R3804" t="str">
        <f t="shared" si="475"/>
        <v>musical</v>
      </c>
      <c r="S3804" s="10">
        <f t="shared" si="476"/>
        <v>42268.917893518512</v>
      </c>
      <c r="T3804" s="10">
        <f t="shared" si="477"/>
        <v>42298.917893518512</v>
      </c>
      <c r="U3804">
        <f t="shared" si="478"/>
        <v>2015</v>
      </c>
      <c r="V3804">
        <f t="shared" si="479"/>
        <v>2015</v>
      </c>
    </row>
    <row r="3805" spans="1:22"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72"/>
        <v>19.650000000000002</v>
      </c>
      <c r="P3805" s="5">
        <f t="shared" si="473"/>
        <v>58.95</v>
      </c>
      <c r="Q3805" t="str">
        <f t="shared" si="474"/>
        <v>theater</v>
      </c>
      <c r="R3805" t="str">
        <f t="shared" si="475"/>
        <v>musical</v>
      </c>
      <c r="S3805" s="10">
        <f t="shared" si="476"/>
        <v>42403.763518518514</v>
      </c>
      <c r="T3805" s="10">
        <f t="shared" si="477"/>
        <v>42433.763518518514</v>
      </c>
      <c r="U3805">
        <f t="shared" si="478"/>
        <v>2016</v>
      </c>
      <c r="V3805">
        <f t="shared" si="479"/>
        <v>2016</v>
      </c>
    </row>
    <row r="3806" spans="1:22"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72"/>
        <v>0</v>
      </c>
      <c r="P3806" s="5">
        <f t="shared" si="473"/>
        <v>0</v>
      </c>
      <c r="Q3806" t="str">
        <f t="shared" si="474"/>
        <v>theater</v>
      </c>
      <c r="R3806" t="str">
        <f t="shared" si="475"/>
        <v>musical</v>
      </c>
      <c r="S3806" s="10">
        <f t="shared" si="476"/>
        <v>42526.801203703704</v>
      </c>
      <c r="T3806" s="10">
        <f t="shared" si="477"/>
        <v>42582.083333333336</v>
      </c>
      <c r="U3806">
        <f t="shared" si="478"/>
        <v>2016</v>
      </c>
      <c r="V3806">
        <f t="shared" si="479"/>
        <v>2016</v>
      </c>
    </row>
    <row r="3807" spans="1:22"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72"/>
        <v>2E-3</v>
      </c>
      <c r="P3807" s="5">
        <f t="shared" si="473"/>
        <v>1.5</v>
      </c>
      <c r="Q3807" t="str">
        <f t="shared" si="474"/>
        <v>theater</v>
      </c>
      <c r="R3807" t="str">
        <f t="shared" si="475"/>
        <v>musical</v>
      </c>
      <c r="S3807" s="10">
        <f t="shared" si="476"/>
        <v>41849.678703703699</v>
      </c>
      <c r="T3807" s="10">
        <f t="shared" si="477"/>
        <v>41909.678703703699</v>
      </c>
      <c r="U3807">
        <f t="shared" si="478"/>
        <v>2014</v>
      </c>
      <c r="V3807">
        <f t="shared" si="479"/>
        <v>2014</v>
      </c>
    </row>
    <row r="3808" spans="1:22"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72"/>
        <v>6.6666666666666666E-2</v>
      </c>
      <c r="P3808" s="5">
        <f t="shared" si="473"/>
        <v>5</v>
      </c>
      <c r="Q3808" t="str">
        <f t="shared" si="474"/>
        <v>theater</v>
      </c>
      <c r="R3808" t="str">
        <f t="shared" si="475"/>
        <v>musical</v>
      </c>
      <c r="S3808" s="10">
        <f t="shared" si="476"/>
        <v>41799.050706018512</v>
      </c>
      <c r="T3808" s="10">
        <f t="shared" si="477"/>
        <v>41819.050706018512</v>
      </c>
      <c r="U3808">
        <f t="shared" si="478"/>
        <v>2014</v>
      </c>
      <c r="V3808">
        <f t="shared" si="479"/>
        <v>2014</v>
      </c>
    </row>
    <row r="3809" spans="1:22"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72"/>
        <v>30.333333333333336</v>
      </c>
      <c r="P3809" s="5">
        <f t="shared" si="473"/>
        <v>50.555555555555557</v>
      </c>
      <c r="Q3809" t="str">
        <f t="shared" si="474"/>
        <v>theater</v>
      </c>
      <c r="R3809" t="str">
        <f t="shared" si="475"/>
        <v>musical</v>
      </c>
      <c r="S3809" s="10">
        <f t="shared" si="476"/>
        <v>42090.700682870367</v>
      </c>
      <c r="T3809" s="10">
        <f t="shared" si="477"/>
        <v>42097.700682870367</v>
      </c>
      <c r="U3809">
        <f t="shared" si="478"/>
        <v>2015</v>
      </c>
      <c r="V3809">
        <f t="shared" si="479"/>
        <v>2015</v>
      </c>
    </row>
    <row r="3810" spans="1:22"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72"/>
        <v>100</v>
      </c>
      <c r="P3810" s="5">
        <f t="shared" si="473"/>
        <v>41.666666666666664</v>
      </c>
      <c r="Q3810" t="str">
        <f t="shared" si="474"/>
        <v>theater</v>
      </c>
      <c r="R3810" t="str">
        <f t="shared" si="475"/>
        <v>plays</v>
      </c>
      <c r="S3810" s="10">
        <f t="shared" si="476"/>
        <v>42059.24559027778</v>
      </c>
      <c r="T3810" s="10">
        <f t="shared" si="477"/>
        <v>42119.203923611109</v>
      </c>
      <c r="U3810">
        <f t="shared" si="478"/>
        <v>2015</v>
      </c>
      <c r="V3810">
        <f t="shared" si="479"/>
        <v>2015</v>
      </c>
    </row>
    <row r="3811" spans="1:22"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72"/>
        <v>101.25</v>
      </c>
      <c r="P3811" s="5">
        <f t="shared" si="473"/>
        <v>53.289473684210527</v>
      </c>
      <c r="Q3811" t="str">
        <f t="shared" si="474"/>
        <v>theater</v>
      </c>
      <c r="R3811" t="str">
        <f t="shared" si="475"/>
        <v>plays</v>
      </c>
      <c r="S3811" s="10">
        <f t="shared" si="476"/>
        <v>41800.318368055552</v>
      </c>
      <c r="T3811" s="10">
        <f t="shared" si="477"/>
        <v>41850.75</v>
      </c>
      <c r="U3811">
        <f t="shared" si="478"/>
        <v>2014</v>
      </c>
      <c r="V3811">
        <f t="shared" si="479"/>
        <v>2014</v>
      </c>
    </row>
    <row r="3812" spans="1:22"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72"/>
        <v>121.73333333333333</v>
      </c>
      <c r="P3812" s="5">
        <f t="shared" si="473"/>
        <v>70.230769230769226</v>
      </c>
      <c r="Q3812" t="str">
        <f t="shared" si="474"/>
        <v>theater</v>
      </c>
      <c r="R3812" t="str">
        <f t="shared" si="475"/>
        <v>plays</v>
      </c>
      <c r="S3812" s="10">
        <f t="shared" si="476"/>
        <v>42054.640717592592</v>
      </c>
      <c r="T3812" s="10">
        <f t="shared" si="477"/>
        <v>42084.599050925921</v>
      </c>
      <c r="U3812">
        <f t="shared" si="478"/>
        <v>2015</v>
      </c>
      <c r="V3812">
        <f t="shared" si="479"/>
        <v>2015</v>
      </c>
    </row>
    <row r="3813" spans="1:22"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72"/>
        <v>330</v>
      </c>
      <c r="P3813" s="5">
        <f t="shared" si="473"/>
        <v>43.421052631578945</v>
      </c>
      <c r="Q3813" t="str">
        <f t="shared" si="474"/>
        <v>theater</v>
      </c>
      <c r="R3813" t="str">
        <f t="shared" si="475"/>
        <v>plays</v>
      </c>
      <c r="S3813" s="10">
        <f t="shared" si="476"/>
        <v>42487.418668981474</v>
      </c>
      <c r="T3813" s="10">
        <f t="shared" si="477"/>
        <v>42521.249999999993</v>
      </c>
      <c r="U3813">
        <f t="shared" si="478"/>
        <v>2016</v>
      </c>
      <c r="V3813">
        <f t="shared" si="479"/>
        <v>2016</v>
      </c>
    </row>
    <row r="3814" spans="1:22"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72"/>
        <v>109.55</v>
      </c>
      <c r="P3814" s="5">
        <f t="shared" si="473"/>
        <v>199.18181818181819</v>
      </c>
      <c r="Q3814" t="str">
        <f t="shared" si="474"/>
        <v>theater</v>
      </c>
      <c r="R3814" t="str">
        <f t="shared" si="475"/>
        <v>plays</v>
      </c>
      <c r="S3814" s="10">
        <f t="shared" si="476"/>
        <v>42109.542916666665</v>
      </c>
      <c r="T3814" s="10">
        <f t="shared" si="477"/>
        <v>42155.957638888889</v>
      </c>
      <c r="U3814">
        <f t="shared" si="478"/>
        <v>2015</v>
      </c>
      <c r="V3814">
        <f t="shared" si="479"/>
        <v>2015</v>
      </c>
    </row>
    <row r="3815" spans="1:22"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72"/>
        <v>100.95190476190474</v>
      </c>
      <c r="P3815" s="5">
        <f t="shared" si="473"/>
        <v>78.518148148148143</v>
      </c>
      <c r="Q3815" t="str">
        <f t="shared" si="474"/>
        <v>theater</v>
      </c>
      <c r="R3815" t="str">
        <f t="shared" si="475"/>
        <v>plays</v>
      </c>
      <c r="S3815" s="10">
        <f t="shared" si="476"/>
        <v>42497.067372685182</v>
      </c>
      <c r="T3815" s="10">
        <f t="shared" si="477"/>
        <v>42535.696527777771</v>
      </c>
      <c r="U3815">
        <f t="shared" si="478"/>
        <v>2016</v>
      </c>
      <c r="V3815">
        <f t="shared" si="479"/>
        <v>2016</v>
      </c>
    </row>
    <row r="3816" spans="1:22"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72"/>
        <v>140.13333333333333</v>
      </c>
      <c r="P3816" s="5">
        <f t="shared" si="473"/>
        <v>61.823529411764703</v>
      </c>
      <c r="Q3816" t="str">
        <f t="shared" si="474"/>
        <v>theater</v>
      </c>
      <c r="R3816" t="str">
        <f t="shared" si="475"/>
        <v>plays</v>
      </c>
      <c r="S3816" s="10">
        <f t="shared" si="476"/>
        <v>42058.695740740739</v>
      </c>
      <c r="T3816" s="10">
        <f t="shared" si="477"/>
        <v>42094.957638888889</v>
      </c>
      <c r="U3816">
        <f t="shared" si="478"/>
        <v>2015</v>
      </c>
      <c r="V3816">
        <f t="shared" si="479"/>
        <v>2015</v>
      </c>
    </row>
    <row r="3817" spans="1:22"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72"/>
        <v>100.001</v>
      </c>
      <c r="P3817" s="5">
        <f t="shared" si="473"/>
        <v>50.000500000000002</v>
      </c>
      <c r="Q3817" t="str">
        <f t="shared" si="474"/>
        <v>theater</v>
      </c>
      <c r="R3817" t="str">
        <f t="shared" si="475"/>
        <v>plays</v>
      </c>
      <c r="S3817" s="10">
        <f t="shared" si="476"/>
        <v>42207.051585648143</v>
      </c>
      <c r="T3817" s="10">
        <f t="shared" si="477"/>
        <v>42236.749999999993</v>
      </c>
      <c r="U3817">
        <f t="shared" si="478"/>
        <v>2015</v>
      </c>
      <c r="V3817">
        <f t="shared" si="479"/>
        <v>2015</v>
      </c>
    </row>
    <row r="3818" spans="1:22"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72"/>
        <v>119.238</v>
      </c>
      <c r="P3818" s="5">
        <f t="shared" si="473"/>
        <v>48.339729729729726</v>
      </c>
      <c r="Q3818" t="str">
        <f t="shared" si="474"/>
        <v>theater</v>
      </c>
      <c r="R3818" t="str">
        <f t="shared" si="475"/>
        <v>plays</v>
      </c>
      <c r="S3818" s="10">
        <f t="shared" si="476"/>
        <v>41807.481747685182</v>
      </c>
      <c r="T3818" s="10">
        <f t="shared" si="477"/>
        <v>41837.481747685182</v>
      </c>
      <c r="U3818">
        <f t="shared" si="478"/>
        <v>2014</v>
      </c>
      <c r="V3818">
        <f t="shared" si="479"/>
        <v>2014</v>
      </c>
    </row>
    <row r="3819" spans="1:22"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72"/>
        <v>107.25</v>
      </c>
      <c r="P3819" s="5">
        <f t="shared" si="473"/>
        <v>107.25</v>
      </c>
      <c r="Q3819" t="str">
        <f t="shared" si="474"/>
        <v>theater</v>
      </c>
      <c r="R3819" t="str">
        <f t="shared" si="475"/>
        <v>plays</v>
      </c>
      <c r="S3819" s="10">
        <f t="shared" si="476"/>
        <v>42284.488611111105</v>
      </c>
      <c r="T3819" s="10">
        <f t="shared" si="477"/>
        <v>42300.957638888889</v>
      </c>
      <c r="U3819">
        <f t="shared" si="478"/>
        <v>2015</v>
      </c>
      <c r="V3819">
        <f t="shared" si="479"/>
        <v>2015</v>
      </c>
    </row>
    <row r="3820" spans="1:22"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72"/>
        <v>227.99999999999997</v>
      </c>
      <c r="P3820" s="5">
        <f t="shared" si="473"/>
        <v>57</v>
      </c>
      <c r="Q3820" t="str">
        <f t="shared" si="474"/>
        <v>theater</v>
      </c>
      <c r="R3820" t="str">
        <f t="shared" si="475"/>
        <v>plays</v>
      </c>
      <c r="S3820" s="10">
        <f t="shared" si="476"/>
        <v>42045.634050925924</v>
      </c>
      <c r="T3820" s="10">
        <f t="shared" si="477"/>
        <v>42075.592384259253</v>
      </c>
      <c r="U3820">
        <f t="shared" si="478"/>
        <v>2015</v>
      </c>
      <c r="V3820">
        <f t="shared" si="479"/>
        <v>2015</v>
      </c>
    </row>
    <row r="3821" spans="1:22"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72"/>
        <v>106.4</v>
      </c>
      <c r="P3821" s="5">
        <f t="shared" si="473"/>
        <v>40.92307692307692</v>
      </c>
      <c r="Q3821" t="str">
        <f t="shared" si="474"/>
        <v>theater</v>
      </c>
      <c r="R3821" t="str">
        <f t="shared" si="475"/>
        <v>plays</v>
      </c>
      <c r="S3821" s="10">
        <f t="shared" si="476"/>
        <v>42184.001203703701</v>
      </c>
      <c r="T3821" s="10">
        <f t="shared" si="477"/>
        <v>42202.668055555558</v>
      </c>
      <c r="U3821">
        <f t="shared" si="478"/>
        <v>2015</v>
      </c>
      <c r="V3821">
        <f t="shared" si="479"/>
        <v>2015</v>
      </c>
    </row>
    <row r="3822" spans="1:22"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72"/>
        <v>143.33333333333334</v>
      </c>
      <c r="P3822" s="5">
        <f t="shared" si="473"/>
        <v>21.5</v>
      </c>
      <c r="Q3822" t="str">
        <f t="shared" si="474"/>
        <v>theater</v>
      </c>
      <c r="R3822" t="str">
        <f t="shared" si="475"/>
        <v>plays</v>
      </c>
      <c r="S3822" s="10">
        <f t="shared" si="476"/>
        <v>42160.443483796298</v>
      </c>
      <c r="T3822" s="10">
        <f t="shared" si="477"/>
        <v>42190.443483796298</v>
      </c>
      <c r="U3822">
        <f t="shared" si="478"/>
        <v>2015</v>
      </c>
      <c r="V3822">
        <f t="shared" si="479"/>
        <v>2015</v>
      </c>
    </row>
    <row r="3823" spans="1:22"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72"/>
        <v>104.54285714285714</v>
      </c>
      <c r="P3823" s="5">
        <f t="shared" si="473"/>
        <v>79.543478260869563</v>
      </c>
      <c r="Q3823" t="str">
        <f t="shared" si="474"/>
        <v>theater</v>
      </c>
      <c r="R3823" t="str">
        <f t="shared" si="475"/>
        <v>plays</v>
      </c>
      <c r="S3823" s="10">
        <f t="shared" si="476"/>
        <v>42340.972303240742</v>
      </c>
      <c r="T3823" s="10">
        <f t="shared" si="477"/>
        <v>42372.972303240742</v>
      </c>
      <c r="U3823">
        <f t="shared" si="478"/>
        <v>2015</v>
      </c>
      <c r="V3823">
        <f t="shared" si="479"/>
        <v>2016</v>
      </c>
    </row>
    <row r="3824" spans="1:22"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72"/>
        <v>110.02000000000001</v>
      </c>
      <c r="P3824" s="5">
        <f t="shared" si="473"/>
        <v>72.381578947368425</v>
      </c>
      <c r="Q3824" t="str">
        <f t="shared" si="474"/>
        <v>theater</v>
      </c>
      <c r="R3824" t="str">
        <f t="shared" si="475"/>
        <v>plays</v>
      </c>
      <c r="S3824" s="10">
        <f t="shared" si="476"/>
        <v>42329.629826388882</v>
      </c>
      <c r="T3824" s="10">
        <f t="shared" si="477"/>
        <v>42388.749305555553</v>
      </c>
      <c r="U3824">
        <f t="shared" si="478"/>
        <v>2015</v>
      </c>
      <c r="V3824">
        <f t="shared" si="479"/>
        <v>2016</v>
      </c>
    </row>
    <row r="3825" spans="1:22"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72"/>
        <v>106</v>
      </c>
      <c r="P3825" s="5">
        <f t="shared" si="473"/>
        <v>64.634146341463421</v>
      </c>
      <c r="Q3825" t="str">
        <f t="shared" si="474"/>
        <v>theater</v>
      </c>
      <c r="R3825" t="str">
        <f t="shared" si="475"/>
        <v>plays</v>
      </c>
      <c r="S3825" s="10">
        <f t="shared" si="476"/>
        <v>42170.701898148145</v>
      </c>
      <c r="T3825" s="10">
        <f t="shared" si="477"/>
        <v>42204.957638888889</v>
      </c>
      <c r="U3825">
        <f t="shared" si="478"/>
        <v>2015</v>
      </c>
      <c r="V3825">
        <f t="shared" si="479"/>
        <v>2015</v>
      </c>
    </row>
    <row r="3826" spans="1:22"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72"/>
        <v>108</v>
      </c>
      <c r="P3826" s="5">
        <f t="shared" si="473"/>
        <v>38.571428571428569</v>
      </c>
      <c r="Q3826" t="str">
        <f t="shared" si="474"/>
        <v>theater</v>
      </c>
      <c r="R3826" t="str">
        <f t="shared" si="475"/>
        <v>plays</v>
      </c>
      <c r="S3826" s="10">
        <f t="shared" si="476"/>
        <v>42571.417858796289</v>
      </c>
      <c r="T3826" s="10">
        <f t="shared" si="477"/>
        <v>42583.361805555549</v>
      </c>
      <c r="U3826">
        <f t="shared" si="478"/>
        <v>2016</v>
      </c>
      <c r="V3826">
        <f t="shared" si="479"/>
        <v>2016</v>
      </c>
    </row>
    <row r="3827" spans="1:22"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72"/>
        <v>105.42</v>
      </c>
      <c r="P3827" s="5">
        <f t="shared" si="473"/>
        <v>107.57142857142857</v>
      </c>
      <c r="Q3827" t="str">
        <f t="shared" si="474"/>
        <v>theater</v>
      </c>
      <c r="R3827" t="str">
        <f t="shared" si="475"/>
        <v>plays</v>
      </c>
      <c r="S3827" s="10">
        <f t="shared" si="476"/>
        <v>42150.861273148148</v>
      </c>
      <c r="T3827" s="10">
        <f t="shared" si="477"/>
        <v>42171.861273148148</v>
      </c>
      <c r="U3827">
        <f t="shared" si="478"/>
        <v>2015</v>
      </c>
      <c r="V3827">
        <f t="shared" si="479"/>
        <v>2015</v>
      </c>
    </row>
    <row r="3828" spans="1:22"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72"/>
        <v>119.16666666666667</v>
      </c>
      <c r="P3828" s="5">
        <f t="shared" si="473"/>
        <v>27.5</v>
      </c>
      <c r="Q3828" t="str">
        <f t="shared" si="474"/>
        <v>theater</v>
      </c>
      <c r="R3828" t="str">
        <f t="shared" si="475"/>
        <v>plays</v>
      </c>
      <c r="S3828" s="10">
        <f t="shared" si="476"/>
        <v>42101.215208333328</v>
      </c>
      <c r="T3828" s="10">
        <f t="shared" si="477"/>
        <v>42131.215208333328</v>
      </c>
      <c r="U3828">
        <f t="shared" si="478"/>
        <v>2015</v>
      </c>
      <c r="V3828">
        <f t="shared" si="479"/>
        <v>2015</v>
      </c>
    </row>
    <row r="3829" spans="1:22"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72"/>
        <v>152.66666666666666</v>
      </c>
      <c r="P3829" s="5">
        <f t="shared" si="473"/>
        <v>70.461538461538467</v>
      </c>
      <c r="Q3829" t="str">
        <f t="shared" si="474"/>
        <v>theater</v>
      </c>
      <c r="R3829" t="str">
        <f t="shared" si="475"/>
        <v>plays</v>
      </c>
      <c r="S3829" s="10">
        <f t="shared" si="476"/>
        <v>42034.719918981478</v>
      </c>
      <c r="T3829" s="10">
        <f t="shared" si="477"/>
        <v>42089.791666666664</v>
      </c>
      <c r="U3829">
        <f t="shared" si="478"/>
        <v>2015</v>
      </c>
      <c r="V3829">
        <f t="shared" si="479"/>
        <v>2015</v>
      </c>
    </row>
    <row r="3830" spans="1:22"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72"/>
        <v>100</v>
      </c>
      <c r="P3830" s="5">
        <f t="shared" si="473"/>
        <v>178.57142857142858</v>
      </c>
      <c r="Q3830" t="str">
        <f t="shared" si="474"/>
        <v>theater</v>
      </c>
      <c r="R3830" t="str">
        <f t="shared" si="475"/>
        <v>plays</v>
      </c>
      <c r="S3830" s="10">
        <f t="shared" si="476"/>
        <v>41944.319293981483</v>
      </c>
      <c r="T3830" s="10">
        <f t="shared" si="477"/>
        <v>42004.36096064814</v>
      </c>
      <c r="U3830">
        <f t="shared" si="478"/>
        <v>2014</v>
      </c>
      <c r="V3830">
        <f t="shared" si="479"/>
        <v>2014</v>
      </c>
    </row>
    <row r="3831" spans="1:22"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72"/>
        <v>100.2</v>
      </c>
      <c r="P3831" s="5">
        <f t="shared" si="473"/>
        <v>62.625</v>
      </c>
      <c r="Q3831" t="str">
        <f t="shared" si="474"/>
        <v>theater</v>
      </c>
      <c r="R3831" t="str">
        <f t="shared" si="475"/>
        <v>plays</v>
      </c>
      <c r="S3831" s="10">
        <f t="shared" si="476"/>
        <v>42593.657071759262</v>
      </c>
      <c r="T3831" s="10">
        <f t="shared" si="477"/>
        <v>42613.657071759262</v>
      </c>
      <c r="U3831">
        <f t="shared" si="478"/>
        <v>2016</v>
      </c>
      <c r="V3831">
        <f t="shared" si="479"/>
        <v>2016</v>
      </c>
    </row>
    <row r="3832" spans="1:22"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72"/>
        <v>225</v>
      </c>
      <c r="P3832" s="5">
        <f t="shared" si="473"/>
        <v>75</v>
      </c>
      <c r="Q3832" t="str">
        <f t="shared" si="474"/>
        <v>theater</v>
      </c>
      <c r="R3832" t="str">
        <f t="shared" si="475"/>
        <v>plays</v>
      </c>
      <c r="S3832" s="10">
        <f t="shared" si="476"/>
        <v>42503.532534722217</v>
      </c>
      <c r="T3832" s="10">
        <f t="shared" si="477"/>
        <v>42517.532534722217</v>
      </c>
      <c r="U3832">
        <f t="shared" si="478"/>
        <v>2016</v>
      </c>
      <c r="V3832">
        <f t="shared" si="479"/>
        <v>2016</v>
      </c>
    </row>
    <row r="3833" spans="1:22"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72"/>
        <v>106.02199999999999</v>
      </c>
      <c r="P3833" s="5">
        <f t="shared" si="473"/>
        <v>58.901111111111113</v>
      </c>
      <c r="Q3833" t="str">
        <f t="shared" si="474"/>
        <v>theater</v>
      </c>
      <c r="R3833" t="str">
        <f t="shared" si="475"/>
        <v>plays</v>
      </c>
      <c r="S3833" s="10">
        <f t="shared" si="476"/>
        <v>41927.640567129631</v>
      </c>
      <c r="T3833" s="10">
        <f t="shared" si="477"/>
        <v>41948.682233796295</v>
      </c>
      <c r="U3833">
        <f t="shared" si="478"/>
        <v>2014</v>
      </c>
      <c r="V3833">
        <f t="shared" si="479"/>
        <v>2014</v>
      </c>
    </row>
    <row r="3834" spans="1:22"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72"/>
        <v>104.66666666666666</v>
      </c>
      <c r="P3834" s="5">
        <f t="shared" si="473"/>
        <v>139.55555555555554</v>
      </c>
      <c r="Q3834" t="str">
        <f t="shared" si="474"/>
        <v>theater</v>
      </c>
      <c r="R3834" t="str">
        <f t="shared" si="475"/>
        <v>plays</v>
      </c>
      <c r="S3834" s="10">
        <f t="shared" si="476"/>
        <v>42374.906655092585</v>
      </c>
      <c r="T3834" s="10">
        <f t="shared" si="477"/>
        <v>42419.906655092585</v>
      </c>
      <c r="U3834">
        <f t="shared" si="478"/>
        <v>2016</v>
      </c>
      <c r="V3834">
        <f t="shared" si="479"/>
        <v>2016</v>
      </c>
    </row>
    <row r="3835" spans="1:22"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72"/>
        <v>116.66666666666667</v>
      </c>
      <c r="P3835" s="5">
        <f t="shared" si="473"/>
        <v>70</v>
      </c>
      <c r="Q3835" t="str">
        <f t="shared" si="474"/>
        <v>theater</v>
      </c>
      <c r="R3835" t="str">
        <f t="shared" si="475"/>
        <v>plays</v>
      </c>
      <c r="S3835" s="10">
        <f t="shared" si="476"/>
        <v>41963.664027777777</v>
      </c>
      <c r="T3835" s="10">
        <f t="shared" si="477"/>
        <v>41974.589583333327</v>
      </c>
      <c r="U3835">
        <f t="shared" si="478"/>
        <v>2014</v>
      </c>
      <c r="V3835">
        <f t="shared" si="479"/>
        <v>2014</v>
      </c>
    </row>
    <row r="3836" spans="1:22"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72"/>
        <v>109.03333333333333</v>
      </c>
      <c r="P3836" s="5">
        <f t="shared" si="473"/>
        <v>57.385964912280699</v>
      </c>
      <c r="Q3836" t="str">
        <f t="shared" si="474"/>
        <v>theater</v>
      </c>
      <c r="R3836" t="str">
        <f t="shared" si="475"/>
        <v>plays</v>
      </c>
      <c r="S3836" s="10">
        <f t="shared" si="476"/>
        <v>42143.236886574072</v>
      </c>
      <c r="T3836" s="10">
        <f t="shared" si="477"/>
        <v>42173.236886574072</v>
      </c>
      <c r="U3836">
        <f t="shared" si="478"/>
        <v>2015</v>
      </c>
      <c r="V3836">
        <f t="shared" si="479"/>
        <v>2015</v>
      </c>
    </row>
    <row r="3837" spans="1:22"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72"/>
        <v>160</v>
      </c>
      <c r="P3837" s="5">
        <f t="shared" si="473"/>
        <v>40</v>
      </c>
      <c r="Q3837" t="str">
        <f t="shared" si="474"/>
        <v>theater</v>
      </c>
      <c r="R3837" t="str">
        <f t="shared" si="475"/>
        <v>plays</v>
      </c>
      <c r="S3837" s="10">
        <f t="shared" si="476"/>
        <v>42460.733888888884</v>
      </c>
      <c r="T3837" s="10">
        <f t="shared" si="477"/>
        <v>42481.733888888884</v>
      </c>
      <c r="U3837">
        <f t="shared" si="478"/>
        <v>2016</v>
      </c>
      <c r="V3837">
        <f t="shared" si="479"/>
        <v>2016</v>
      </c>
    </row>
    <row r="3838" spans="1:22"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72"/>
        <v>112.5</v>
      </c>
      <c r="P3838" s="5">
        <f t="shared" si="473"/>
        <v>64.285714285714292</v>
      </c>
      <c r="Q3838" t="str">
        <f t="shared" si="474"/>
        <v>theater</v>
      </c>
      <c r="R3838" t="str">
        <f t="shared" si="475"/>
        <v>plays</v>
      </c>
      <c r="S3838" s="10">
        <f t="shared" si="476"/>
        <v>42553.718194444438</v>
      </c>
      <c r="T3838" s="10">
        <f t="shared" si="477"/>
        <v>42584.964583333327</v>
      </c>
      <c r="U3838">
        <f t="shared" si="478"/>
        <v>2016</v>
      </c>
      <c r="V3838">
        <f t="shared" si="479"/>
        <v>2016</v>
      </c>
    </row>
    <row r="3839" spans="1:22"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72"/>
        <v>102.1</v>
      </c>
      <c r="P3839" s="5">
        <f t="shared" si="473"/>
        <v>120.11764705882354</v>
      </c>
      <c r="Q3839" t="str">
        <f t="shared" si="474"/>
        <v>theater</v>
      </c>
      <c r="R3839" t="str">
        <f t="shared" si="475"/>
        <v>plays</v>
      </c>
      <c r="S3839" s="10">
        <f t="shared" si="476"/>
        <v>42152.557384259257</v>
      </c>
      <c r="T3839" s="10">
        <f t="shared" si="477"/>
        <v>42188.557384259257</v>
      </c>
      <c r="U3839">
        <f t="shared" si="478"/>
        <v>2015</v>
      </c>
      <c r="V3839">
        <f t="shared" si="479"/>
        <v>2015</v>
      </c>
    </row>
    <row r="3840" spans="1:22"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72"/>
        <v>100.824</v>
      </c>
      <c r="P3840" s="5">
        <f t="shared" si="473"/>
        <v>1008.24</v>
      </c>
      <c r="Q3840" t="str">
        <f t="shared" si="474"/>
        <v>theater</v>
      </c>
      <c r="R3840" t="str">
        <f t="shared" si="475"/>
        <v>plays</v>
      </c>
      <c r="S3840" s="10">
        <f t="shared" si="476"/>
        <v>42116.502418981479</v>
      </c>
      <c r="T3840" s="10">
        <f t="shared" si="477"/>
        <v>42146.502418981479</v>
      </c>
      <c r="U3840">
        <f t="shared" si="478"/>
        <v>2015</v>
      </c>
      <c r="V3840">
        <f t="shared" si="479"/>
        <v>2015</v>
      </c>
    </row>
    <row r="3841" spans="1:22"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72"/>
        <v>101.25</v>
      </c>
      <c r="P3841" s="5">
        <f t="shared" si="473"/>
        <v>63.28125</v>
      </c>
      <c r="Q3841" t="str">
        <f t="shared" si="474"/>
        <v>theater</v>
      </c>
      <c r="R3841" t="str">
        <f t="shared" si="475"/>
        <v>plays</v>
      </c>
      <c r="S3841" s="10">
        <f t="shared" si="476"/>
        <v>42154.934305555558</v>
      </c>
      <c r="T3841" s="10">
        <f t="shared" si="477"/>
        <v>42214.934305555558</v>
      </c>
      <c r="U3841">
        <f t="shared" si="478"/>
        <v>2015</v>
      </c>
      <c r="V3841">
        <f t="shared" si="479"/>
        <v>2015</v>
      </c>
    </row>
    <row r="3842" spans="1:22"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72"/>
        <v>6500</v>
      </c>
      <c r="P3842" s="5">
        <f t="shared" si="473"/>
        <v>21.666666666666668</v>
      </c>
      <c r="Q3842" t="str">
        <f t="shared" si="474"/>
        <v>theater</v>
      </c>
      <c r="R3842" t="str">
        <f t="shared" si="475"/>
        <v>plays</v>
      </c>
      <c r="S3842" s="10">
        <f t="shared" si="476"/>
        <v>42432.493391203701</v>
      </c>
      <c r="T3842" s="10">
        <f t="shared" si="477"/>
        <v>42457.45172453703</v>
      </c>
      <c r="U3842">
        <f t="shared" si="478"/>
        <v>2016</v>
      </c>
      <c r="V3842">
        <f t="shared" si="479"/>
        <v>2016</v>
      </c>
    </row>
    <row r="3843" spans="1:22"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80">(E3843/D3843)*100</f>
        <v>8.7200000000000006</v>
      </c>
      <c r="P3843" s="5">
        <f t="shared" ref="P3843:P3906" si="481">IFERROR(E3843/L3843, 0)</f>
        <v>25.647058823529413</v>
      </c>
      <c r="Q3843" t="str">
        <f t="shared" ref="Q3843:Q3906" si="482">LEFT(N3843,FIND("/",N3843)-1)</f>
        <v>theater</v>
      </c>
      <c r="R3843" t="str">
        <f t="shared" ref="R3843:R3906" si="483">RIGHT(N3843,LEN(N3843)-FIND("/",N3843))</f>
        <v>plays</v>
      </c>
      <c r="S3843" s="10">
        <f t="shared" ref="S3843:S3906" si="484">(J3843/86400)+25569+(-5/24)</f>
        <v>41780.57739583333</v>
      </c>
      <c r="T3843" s="10">
        <f t="shared" ref="T3843:T3906" si="485">(I3843/86400)+25569+(-5/24)</f>
        <v>41840.57739583333</v>
      </c>
      <c r="U3843">
        <f t="shared" ref="U3843:U3906" si="486">YEAR(S3843)</f>
        <v>2014</v>
      </c>
      <c r="V3843">
        <f t="shared" ref="V3843:V3906" si="487">YEAR(T3843)</f>
        <v>2014</v>
      </c>
    </row>
    <row r="3844" spans="1:22"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80"/>
        <v>21.94</v>
      </c>
      <c r="P3844" s="5">
        <f t="shared" si="481"/>
        <v>47.695652173913047</v>
      </c>
      <c r="Q3844" t="str">
        <f t="shared" si="482"/>
        <v>theater</v>
      </c>
      <c r="R3844" t="str">
        <f t="shared" si="483"/>
        <v>plays</v>
      </c>
      <c r="S3844" s="10">
        <f t="shared" si="484"/>
        <v>41740.285324074073</v>
      </c>
      <c r="T3844" s="10">
        <f t="shared" si="485"/>
        <v>41770.285324074073</v>
      </c>
      <c r="U3844">
        <f t="shared" si="486"/>
        <v>2014</v>
      </c>
      <c r="V3844">
        <f t="shared" si="487"/>
        <v>2014</v>
      </c>
    </row>
    <row r="3845" spans="1:22"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80"/>
        <v>21.3</v>
      </c>
      <c r="P3845" s="5">
        <f t="shared" si="481"/>
        <v>56.05263157894737</v>
      </c>
      <c r="Q3845" t="str">
        <f t="shared" si="482"/>
        <v>theater</v>
      </c>
      <c r="R3845" t="str">
        <f t="shared" si="483"/>
        <v>plays</v>
      </c>
      <c r="S3845" s="10">
        <f t="shared" si="484"/>
        <v>41765.864166666666</v>
      </c>
      <c r="T3845" s="10">
        <f t="shared" si="485"/>
        <v>41790.864166666666</v>
      </c>
      <c r="U3845">
        <f t="shared" si="486"/>
        <v>2014</v>
      </c>
      <c r="V3845">
        <f t="shared" si="487"/>
        <v>2014</v>
      </c>
    </row>
    <row r="3846" spans="1:22"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80"/>
        <v>41.489795918367342</v>
      </c>
      <c r="P3846" s="5">
        <f t="shared" si="481"/>
        <v>81.319999999999993</v>
      </c>
      <c r="Q3846" t="str">
        <f t="shared" si="482"/>
        <v>theater</v>
      </c>
      <c r="R3846" t="str">
        <f t="shared" si="483"/>
        <v>plays</v>
      </c>
      <c r="S3846" s="10">
        <f t="shared" si="484"/>
        <v>41766.408958333333</v>
      </c>
      <c r="T3846" s="10">
        <f t="shared" si="485"/>
        <v>41793.082638888889</v>
      </c>
      <c r="U3846">
        <f t="shared" si="486"/>
        <v>2014</v>
      </c>
      <c r="V3846">
        <f t="shared" si="487"/>
        <v>2014</v>
      </c>
    </row>
    <row r="3847" spans="1:22"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80"/>
        <v>2.105</v>
      </c>
      <c r="P3847" s="5">
        <f t="shared" si="481"/>
        <v>70.166666666666671</v>
      </c>
      <c r="Q3847" t="str">
        <f t="shared" si="482"/>
        <v>theater</v>
      </c>
      <c r="R3847" t="str">
        <f t="shared" si="483"/>
        <v>plays</v>
      </c>
      <c r="S3847" s="10">
        <f t="shared" si="484"/>
        <v>42248.418680555558</v>
      </c>
      <c r="T3847" s="10">
        <f t="shared" si="485"/>
        <v>42278.418680555558</v>
      </c>
      <c r="U3847">
        <f t="shared" si="486"/>
        <v>2015</v>
      </c>
      <c r="V3847">
        <f t="shared" si="487"/>
        <v>2015</v>
      </c>
    </row>
    <row r="3848" spans="1:22"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80"/>
        <v>2.7</v>
      </c>
      <c r="P3848" s="5">
        <f t="shared" si="481"/>
        <v>23.625</v>
      </c>
      <c r="Q3848" t="str">
        <f t="shared" si="482"/>
        <v>theater</v>
      </c>
      <c r="R3848" t="str">
        <f t="shared" si="483"/>
        <v>plays</v>
      </c>
      <c r="S3848" s="10">
        <f t="shared" si="484"/>
        <v>41885.01321759259</v>
      </c>
      <c r="T3848" s="10">
        <f t="shared" si="485"/>
        <v>41916.082638888889</v>
      </c>
      <c r="U3848">
        <f t="shared" si="486"/>
        <v>2014</v>
      </c>
      <c r="V3848">
        <f t="shared" si="487"/>
        <v>2014</v>
      </c>
    </row>
    <row r="3849" spans="1:22"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80"/>
        <v>16.161904761904761</v>
      </c>
      <c r="P3849" s="5">
        <f t="shared" si="481"/>
        <v>188.55555555555554</v>
      </c>
      <c r="Q3849" t="str">
        <f t="shared" si="482"/>
        <v>theater</v>
      </c>
      <c r="R3849" t="str">
        <f t="shared" si="483"/>
        <v>plays</v>
      </c>
      <c r="S3849" s="10">
        <f t="shared" si="484"/>
        <v>42159.016099537032</v>
      </c>
      <c r="T3849" s="10">
        <f t="shared" si="485"/>
        <v>42204.016099537032</v>
      </c>
      <c r="U3849">
        <f t="shared" si="486"/>
        <v>2015</v>
      </c>
      <c r="V3849">
        <f t="shared" si="487"/>
        <v>2015</v>
      </c>
    </row>
    <row r="3850" spans="1:22"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80"/>
        <v>16.376923076923077</v>
      </c>
      <c r="P3850" s="5">
        <f t="shared" si="481"/>
        <v>49.511627906976742</v>
      </c>
      <c r="Q3850" t="str">
        <f t="shared" si="482"/>
        <v>theater</v>
      </c>
      <c r="R3850" t="str">
        <f t="shared" si="483"/>
        <v>plays</v>
      </c>
      <c r="S3850" s="10">
        <f t="shared" si="484"/>
        <v>42265.608668981477</v>
      </c>
      <c r="T3850" s="10">
        <f t="shared" si="485"/>
        <v>42295.608668981477</v>
      </c>
      <c r="U3850">
        <f t="shared" si="486"/>
        <v>2015</v>
      </c>
      <c r="V3850">
        <f t="shared" si="487"/>
        <v>2015</v>
      </c>
    </row>
    <row r="3851" spans="1:22"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80"/>
        <v>7.043333333333333</v>
      </c>
      <c r="P3851" s="5">
        <f t="shared" si="481"/>
        <v>75.464285714285708</v>
      </c>
      <c r="Q3851" t="str">
        <f t="shared" si="482"/>
        <v>theater</v>
      </c>
      <c r="R3851" t="str">
        <f t="shared" si="483"/>
        <v>plays</v>
      </c>
      <c r="S3851" s="10">
        <f t="shared" si="484"/>
        <v>42136.558842592589</v>
      </c>
      <c r="T3851" s="10">
        <f t="shared" si="485"/>
        <v>42166.558842592589</v>
      </c>
      <c r="U3851">
        <f t="shared" si="486"/>
        <v>2015</v>
      </c>
      <c r="V3851">
        <f t="shared" si="487"/>
        <v>2015</v>
      </c>
    </row>
    <row r="3852" spans="1:22"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80"/>
        <v>3.8</v>
      </c>
      <c r="P3852" s="5">
        <f t="shared" si="481"/>
        <v>9.5</v>
      </c>
      <c r="Q3852" t="str">
        <f t="shared" si="482"/>
        <v>theater</v>
      </c>
      <c r="R3852" t="str">
        <f t="shared" si="483"/>
        <v>plays</v>
      </c>
      <c r="S3852" s="10">
        <f t="shared" si="484"/>
        <v>41974.916006944441</v>
      </c>
      <c r="T3852" s="10">
        <f t="shared" si="485"/>
        <v>42004.916006944441</v>
      </c>
      <c r="U3852">
        <f t="shared" si="486"/>
        <v>2014</v>
      </c>
      <c r="V3852">
        <f t="shared" si="487"/>
        <v>2014</v>
      </c>
    </row>
    <row r="3853" spans="1:22"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80"/>
        <v>34.08</v>
      </c>
      <c r="P3853" s="5">
        <f t="shared" si="481"/>
        <v>35.5</v>
      </c>
      <c r="Q3853" t="str">
        <f t="shared" si="482"/>
        <v>theater</v>
      </c>
      <c r="R3853" t="str">
        <f t="shared" si="483"/>
        <v>plays</v>
      </c>
      <c r="S3853" s="10">
        <f t="shared" si="484"/>
        <v>42172.23123842592</v>
      </c>
      <c r="T3853" s="10">
        <f t="shared" si="485"/>
        <v>42202.23123842592</v>
      </c>
      <c r="U3853">
        <f t="shared" si="486"/>
        <v>2015</v>
      </c>
      <c r="V3853">
        <f t="shared" si="487"/>
        <v>2015</v>
      </c>
    </row>
    <row r="3854" spans="1:22"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80"/>
        <v>0.2</v>
      </c>
      <c r="P3854" s="5">
        <f t="shared" si="481"/>
        <v>10</v>
      </c>
      <c r="Q3854" t="str">
        <f t="shared" si="482"/>
        <v>theater</v>
      </c>
      <c r="R3854" t="str">
        <f t="shared" si="483"/>
        <v>plays</v>
      </c>
      <c r="S3854" s="10">
        <f t="shared" si="484"/>
        <v>42064.982361111113</v>
      </c>
      <c r="T3854" s="10">
        <f t="shared" si="485"/>
        <v>42089.940694444442</v>
      </c>
      <c r="U3854">
        <f t="shared" si="486"/>
        <v>2015</v>
      </c>
      <c r="V3854">
        <f t="shared" si="487"/>
        <v>2015</v>
      </c>
    </row>
    <row r="3855" spans="1:22"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80"/>
        <v>2.5999999999999999E-2</v>
      </c>
      <c r="P3855" s="5">
        <f t="shared" si="481"/>
        <v>13</v>
      </c>
      <c r="Q3855" t="str">
        <f t="shared" si="482"/>
        <v>theater</v>
      </c>
      <c r="R3855" t="str">
        <f t="shared" si="483"/>
        <v>plays</v>
      </c>
      <c r="S3855" s="10">
        <f t="shared" si="484"/>
        <v>41848.631689814814</v>
      </c>
      <c r="T3855" s="10">
        <f t="shared" si="485"/>
        <v>41883.631689814814</v>
      </c>
      <c r="U3855">
        <f t="shared" si="486"/>
        <v>2014</v>
      </c>
      <c r="V3855">
        <f t="shared" si="487"/>
        <v>2014</v>
      </c>
    </row>
    <row r="3856" spans="1:22"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80"/>
        <v>16.254545454545454</v>
      </c>
      <c r="P3856" s="5">
        <f t="shared" si="481"/>
        <v>89.4</v>
      </c>
      <c r="Q3856" t="str">
        <f t="shared" si="482"/>
        <v>theater</v>
      </c>
      <c r="R3856" t="str">
        <f t="shared" si="483"/>
        <v>plays</v>
      </c>
      <c r="S3856" s="10">
        <f t="shared" si="484"/>
        <v>42103.67659722222</v>
      </c>
      <c r="T3856" s="10">
        <f t="shared" si="485"/>
        <v>42133.67659722222</v>
      </c>
      <c r="U3856">
        <f t="shared" si="486"/>
        <v>2015</v>
      </c>
      <c r="V3856">
        <f t="shared" si="487"/>
        <v>2015</v>
      </c>
    </row>
    <row r="3857" spans="1:22"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80"/>
        <v>2.5</v>
      </c>
      <c r="P3857" s="5">
        <f t="shared" si="481"/>
        <v>25</v>
      </c>
      <c r="Q3857" t="str">
        <f t="shared" si="482"/>
        <v>theater</v>
      </c>
      <c r="R3857" t="str">
        <f t="shared" si="483"/>
        <v>plays</v>
      </c>
      <c r="S3857" s="10">
        <f t="shared" si="484"/>
        <v>42059.762395833335</v>
      </c>
      <c r="T3857" s="10">
        <f t="shared" si="485"/>
        <v>42089.720729166664</v>
      </c>
      <c r="U3857">
        <f t="shared" si="486"/>
        <v>2015</v>
      </c>
      <c r="V3857">
        <f t="shared" si="487"/>
        <v>2015</v>
      </c>
    </row>
    <row r="3858" spans="1:22"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80"/>
        <v>0.02</v>
      </c>
      <c r="P3858" s="5">
        <f t="shared" si="481"/>
        <v>1</v>
      </c>
      <c r="Q3858" t="str">
        <f t="shared" si="482"/>
        <v>theater</v>
      </c>
      <c r="R3858" t="str">
        <f t="shared" si="483"/>
        <v>plays</v>
      </c>
      <c r="S3858" s="10">
        <f t="shared" si="484"/>
        <v>42041.534756944442</v>
      </c>
      <c r="T3858" s="10">
        <f t="shared" si="485"/>
        <v>42071.493090277778</v>
      </c>
      <c r="U3858">
        <f t="shared" si="486"/>
        <v>2015</v>
      </c>
      <c r="V3858">
        <f t="shared" si="487"/>
        <v>2015</v>
      </c>
    </row>
    <row r="3859" spans="1:22"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80"/>
        <v>5.2</v>
      </c>
      <c r="P3859" s="5">
        <f t="shared" si="481"/>
        <v>65</v>
      </c>
      <c r="Q3859" t="str">
        <f t="shared" si="482"/>
        <v>theater</v>
      </c>
      <c r="R3859" t="str">
        <f t="shared" si="483"/>
        <v>plays</v>
      </c>
      <c r="S3859" s="10">
        <f t="shared" si="484"/>
        <v>41829.528819444444</v>
      </c>
      <c r="T3859" s="10">
        <f t="shared" si="485"/>
        <v>41852.508333333331</v>
      </c>
      <c r="U3859">
        <f t="shared" si="486"/>
        <v>2014</v>
      </c>
      <c r="V3859">
        <f t="shared" si="487"/>
        <v>2014</v>
      </c>
    </row>
    <row r="3860" spans="1:22"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80"/>
        <v>2</v>
      </c>
      <c r="P3860" s="5">
        <f t="shared" si="481"/>
        <v>10</v>
      </c>
      <c r="Q3860" t="str">
        <f t="shared" si="482"/>
        <v>theater</v>
      </c>
      <c r="R3860" t="str">
        <f t="shared" si="483"/>
        <v>plays</v>
      </c>
      <c r="S3860" s="10">
        <f t="shared" si="484"/>
        <v>42128.222731481474</v>
      </c>
      <c r="T3860" s="10">
        <f t="shared" si="485"/>
        <v>42146.666666666664</v>
      </c>
      <c r="U3860">
        <f t="shared" si="486"/>
        <v>2015</v>
      </c>
      <c r="V3860">
        <f t="shared" si="487"/>
        <v>2015</v>
      </c>
    </row>
    <row r="3861" spans="1:22"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80"/>
        <v>0.04</v>
      </c>
      <c r="P3861" s="5">
        <f t="shared" si="481"/>
        <v>1</v>
      </c>
      <c r="Q3861" t="str">
        <f t="shared" si="482"/>
        <v>theater</v>
      </c>
      <c r="R3861" t="str">
        <f t="shared" si="483"/>
        <v>plays</v>
      </c>
      <c r="S3861" s="10">
        <f t="shared" si="484"/>
        <v>41789.685266203705</v>
      </c>
      <c r="T3861" s="10">
        <f t="shared" si="485"/>
        <v>41815.666666666664</v>
      </c>
      <c r="U3861">
        <f t="shared" si="486"/>
        <v>2014</v>
      </c>
      <c r="V3861">
        <f t="shared" si="487"/>
        <v>2014</v>
      </c>
    </row>
    <row r="3862" spans="1:22"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80"/>
        <v>17.666666666666668</v>
      </c>
      <c r="P3862" s="5">
        <f t="shared" si="481"/>
        <v>81.538461538461533</v>
      </c>
      <c r="Q3862" t="str">
        <f t="shared" si="482"/>
        <v>theater</v>
      </c>
      <c r="R3862" t="str">
        <f t="shared" si="483"/>
        <v>plays</v>
      </c>
      <c r="S3862" s="10">
        <f t="shared" si="484"/>
        <v>41833.452662037038</v>
      </c>
      <c r="T3862" s="10">
        <f t="shared" si="485"/>
        <v>41863.452662037038</v>
      </c>
      <c r="U3862">
        <f t="shared" si="486"/>
        <v>2014</v>
      </c>
      <c r="V3862">
        <f t="shared" si="487"/>
        <v>2014</v>
      </c>
    </row>
    <row r="3863" spans="1:22"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80"/>
        <v>5</v>
      </c>
      <c r="P3863" s="5">
        <f t="shared" si="481"/>
        <v>100</v>
      </c>
      <c r="Q3863" t="str">
        <f t="shared" si="482"/>
        <v>theater</v>
      </c>
      <c r="R3863" t="str">
        <f t="shared" si="483"/>
        <v>plays</v>
      </c>
      <c r="S3863" s="10">
        <f t="shared" si="484"/>
        <v>41914.381678240738</v>
      </c>
      <c r="T3863" s="10">
        <f t="shared" si="485"/>
        <v>41955.699305555558</v>
      </c>
      <c r="U3863">
        <f t="shared" si="486"/>
        <v>2014</v>
      </c>
      <c r="V3863">
        <f t="shared" si="487"/>
        <v>2014</v>
      </c>
    </row>
    <row r="3864" spans="1:22"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80"/>
        <v>1.3333333333333334E-2</v>
      </c>
      <c r="P3864" s="5">
        <f t="shared" si="481"/>
        <v>1</v>
      </c>
      <c r="Q3864" t="str">
        <f t="shared" si="482"/>
        <v>theater</v>
      </c>
      <c r="R3864" t="str">
        <f t="shared" si="483"/>
        <v>plays</v>
      </c>
      <c r="S3864" s="10">
        <f t="shared" si="484"/>
        <v>42611.052731481475</v>
      </c>
      <c r="T3864" s="10">
        <f t="shared" si="485"/>
        <v>42625.499305555553</v>
      </c>
      <c r="U3864">
        <f t="shared" si="486"/>
        <v>2016</v>
      </c>
      <c r="V3864">
        <f t="shared" si="487"/>
        <v>2016</v>
      </c>
    </row>
    <row r="3865" spans="1:22"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80"/>
        <v>0</v>
      </c>
      <c r="P3865" s="5">
        <f t="shared" si="481"/>
        <v>0</v>
      </c>
      <c r="Q3865" t="str">
        <f t="shared" si="482"/>
        <v>theater</v>
      </c>
      <c r="R3865" t="str">
        <f t="shared" si="483"/>
        <v>plays</v>
      </c>
      <c r="S3865" s="10">
        <f t="shared" si="484"/>
        <v>42253.424826388888</v>
      </c>
      <c r="T3865" s="10">
        <f t="shared" si="485"/>
        <v>42313.466493055552</v>
      </c>
      <c r="U3865">
        <f t="shared" si="486"/>
        <v>2015</v>
      </c>
      <c r="V3865">
        <f t="shared" si="487"/>
        <v>2015</v>
      </c>
    </row>
    <row r="3866" spans="1:22"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80"/>
        <v>1.2</v>
      </c>
      <c r="P3866" s="5">
        <f t="shared" si="481"/>
        <v>20</v>
      </c>
      <c r="Q3866" t="str">
        <f t="shared" si="482"/>
        <v>theater</v>
      </c>
      <c r="R3866" t="str">
        <f t="shared" si="483"/>
        <v>plays</v>
      </c>
      <c r="S3866" s="10">
        <f t="shared" si="484"/>
        <v>42295.683495370373</v>
      </c>
      <c r="T3866" s="10">
        <f t="shared" si="485"/>
        <v>42325.72516203703</v>
      </c>
      <c r="U3866">
        <f t="shared" si="486"/>
        <v>2015</v>
      </c>
      <c r="V3866">
        <f t="shared" si="487"/>
        <v>2015</v>
      </c>
    </row>
    <row r="3867" spans="1:22"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80"/>
        <v>26.937422295897225</v>
      </c>
      <c r="P3867" s="5">
        <f t="shared" si="481"/>
        <v>46.428571428571431</v>
      </c>
      <c r="Q3867" t="str">
        <f t="shared" si="482"/>
        <v>theater</v>
      </c>
      <c r="R3867" t="str">
        <f t="shared" si="483"/>
        <v>plays</v>
      </c>
      <c r="S3867" s="10">
        <f t="shared" si="484"/>
        <v>41841.44326388889</v>
      </c>
      <c r="T3867" s="10">
        <f t="shared" si="485"/>
        <v>41881.020833333328</v>
      </c>
      <c r="U3867">
        <f t="shared" si="486"/>
        <v>2014</v>
      </c>
      <c r="V3867">
        <f t="shared" si="487"/>
        <v>2014</v>
      </c>
    </row>
    <row r="3868" spans="1:22"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80"/>
        <v>0.54999999999999993</v>
      </c>
      <c r="P3868" s="5">
        <f t="shared" si="481"/>
        <v>5.5</v>
      </c>
      <c r="Q3868" t="str">
        <f t="shared" si="482"/>
        <v>theater</v>
      </c>
      <c r="R3868" t="str">
        <f t="shared" si="483"/>
        <v>plays</v>
      </c>
      <c r="S3868" s="10">
        <f t="shared" si="484"/>
        <v>42402.738668981481</v>
      </c>
      <c r="T3868" s="10">
        <f t="shared" si="485"/>
        <v>42451.936805555553</v>
      </c>
      <c r="U3868">
        <f t="shared" si="486"/>
        <v>2016</v>
      </c>
      <c r="V3868">
        <f t="shared" si="487"/>
        <v>2016</v>
      </c>
    </row>
    <row r="3869" spans="1:22"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80"/>
        <v>12.55</v>
      </c>
      <c r="P3869" s="5">
        <f t="shared" si="481"/>
        <v>50.2</v>
      </c>
      <c r="Q3869" t="str">
        <f t="shared" si="482"/>
        <v>theater</v>
      </c>
      <c r="R3869" t="str">
        <f t="shared" si="483"/>
        <v>plays</v>
      </c>
      <c r="S3869" s="10">
        <f t="shared" si="484"/>
        <v>42509.605775462966</v>
      </c>
      <c r="T3869" s="10">
        <f t="shared" si="485"/>
        <v>42539.605775462966</v>
      </c>
      <c r="U3869">
        <f t="shared" si="486"/>
        <v>2016</v>
      </c>
      <c r="V3869">
        <f t="shared" si="487"/>
        <v>2016</v>
      </c>
    </row>
    <row r="3870" spans="1:22"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80"/>
        <v>0.2</v>
      </c>
      <c r="P3870" s="5">
        <f t="shared" si="481"/>
        <v>10</v>
      </c>
      <c r="Q3870" t="str">
        <f t="shared" si="482"/>
        <v>theater</v>
      </c>
      <c r="R3870" t="str">
        <f t="shared" si="483"/>
        <v>musical</v>
      </c>
      <c r="S3870" s="10">
        <f t="shared" si="484"/>
        <v>41865.45144675926</v>
      </c>
      <c r="T3870" s="10">
        <f t="shared" si="485"/>
        <v>41890.45144675926</v>
      </c>
      <c r="U3870">
        <f t="shared" si="486"/>
        <v>2014</v>
      </c>
      <c r="V3870">
        <f t="shared" si="487"/>
        <v>2014</v>
      </c>
    </row>
    <row r="3871" spans="1:22"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80"/>
        <v>3.4474868431088401</v>
      </c>
      <c r="P3871" s="5">
        <f t="shared" si="481"/>
        <v>30.133333333333333</v>
      </c>
      <c r="Q3871" t="str">
        <f t="shared" si="482"/>
        <v>theater</v>
      </c>
      <c r="R3871" t="str">
        <f t="shared" si="483"/>
        <v>musical</v>
      </c>
      <c r="S3871" s="10">
        <f t="shared" si="484"/>
        <v>42047.516111111108</v>
      </c>
      <c r="T3871" s="10">
        <f t="shared" si="485"/>
        <v>42076.924305555549</v>
      </c>
      <c r="U3871">
        <f t="shared" si="486"/>
        <v>2015</v>
      </c>
      <c r="V3871">
        <f t="shared" si="487"/>
        <v>2015</v>
      </c>
    </row>
    <row r="3872" spans="1:22"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80"/>
        <v>15</v>
      </c>
      <c r="P3872" s="5">
        <f t="shared" si="481"/>
        <v>150</v>
      </c>
      <c r="Q3872" t="str">
        <f t="shared" si="482"/>
        <v>theater</v>
      </c>
      <c r="R3872" t="str">
        <f t="shared" si="483"/>
        <v>musical</v>
      </c>
      <c r="S3872" s="10">
        <f t="shared" si="484"/>
        <v>41792.963865740741</v>
      </c>
      <c r="T3872" s="10">
        <f t="shared" si="485"/>
        <v>41822.963865740741</v>
      </c>
      <c r="U3872">
        <f t="shared" si="486"/>
        <v>2014</v>
      </c>
      <c r="V3872">
        <f t="shared" si="487"/>
        <v>2014</v>
      </c>
    </row>
    <row r="3873" spans="1:22"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80"/>
        <v>2.666666666666667</v>
      </c>
      <c r="P3873" s="5">
        <f t="shared" si="481"/>
        <v>13.333333333333334</v>
      </c>
      <c r="Q3873" t="str">
        <f t="shared" si="482"/>
        <v>theater</v>
      </c>
      <c r="R3873" t="str">
        <f t="shared" si="483"/>
        <v>musical</v>
      </c>
      <c r="S3873" s="10">
        <f t="shared" si="484"/>
        <v>42763.572337962956</v>
      </c>
      <c r="T3873" s="10">
        <f t="shared" si="485"/>
        <v>42823.530671296299</v>
      </c>
      <c r="U3873">
        <f t="shared" si="486"/>
        <v>2017</v>
      </c>
      <c r="V3873">
        <f t="shared" si="487"/>
        <v>2017</v>
      </c>
    </row>
    <row r="3874" spans="1:22"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80"/>
        <v>0</v>
      </c>
      <c r="P3874" s="5">
        <f t="shared" si="481"/>
        <v>0</v>
      </c>
      <c r="Q3874" t="str">
        <f t="shared" si="482"/>
        <v>theater</v>
      </c>
      <c r="R3874" t="str">
        <f t="shared" si="483"/>
        <v>musical</v>
      </c>
      <c r="S3874" s="10">
        <f t="shared" si="484"/>
        <v>42179.9374537037</v>
      </c>
      <c r="T3874" s="10">
        <f t="shared" si="485"/>
        <v>42229.9374537037</v>
      </c>
      <c r="U3874">
        <f t="shared" si="486"/>
        <v>2015</v>
      </c>
      <c r="V3874">
        <f t="shared" si="487"/>
        <v>2015</v>
      </c>
    </row>
    <row r="3875" spans="1:22"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80"/>
        <v>0</v>
      </c>
      <c r="P3875" s="5">
        <f t="shared" si="481"/>
        <v>0</v>
      </c>
      <c r="Q3875" t="str">
        <f t="shared" si="482"/>
        <v>theater</v>
      </c>
      <c r="R3875" t="str">
        <f t="shared" si="483"/>
        <v>musical</v>
      </c>
      <c r="S3875" s="10">
        <f t="shared" si="484"/>
        <v>42255.487673611111</v>
      </c>
      <c r="T3875" s="10">
        <f t="shared" si="485"/>
        <v>42285.487673611111</v>
      </c>
      <c r="U3875">
        <f t="shared" si="486"/>
        <v>2015</v>
      </c>
      <c r="V3875">
        <f t="shared" si="487"/>
        <v>2015</v>
      </c>
    </row>
    <row r="3876" spans="1:22"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80"/>
        <v>0</v>
      </c>
      <c r="P3876" s="5">
        <f t="shared" si="481"/>
        <v>0</v>
      </c>
      <c r="Q3876" t="str">
        <f t="shared" si="482"/>
        <v>theater</v>
      </c>
      <c r="R3876" t="str">
        <f t="shared" si="483"/>
        <v>musical</v>
      </c>
      <c r="S3876" s="10">
        <f t="shared" si="484"/>
        <v>42006.808124999996</v>
      </c>
      <c r="T3876" s="10">
        <f t="shared" si="485"/>
        <v>42027.833333333336</v>
      </c>
      <c r="U3876">
        <f t="shared" si="486"/>
        <v>2015</v>
      </c>
      <c r="V3876">
        <f t="shared" si="487"/>
        <v>2015</v>
      </c>
    </row>
    <row r="3877" spans="1:22"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80"/>
        <v>0</v>
      </c>
      <c r="P3877" s="5">
        <f t="shared" si="481"/>
        <v>0</v>
      </c>
      <c r="Q3877" t="str">
        <f t="shared" si="482"/>
        <v>theater</v>
      </c>
      <c r="R3877" t="str">
        <f t="shared" si="483"/>
        <v>musical</v>
      </c>
      <c r="S3877" s="10">
        <f t="shared" si="484"/>
        <v>42615.138483796291</v>
      </c>
      <c r="T3877" s="10">
        <f t="shared" si="485"/>
        <v>42616.208333333336</v>
      </c>
      <c r="U3877">
        <f t="shared" si="486"/>
        <v>2016</v>
      </c>
      <c r="V3877">
        <f t="shared" si="487"/>
        <v>2016</v>
      </c>
    </row>
    <row r="3878" spans="1:22"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80"/>
        <v>52.794871794871788</v>
      </c>
      <c r="P3878" s="5">
        <f t="shared" si="481"/>
        <v>44.760869565217391</v>
      </c>
      <c r="Q3878" t="str">
        <f t="shared" si="482"/>
        <v>theater</v>
      </c>
      <c r="R3878" t="str">
        <f t="shared" si="483"/>
        <v>musical</v>
      </c>
      <c r="S3878" s="10">
        <f t="shared" si="484"/>
        <v>42372.415833333333</v>
      </c>
      <c r="T3878" s="10">
        <f t="shared" si="485"/>
        <v>42402.415833333333</v>
      </c>
      <c r="U3878">
        <f t="shared" si="486"/>
        <v>2016</v>
      </c>
      <c r="V3878">
        <f t="shared" si="487"/>
        <v>2016</v>
      </c>
    </row>
    <row r="3879" spans="1:22"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80"/>
        <v>4.9639999999999995</v>
      </c>
      <c r="P3879" s="5">
        <f t="shared" si="481"/>
        <v>88.642857142857139</v>
      </c>
      <c r="Q3879" t="str">
        <f t="shared" si="482"/>
        <v>theater</v>
      </c>
      <c r="R3879" t="str">
        <f t="shared" si="483"/>
        <v>musical</v>
      </c>
      <c r="S3879" s="10">
        <f t="shared" si="484"/>
        <v>42682.469351851854</v>
      </c>
      <c r="T3879" s="10">
        <f t="shared" si="485"/>
        <v>42712.469351851854</v>
      </c>
      <c r="U3879">
        <f t="shared" si="486"/>
        <v>2016</v>
      </c>
      <c r="V3879">
        <f t="shared" si="487"/>
        <v>2016</v>
      </c>
    </row>
    <row r="3880" spans="1:22"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80"/>
        <v>5.5555555555555552E-2</v>
      </c>
      <c r="P3880" s="5">
        <f t="shared" si="481"/>
        <v>10</v>
      </c>
      <c r="Q3880" t="str">
        <f t="shared" si="482"/>
        <v>theater</v>
      </c>
      <c r="R3880" t="str">
        <f t="shared" si="483"/>
        <v>musical</v>
      </c>
      <c r="S3880" s="10">
        <f t="shared" si="484"/>
        <v>42154.610486111109</v>
      </c>
      <c r="T3880" s="10">
        <f t="shared" si="485"/>
        <v>42184.957638888889</v>
      </c>
      <c r="U3880">
        <f t="shared" si="486"/>
        <v>2015</v>
      </c>
      <c r="V3880">
        <f t="shared" si="487"/>
        <v>2015</v>
      </c>
    </row>
    <row r="3881" spans="1:22"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80"/>
        <v>0</v>
      </c>
      <c r="P3881" s="5">
        <f t="shared" si="481"/>
        <v>0</v>
      </c>
      <c r="Q3881" t="str">
        <f t="shared" si="482"/>
        <v>theater</v>
      </c>
      <c r="R3881" t="str">
        <f t="shared" si="483"/>
        <v>musical</v>
      </c>
      <c r="S3881" s="10">
        <f t="shared" si="484"/>
        <v>41999.652731481481</v>
      </c>
      <c r="T3881" s="10">
        <f t="shared" si="485"/>
        <v>42029.652731481481</v>
      </c>
      <c r="U3881">
        <f t="shared" si="486"/>
        <v>2014</v>
      </c>
      <c r="V3881">
        <f t="shared" si="487"/>
        <v>2015</v>
      </c>
    </row>
    <row r="3882" spans="1:22"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80"/>
        <v>13.066666666666665</v>
      </c>
      <c r="P3882" s="5">
        <f t="shared" si="481"/>
        <v>57.647058823529413</v>
      </c>
      <c r="Q3882" t="str">
        <f t="shared" si="482"/>
        <v>theater</v>
      </c>
      <c r="R3882" t="str">
        <f t="shared" si="483"/>
        <v>musical</v>
      </c>
      <c r="S3882" s="10">
        <f t="shared" si="484"/>
        <v>41815.606712962959</v>
      </c>
      <c r="T3882" s="10">
        <f t="shared" si="485"/>
        <v>41850.75</v>
      </c>
      <c r="U3882">
        <f t="shared" si="486"/>
        <v>2014</v>
      </c>
      <c r="V3882">
        <f t="shared" si="487"/>
        <v>2014</v>
      </c>
    </row>
    <row r="3883" spans="1:22"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80"/>
        <v>5</v>
      </c>
      <c r="P3883" s="5">
        <f t="shared" si="481"/>
        <v>25</v>
      </c>
      <c r="Q3883" t="str">
        <f t="shared" si="482"/>
        <v>theater</v>
      </c>
      <c r="R3883" t="str">
        <f t="shared" si="483"/>
        <v>musical</v>
      </c>
      <c r="S3883" s="10">
        <f t="shared" si="484"/>
        <v>42755.810173611106</v>
      </c>
      <c r="T3883" s="10">
        <f t="shared" si="485"/>
        <v>42785.810173611106</v>
      </c>
      <c r="U3883">
        <f t="shared" si="486"/>
        <v>2017</v>
      </c>
      <c r="V3883">
        <f t="shared" si="487"/>
        <v>2017</v>
      </c>
    </row>
    <row r="3884" spans="1:22"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80"/>
        <v>0</v>
      </c>
      <c r="P3884" s="5">
        <f t="shared" si="481"/>
        <v>0</v>
      </c>
      <c r="Q3884" t="str">
        <f t="shared" si="482"/>
        <v>theater</v>
      </c>
      <c r="R3884" t="str">
        <f t="shared" si="483"/>
        <v>musical</v>
      </c>
      <c r="S3884" s="10">
        <f t="shared" si="484"/>
        <v>42373.77511574074</v>
      </c>
      <c r="T3884" s="10">
        <f t="shared" si="485"/>
        <v>42400.752083333333</v>
      </c>
      <c r="U3884">
        <f t="shared" si="486"/>
        <v>2016</v>
      </c>
      <c r="V3884">
        <f t="shared" si="487"/>
        <v>2016</v>
      </c>
    </row>
    <row r="3885" spans="1:22"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80"/>
        <v>0</v>
      </c>
      <c r="P3885" s="5">
        <f t="shared" si="481"/>
        <v>0</v>
      </c>
      <c r="Q3885" t="str">
        <f t="shared" si="482"/>
        <v>theater</v>
      </c>
      <c r="R3885" t="str">
        <f t="shared" si="483"/>
        <v>musical</v>
      </c>
      <c r="S3885" s="10">
        <f t="shared" si="484"/>
        <v>41854.394317129627</v>
      </c>
      <c r="T3885" s="10">
        <f t="shared" si="485"/>
        <v>41884.394317129627</v>
      </c>
      <c r="U3885">
        <f t="shared" si="486"/>
        <v>2014</v>
      </c>
      <c r="V3885">
        <f t="shared" si="487"/>
        <v>2014</v>
      </c>
    </row>
    <row r="3886" spans="1:22"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80"/>
        <v>0</v>
      </c>
      <c r="P3886" s="5">
        <f t="shared" si="481"/>
        <v>0</v>
      </c>
      <c r="Q3886" t="str">
        <f t="shared" si="482"/>
        <v>theater</v>
      </c>
      <c r="R3886" t="str">
        <f t="shared" si="483"/>
        <v>musical</v>
      </c>
      <c r="S3886" s="10">
        <f t="shared" si="484"/>
        <v>42065.583240740736</v>
      </c>
      <c r="T3886" s="10">
        <f t="shared" si="485"/>
        <v>42090.541574074072</v>
      </c>
      <c r="U3886">
        <f t="shared" si="486"/>
        <v>2015</v>
      </c>
      <c r="V3886">
        <f t="shared" si="487"/>
        <v>2015</v>
      </c>
    </row>
    <row r="3887" spans="1:22"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80"/>
        <v>0</v>
      </c>
      <c r="P3887" s="5">
        <f t="shared" si="481"/>
        <v>0</v>
      </c>
      <c r="Q3887" t="str">
        <f t="shared" si="482"/>
        <v>theater</v>
      </c>
      <c r="R3887" t="str">
        <f t="shared" si="483"/>
        <v>musical</v>
      </c>
      <c r="S3887" s="10">
        <f t="shared" si="484"/>
        <v>42469.742951388886</v>
      </c>
      <c r="T3887" s="10">
        <f t="shared" si="485"/>
        <v>42499.742951388886</v>
      </c>
      <c r="U3887">
        <f t="shared" si="486"/>
        <v>2016</v>
      </c>
      <c r="V3887">
        <f t="shared" si="487"/>
        <v>2016</v>
      </c>
    </row>
    <row r="3888" spans="1:22"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80"/>
        <v>0</v>
      </c>
      <c r="P3888" s="5">
        <f t="shared" si="481"/>
        <v>0</v>
      </c>
      <c r="Q3888" t="str">
        <f t="shared" si="482"/>
        <v>theater</v>
      </c>
      <c r="R3888" t="str">
        <f t="shared" si="483"/>
        <v>musical</v>
      </c>
      <c r="S3888" s="10">
        <f t="shared" si="484"/>
        <v>41954.019699074073</v>
      </c>
      <c r="T3888" s="10">
        <f t="shared" si="485"/>
        <v>41984.019699074073</v>
      </c>
      <c r="U3888">
        <f t="shared" si="486"/>
        <v>2014</v>
      </c>
      <c r="V3888">
        <f t="shared" si="487"/>
        <v>2014</v>
      </c>
    </row>
    <row r="3889" spans="1:22"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80"/>
        <v>1.7500000000000002</v>
      </c>
      <c r="P3889" s="5">
        <f t="shared" si="481"/>
        <v>17.5</v>
      </c>
      <c r="Q3889" t="str">
        <f t="shared" si="482"/>
        <v>theater</v>
      </c>
      <c r="R3889" t="str">
        <f t="shared" si="483"/>
        <v>musical</v>
      </c>
      <c r="S3889" s="10">
        <f t="shared" si="484"/>
        <v>42079.649641203701</v>
      </c>
      <c r="T3889" s="10">
        <f t="shared" si="485"/>
        <v>42125.708333333336</v>
      </c>
      <c r="U3889">
        <f t="shared" si="486"/>
        <v>2015</v>
      </c>
      <c r="V3889">
        <f t="shared" si="487"/>
        <v>2015</v>
      </c>
    </row>
    <row r="3890" spans="1:22"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80"/>
        <v>27.1</v>
      </c>
      <c r="P3890" s="5">
        <f t="shared" si="481"/>
        <v>38.714285714285715</v>
      </c>
      <c r="Q3890" t="str">
        <f t="shared" si="482"/>
        <v>theater</v>
      </c>
      <c r="R3890" t="str">
        <f t="shared" si="483"/>
        <v>plays</v>
      </c>
      <c r="S3890" s="10">
        <f t="shared" si="484"/>
        <v>42762.337476851848</v>
      </c>
      <c r="T3890" s="10">
        <f t="shared" si="485"/>
        <v>42792.337476851848</v>
      </c>
      <c r="U3890">
        <f t="shared" si="486"/>
        <v>2017</v>
      </c>
      <c r="V3890">
        <f t="shared" si="487"/>
        <v>2017</v>
      </c>
    </row>
    <row r="3891" spans="1:22"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80"/>
        <v>1.4749999999999999</v>
      </c>
      <c r="P3891" s="5">
        <f t="shared" si="481"/>
        <v>13.111111111111111</v>
      </c>
      <c r="Q3891" t="str">
        <f t="shared" si="482"/>
        <v>theater</v>
      </c>
      <c r="R3891" t="str">
        <f t="shared" si="483"/>
        <v>plays</v>
      </c>
      <c r="S3891" s="10">
        <f t="shared" si="484"/>
        <v>41976.796643518515</v>
      </c>
      <c r="T3891" s="10">
        <f t="shared" si="485"/>
        <v>42008.768055555549</v>
      </c>
      <c r="U3891">
        <f t="shared" si="486"/>
        <v>2014</v>
      </c>
      <c r="V3891">
        <f t="shared" si="487"/>
        <v>2015</v>
      </c>
    </row>
    <row r="3892" spans="1:22"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80"/>
        <v>16.826666666666668</v>
      </c>
      <c r="P3892" s="5">
        <f t="shared" si="481"/>
        <v>315.5</v>
      </c>
      <c r="Q3892" t="str">
        <f t="shared" si="482"/>
        <v>theater</v>
      </c>
      <c r="R3892" t="str">
        <f t="shared" si="483"/>
        <v>plays</v>
      </c>
      <c r="S3892" s="10">
        <f t="shared" si="484"/>
        <v>42171.55027777778</v>
      </c>
      <c r="T3892" s="10">
        <f t="shared" si="485"/>
        <v>42231.55027777778</v>
      </c>
      <c r="U3892">
        <f t="shared" si="486"/>
        <v>2015</v>
      </c>
      <c r="V3892">
        <f t="shared" si="487"/>
        <v>2015</v>
      </c>
    </row>
    <row r="3893" spans="1:22"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80"/>
        <v>32.5</v>
      </c>
      <c r="P3893" s="5">
        <f t="shared" si="481"/>
        <v>37.142857142857146</v>
      </c>
      <c r="Q3893" t="str">
        <f t="shared" si="482"/>
        <v>theater</v>
      </c>
      <c r="R3893" t="str">
        <f t="shared" si="483"/>
        <v>plays</v>
      </c>
      <c r="S3893" s="10">
        <f t="shared" si="484"/>
        <v>42055.924120370364</v>
      </c>
      <c r="T3893" s="10">
        <f t="shared" si="485"/>
        <v>42085.999305555553</v>
      </c>
      <c r="U3893">
        <f t="shared" si="486"/>
        <v>2015</v>
      </c>
      <c r="V3893">
        <f t="shared" si="487"/>
        <v>2015</v>
      </c>
    </row>
    <row r="3894" spans="1:22"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80"/>
        <v>0</v>
      </c>
      <c r="P3894" s="5">
        <f t="shared" si="481"/>
        <v>0</v>
      </c>
      <c r="Q3894" t="str">
        <f t="shared" si="482"/>
        <v>theater</v>
      </c>
      <c r="R3894" t="str">
        <f t="shared" si="483"/>
        <v>plays</v>
      </c>
      <c r="S3894" s="10">
        <f t="shared" si="484"/>
        <v>41867.443946759253</v>
      </c>
      <c r="T3894" s="10">
        <f t="shared" si="485"/>
        <v>41875.083333333328</v>
      </c>
      <c r="U3894">
        <f t="shared" si="486"/>
        <v>2014</v>
      </c>
      <c r="V3894">
        <f t="shared" si="487"/>
        <v>2014</v>
      </c>
    </row>
    <row r="3895" spans="1:22"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80"/>
        <v>21.55</v>
      </c>
      <c r="P3895" s="5">
        <f t="shared" si="481"/>
        <v>128.27380952380952</v>
      </c>
      <c r="Q3895" t="str">
        <f t="shared" si="482"/>
        <v>theater</v>
      </c>
      <c r="R3895" t="str">
        <f t="shared" si="483"/>
        <v>plays</v>
      </c>
      <c r="S3895" s="10">
        <f t="shared" si="484"/>
        <v>41779.449537037035</v>
      </c>
      <c r="T3895" s="10">
        <f t="shared" si="485"/>
        <v>41821.041666666664</v>
      </c>
      <c r="U3895">
        <f t="shared" si="486"/>
        <v>2014</v>
      </c>
      <c r="V3895">
        <f t="shared" si="487"/>
        <v>2014</v>
      </c>
    </row>
    <row r="3896" spans="1:22"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80"/>
        <v>3.4666666666666663</v>
      </c>
      <c r="P3896" s="5">
        <f t="shared" si="481"/>
        <v>47.272727272727273</v>
      </c>
      <c r="Q3896" t="str">
        <f t="shared" si="482"/>
        <v>theater</v>
      </c>
      <c r="R3896" t="str">
        <f t="shared" si="483"/>
        <v>plays</v>
      </c>
      <c r="S3896" s="10">
        <f t="shared" si="484"/>
        <v>42679.750138888885</v>
      </c>
      <c r="T3896" s="10">
        <f t="shared" si="485"/>
        <v>42709.999305555553</v>
      </c>
      <c r="U3896">
        <f t="shared" si="486"/>
        <v>2016</v>
      </c>
      <c r="V3896">
        <f t="shared" si="487"/>
        <v>2016</v>
      </c>
    </row>
    <row r="3897" spans="1:22"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80"/>
        <v>5</v>
      </c>
      <c r="P3897" s="5">
        <f t="shared" si="481"/>
        <v>50</v>
      </c>
      <c r="Q3897" t="str">
        <f t="shared" si="482"/>
        <v>theater</v>
      </c>
      <c r="R3897" t="str">
        <f t="shared" si="483"/>
        <v>plays</v>
      </c>
      <c r="S3897" s="10">
        <f t="shared" si="484"/>
        <v>42032.041875000003</v>
      </c>
      <c r="T3897" s="10">
        <f t="shared" si="485"/>
        <v>42063.041875000003</v>
      </c>
      <c r="U3897">
        <f t="shared" si="486"/>
        <v>2015</v>
      </c>
      <c r="V3897">
        <f t="shared" si="487"/>
        <v>2015</v>
      </c>
    </row>
    <row r="3898" spans="1:22"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80"/>
        <v>10.625</v>
      </c>
      <c r="P3898" s="5">
        <f t="shared" si="481"/>
        <v>42.5</v>
      </c>
      <c r="Q3898" t="str">
        <f t="shared" si="482"/>
        <v>theater</v>
      </c>
      <c r="R3898" t="str">
        <f t="shared" si="483"/>
        <v>plays</v>
      </c>
      <c r="S3898" s="10">
        <f t="shared" si="484"/>
        <v>41792.983541666668</v>
      </c>
      <c r="T3898" s="10">
        <f t="shared" si="485"/>
        <v>41806.983541666668</v>
      </c>
      <c r="U3898">
        <f t="shared" si="486"/>
        <v>2014</v>
      </c>
      <c r="V3898">
        <f t="shared" si="487"/>
        <v>2014</v>
      </c>
    </row>
    <row r="3899" spans="1:22"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80"/>
        <v>17.599999999999998</v>
      </c>
      <c r="P3899" s="5">
        <f t="shared" si="481"/>
        <v>44</v>
      </c>
      <c r="Q3899" t="str">
        <f t="shared" si="482"/>
        <v>theater</v>
      </c>
      <c r="R3899" t="str">
        <f t="shared" si="483"/>
        <v>plays</v>
      </c>
      <c r="S3899" s="10">
        <f t="shared" si="484"/>
        <v>41982.665312499994</v>
      </c>
      <c r="T3899" s="10">
        <f t="shared" si="485"/>
        <v>42012.665312499994</v>
      </c>
      <c r="U3899">
        <f t="shared" si="486"/>
        <v>2014</v>
      </c>
      <c r="V3899">
        <f t="shared" si="487"/>
        <v>2015</v>
      </c>
    </row>
    <row r="3900" spans="1:22"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80"/>
        <v>32.56</v>
      </c>
      <c r="P3900" s="5">
        <f t="shared" si="481"/>
        <v>50.875</v>
      </c>
      <c r="Q3900" t="str">
        <f t="shared" si="482"/>
        <v>theater</v>
      </c>
      <c r="R3900" t="str">
        <f t="shared" si="483"/>
        <v>plays</v>
      </c>
      <c r="S3900" s="10">
        <f t="shared" si="484"/>
        <v>42193.273958333331</v>
      </c>
      <c r="T3900" s="10">
        <f t="shared" si="485"/>
        <v>42233.458333333336</v>
      </c>
      <c r="U3900">
        <f t="shared" si="486"/>
        <v>2015</v>
      </c>
      <c r="V3900">
        <f t="shared" si="487"/>
        <v>2015</v>
      </c>
    </row>
    <row r="3901" spans="1:22"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80"/>
        <v>1.25</v>
      </c>
      <c r="P3901" s="5">
        <f t="shared" si="481"/>
        <v>62.5</v>
      </c>
      <c r="Q3901" t="str">
        <f t="shared" si="482"/>
        <v>theater</v>
      </c>
      <c r="R3901" t="str">
        <f t="shared" si="483"/>
        <v>plays</v>
      </c>
      <c r="S3901" s="10">
        <f t="shared" si="484"/>
        <v>41843.566678240742</v>
      </c>
      <c r="T3901" s="10">
        <f t="shared" si="485"/>
        <v>41863.566678240742</v>
      </c>
      <c r="U3901">
        <f t="shared" si="486"/>
        <v>2014</v>
      </c>
      <c r="V3901">
        <f t="shared" si="487"/>
        <v>2014</v>
      </c>
    </row>
    <row r="3902" spans="1:22"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80"/>
        <v>5.4</v>
      </c>
      <c r="P3902" s="5">
        <f t="shared" si="481"/>
        <v>27</v>
      </c>
      <c r="Q3902" t="str">
        <f t="shared" si="482"/>
        <v>theater</v>
      </c>
      <c r="R3902" t="str">
        <f t="shared" si="483"/>
        <v>plays</v>
      </c>
      <c r="S3902" s="10">
        <f t="shared" si="484"/>
        <v>42135.884155092594</v>
      </c>
      <c r="T3902" s="10">
        <f t="shared" si="485"/>
        <v>42165.884155092594</v>
      </c>
      <c r="U3902">
        <f t="shared" si="486"/>
        <v>2015</v>
      </c>
      <c r="V3902">
        <f t="shared" si="487"/>
        <v>2015</v>
      </c>
    </row>
    <row r="3903" spans="1:22"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80"/>
        <v>0.83333333333333337</v>
      </c>
      <c r="P3903" s="5">
        <f t="shared" si="481"/>
        <v>25</v>
      </c>
      <c r="Q3903" t="str">
        <f t="shared" si="482"/>
        <v>theater</v>
      </c>
      <c r="R3903" t="str">
        <f t="shared" si="483"/>
        <v>plays</v>
      </c>
      <c r="S3903" s="10">
        <f t="shared" si="484"/>
        <v>42317.618043981478</v>
      </c>
      <c r="T3903" s="10">
        <f t="shared" si="485"/>
        <v>42357.618043981478</v>
      </c>
      <c r="U3903">
        <f t="shared" si="486"/>
        <v>2015</v>
      </c>
      <c r="V3903">
        <f t="shared" si="487"/>
        <v>2015</v>
      </c>
    </row>
    <row r="3904" spans="1:22"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80"/>
        <v>48.833333333333336</v>
      </c>
      <c r="P3904" s="5">
        <f t="shared" si="481"/>
        <v>47.258064516129032</v>
      </c>
      <c r="Q3904" t="str">
        <f t="shared" si="482"/>
        <v>theater</v>
      </c>
      <c r="R3904" t="str">
        <f t="shared" si="483"/>
        <v>plays</v>
      </c>
      <c r="S3904" s="10">
        <f t="shared" si="484"/>
        <v>42663.259745370371</v>
      </c>
      <c r="T3904" s="10">
        <f t="shared" si="485"/>
        <v>42688.301412037035</v>
      </c>
      <c r="U3904">
        <f t="shared" si="486"/>
        <v>2016</v>
      </c>
      <c r="V3904">
        <f t="shared" si="487"/>
        <v>2016</v>
      </c>
    </row>
    <row r="3905" spans="1:22"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80"/>
        <v>0</v>
      </c>
      <c r="P3905" s="5">
        <f t="shared" si="481"/>
        <v>0</v>
      </c>
      <c r="Q3905" t="str">
        <f t="shared" si="482"/>
        <v>theater</v>
      </c>
      <c r="R3905" t="str">
        <f t="shared" si="483"/>
        <v>plays</v>
      </c>
      <c r="S3905" s="10">
        <f t="shared" si="484"/>
        <v>42185.802835648145</v>
      </c>
      <c r="T3905" s="10">
        <f t="shared" si="485"/>
        <v>42230.609722222223</v>
      </c>
      <c r="U3905">
        <f t="shared" si="486"/>
        <v>2015</v>
      </c>
      <c r="V3905">
        <f t="shared" si="487"/>
        <v>2015</v>
      </c>
    </row>
    <row r="3906" spans="1:22"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80"/>
        <v>0.03</v>
      </c>
      <c r="P3906" s="5">
        <f t="shared" si="481"/>
        <v>1.5</v>
      </c>
      <c r="Q3906" t="str">
        <f t="shared" si="482"/>
        <v>theater</v>
      </c>
      <c r="R3906" t="str">
        <f t="shared" si="483"/>
        <v>plays</v>
      </c>
      <c r="S3906" s="10">
        <f t="shared" si="484"/>
        <v>42095.020833333336</v>
      </c>
      <c r="T3906" s="10">
        <f t="shared" si="485"/>
        <v>42109.00277777778</v>
      </c>
      <c r="U3906">
        <f t="shared" si="486"/>
        <v>2015</v>
      </c>
      <c r="V3906">
        <f t="shared" si="487"/>
        <v>2015</v>
      </c>
    </row>
    <row r="3907" spans="1:22"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88">(E3907/D3907)*100</f>
        <v>11.533333333333333</v>
      </c>
      <c r="P3907" s="5">
        <f t="shared" ref="P3907:P3970" si="489">IFERROR(E3907/L3907, 0)</f>
        <v>24.714285714285715</v>
      </c>
      <c r="Q3907" t="str">
        <f t="shared" ref="Q3907:Q3970" si="490">LEFT(N3907,FIND("/",N3907)-1)</f>
        <v>theater</v>
      </c>
      <c r="R3907" t="str">
        <f t="shared" ref="R3907:R3970" si="491">RIGHT(N3907,LEN(N3907)-FIND("/",N3907))</f>
        <v>plays</v>
      </c>
      <c r="S3907" s="10">
        <f t="shared" ref="S3907:S3970" si="492">(J3907/86400)+25569+(-5/24)</f>
        <v>42124.415543981479</v>
      </c>
      <c r="T3907" s="10">
        <f t="shared" ref="T3907:T3970" si="493">(I3907/86400)+25569+(-5/24)</f>
        <v>42166.749999999993</v>
      </c>
      <c r="U3907">
        <f t="shared" ref="U3907:U3970" si="494">YEAR(S3907)</f>
        <v>2015</v>
      </c>
      <c r="V3907">
        <f t="shared" ref="V3907:V3970" si="495">YEAR(T3907)</f>
        <v>2015</v>
      </c>
    </row>
    <row r="3908" spans="1:22"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88"/>
        <v>67.333333333333329</v>
      </c>
      <c r="P3908" s="5">
        <f t="shared" si="489"/>
        <v>63.125</v>
      </c>
      <c r="Q3908" t="str">
        <f t="shared" si="490"/>
        <v>theater</v>
      </c>
      <c r="R3908" t="str">
        <f t="shared" si="491"/>
        <v>plays</v>
      </c>
      <c r="S3908" s="10">
        <f t="shared" si="492"/>
        <v>42143.709409722222</v>
      </c>
      <c r="T3908" s="10">
        <f t="shared" si="493"/>
        <v>42181.350694444445</v>
      </c>
      <c r="U3908">
        <f t="shared" si="494"/>
        <v>2015</v>
      </c>
      <c r="V3908">
        <f t="shared" si="495"/>
        <v>2015</v>
      </c>
    </row>
    <row r="3909" spans="1:22"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88"/>
        <v>15.299999999999999</v>
      </c>
      <c r="P3909" s="5">
        <f t="shared" si="489"/>
        <v>38.25</v>
      </c>
      <c r="Q3909" t="str">
        <f t="shared" si="490"/>
        <v>theater</v>
      </c>
      <c r="R3909" t="str">
        <f t="shared" si="491"/>
        <v>plays</v>
      </c>
      <c r="S3909" s="10">
        <f t="shared" si="492"/>
        <v>41906.611180555556</v>
      </c>
      <c r="T3909" s="10">
        <f t="shared" si="493"/>
        <v>41938.630555555552</v>
      </c>
      <c r="U3909">
        <f t="shared" si="494"/>
        <v>2014</v>
      </c>
      <c r="V3909">
        <f t="shared" si="495"/>
        <v>2014</v>
      </c>
    </row>
    <row r="3910" spans="1:22"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88"/>
        <v>8.6666666666666679</v>
      </c>
      <c r="P3910" s="5">
        <f t="shared" si="489"/>
        <v>16.25</v>
      </c>
      <c r="Q3910" t="str">
        <f t="shared" si="490"/>
        <v>theater</v>
      </c>
      <c r="R3910" t="str">
        <f t="shared" si="491"/>
        <v>plays</v>
      </c>
      <c r="S3910" s="10">
        <f t="shared" si="492"/>
        <v>41833.927037037036</v>
      </c>
      <c r="T3910" s="10">
        <f t="shared" si="493"/>
        <v>41848.927037037036</v>
      </c>
      <c r="U3910">
        <f t="shared" si="494"/>
        <v>2014</v>
      </c>
      <c r="V3910">
        <f t="shared" si="495"/>
        <v>2014</v>
      </c>
    </row>
    <row r="3911" spans="1:22"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88"/>
        <v>0.22499999999999998</v>
      </c>
      <c r="P3911" s="5">
        <f t="shared" si="489"/>
        <v>33.75</v>
      </c>
      <c r="Q3911" t="str">
        <f t="shared" si="490"/>
        <v>theater</v>
      </c>
      <c r="R3911" t="str">
        <f t="shared" si="491"/>
        <v>plays</v>
      </c>
      <c r="S3911" s="10">
        <f t="shared" si="492"/>
        <v>41863.150949074072</v>
      </c>
      <c r="T3911" s="10">
        <f t="shared" si="493"/>
        <v>41893.150949074072</v>
      </c>
      <c r="U3911">
        <f t="shared" si="494"/>
        <v>2014</v>
      </c>
      <c r="V3911">
        <f t="shared" si="495"/>
        <v>2014</v>
      </c>
    </row>
    <row r="3912" spans="1:22"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88"/>
        <v>3.0833333333333335</v>
      </c>
      <c r="P3912" s="5">
        <f t="shared" si="489"/>
        <v>61.666666666666664</v>
      </c>
      <c r="Q3912" t="str">
        <f t="shared" si="490"/>
        <v>theater</v>
      </c>
      <c r="R3912" t="str">
        <f t="shared" si="491"/>
        <v>plays</v>
      </c>
      <c r="S3912" s="10">
        <f t="shared" si="492"/>
        <v>42224.548576388886</v>
      </c>
      <c r="T3912" s="10">
        <f t="shared" si="493"/>
        <v>42254.548576388886</v>
      </c>
      <c r="U3912">
        <f t="shared" si="494"/>
        <v>2015</v>
      </c>
      <c r="V3912">
        <f t="shared" si="495"/>
        <v>2015</v>
      </c>
    </row>
    <row r="3913" spans="1:22"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88"/>
        <v>37.412500000000001</v>
      </c>
      <c r="P3913" s="5">
        <f t="shared" si="489"/>
        <v>83.138888888888886</v>
      </c>
      <c r="Q3913" t="str">
        <f t="shared" si="490"/>
        <v>theater</v>
      </c>
      <c r="R3913" t="str">
        <f t="shared" si="491"/>
        <v>plays</v>
      </c>
      <c r="S3913" s="10">
        <f t="shared" si="492"/>
        <v>41939.603900462964</v>
      </c>
      <c r="T3913" s="10">
        <f t="shared" si="493"/>
        <v>41969.645567129628</v>
      </c>
      <c r="U3913">
        <f t="shared" si="494"/>
        <v>2014</v>
      </c>
      <c r="V3913">
        <f t="shared" si="495"/>
        <v>2014</v>
      </c>
    </row>
    <row r="3914" spans="1:22"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88"/>
        <v>6.6666666666666671E-3</v>
      </c>
      <c r="P3914" s="5">
        <f t="shared" si="489"/>
        <v>1</v>
      </c>
      <c r="Q3914" t="str">
        <f t="shared" si="490"/>
        <v>theater</v>
      </c>
      <c r="R3914" t="str">
        <f t="shared" si="491"/>
        <v>plays</v>
      </c>
      <c r="S3914" s="10">
        <f t="shared" si="492"/>
        <v>42059.061689814807</v>
      </c>
      <c r="T3914" s="10">
        <f t="shared" si="493"/>
        <v>42118.982638888883</v>
      </c>
      <c r="U3914">
        <f t="shared" si="494"/>
        <v>2015</v>
      </c>
      <c r="V3914">
        <f t="shared" si="495"/>
        <v>2015</v>
      </c>
    </row>
    <row r="3915" spans="1:22"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88"/>
        <v>10</v>
      </c>
      <c r="P3915" s="5">
        <f t="shared" si="489"/>
        <v>142.85714285714286</v>
      </c>
      <c r="Q3915" t="str">
        <f t="shared" si="490"/>
        <v>theater</v>
      </c>
      <c r="R3915" t="str">
        <f t="shared" si="491"/>
        <v>plays</v>
      </c>
      <c r="S3915" s="10">
        <f t="shared" si="492"/>
        <v>42308.002881944441</v>
      </c>
      <c r="T3915" s="10">
        <f t="shared" si="493"/>
        <v>42338.044548611106</v>
      </c>
      <c r="U3915">
        <f t="shared" si="494"/>
        <v>2015</v>
      </c>
      <c r="V3915">
        <f t="shared" si="495"/>
        <v>2015</v>
      </c>
    </row>
    <row r="3916" spans="1:22"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88"/>
        <v>36.36</v>
      </c>
      <c r="P3916" s="5">
        <f t="shared" si="489"/>
        <v>33.666666666666664</v>
      </c>
      <c r="Q3916" t="str">
        <f t="shared" si="490"/>
        <v>theater</v>
      </c>
      <c r="R3916" t="str">
        <f t="shared" si="491"/>
        <v>plays</v>
      </c>
      <c r="S3916" s="10">
        <f t="shared" si="492"/>
        <v>42114.610601851855</v>
      </c>
      <c r="T3916" s="10">
        <f t="shared" si="493"/>
        <v>42134.749305555553</v>
      </c>
      <c r="U3916">
        <f t="shared" si="494"/>
        <v>2015</v>
      </c>
      <c r="V3916">
        <f t="shared" si="495"/>
        <v>2015</v>
      </c>
    </row>
    <row r="3917" spans="1:22"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88"/>
        <v>0.33333333333333337</v>
      </c>
      <c r="P3917" s="5">
        <f t="shared" si="489"/>
        <v>5</v>
      </c>
      <c r="Q3917" t="str">
        <f t="shared" si="490"/>
        <v>theater</v>
      </c>
      <c r="R3917" t="str">
        <f t="shared" si="491"/>
        <v>plays</v>
      </c>
      <c r="S3917" s="10">
        <f t="shared" si="492"/>
        <v>42492.776724537034</v>
      </c>
      <c r="T3917" s="10">
        <f t="shared" si="493"/>
        <v>42522.776724537034</v>
      </c>
      <c r="U3917">
        <f t="shared" si="494"/>
        <v>2016</v>
      </c>
      <c r="V3917">
        <f t="shared" si="495"/>
        <v>2016</v>
      </c>
    </row>
    <row r="3918" spans="1:22"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88"/>
        <v>0</v>
      </c>
      <c r="P3918" s="5">
        <f t="shared" si="489"/>
        <v>0</v>
      </c>
      <c r="Q3918" t="str">
        <f t="shared" si="490"/>
        <v>theater</v>
      </c>
      <c r="R3918" t="str">
        <f t="shared" si="491"/>
        <v>plays</v>
      </c>
      <c r="S3918" s="10">
        <f t="shared" si="492"/>
        <v>42494.263333333329</v>
      </c>
      <c r="T3918" s="10">
        <f t="shared" si="493"/>
        <v>42524.263333333329</v>
      </c>
      <c r="U3918">
        <f t="shared" si="494"/>
        <v>2016</v>
      </c>
      <c r="V3918">
        <f t="shared" si="495"/>
        <v>2016</v>
      </c>
    </row>
    <row r="3919" spans="1:22"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88"/>
        <v>0.2857142857142857</v>
      </c>
      <c r="P3919" s="5">
        <f t="shared" si="489"/>
        <v>10</v>
      </c>
      <c r="Q3919" t="str">
        <f t="shared" si="490"/>
        <v>theater</v>
      </c>
      <c r="R3919" t="str">
        <f t="shared" si="491"/>
        <v>plays</v>
      </c>
      <c r="S3919" s="10">
        <f t="shared" si="492"/>
        <v>41863.318993055553</v>
      </c>
      <c r="T3919" s="10">
        <f t="shared" si="493"/>
        <v>41893.318993055553</v>
      </c>
      <c r="U3919">
        <f t="shared" si="494"/>
        <v>2014</v>
      </c>
      <c r="V3919">
        <f t="shared" si="495"/>
        <v>2014</v>
      </c>
    </row>
    <row r="3920" spans="1:22"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88"/>
        <v>0.2</v>
      </c>
      <c r="P3920" s="5">
        <f t="shared" si="489"/>
        <v>40</v>
      </c>
      <c r="Q3920" t="str">
        <f t="shared" si="490"/>
        <v>theater</v>
      </c>
      <c r="R3920" t="str">
        <f t="shared" si="491"/>
        <v>plays</v>
      </c>
      <c r="S3920" s="10">
        <f t="shared" si="492"/>
        <v>41843.456284722219</v>
      </c>
      <c r="T3920" s="10">
        <f t="shared" si="493"/>
        <v>41855.458333333328</v>
      </c>
      <c r="U3920">
        <f t="shared" si="494"/>
        <v>2014</v>
      </c>
      <c r="V3920">
        <f t="shared" si="495"/>
        <v>2014</v>
      </c>
    </row>
    <row r="3921" spans="1:22"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88"/>
        <v>1.7999999999999998</v>
      </c>
      <c r="P3921" s="5">
        <f t="shared" si="489"/>
        <v>30</v>
      </c>
      <c r="Q3921" t="str">
        <f t="shared" si="490"/>
        <v>theater</v>
      </c>
      <c r="R3921" t="str">
        <f t="shared" si="491"/>
        <v>plays</v>
      </c>
      <c r="S3921" s="10">
        <f t="shared" si="492"/>
        <v>42358.476539351854</v>
      </c>
      <c r="T3921" s="10">
        <f t="shared" si="493"/>
        <v>42386.791666666664</v>
      </c>
      <c r="U3921">
        <f t="shared" si="494"/>
        <v>2015</v>
      </c>
      <c r="V3921">
        <f t="shared" si="495"/>
        <v>2016</v>
      </c>
    </row>
    <row r="3922" spans="1:22"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88"/>
        <v>5.4</v>
      </c>
      <c r="P3922" s="5">
        <f t="shared" si="489"/>
        <v>45</v>
      </c>
      <c r="Q3922" t="str">
        <f t="shared" si="490"/>
        <v>theater</v>
      </c>
      <c r="R3922" t="str">
        <f t="shared" si="491"/>
        <v>plays</v>
      </c>
      <c r="S3922" s="10">
        <f t="shared" si="492"/>
        <v>42657.178935185184</v>
      </c>
      <c r="T3922" s="10">
        <f t="shared" si="493"/>
        <v>42687.220601851848</v>
      </c>
      <c r="U3922">
        <f t="shared" si="494"/>
        <v>2016</v>
      </c>
      <c r="V3922">
        <f t="shared" si="495"/>
        <v>2016</v>
      </c>
    </row>
    <row r="3923" spans="1:22"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88"/>
        <v>0</v>
      </c>
      <c r="P3923" s="5">
        <f t="shared" si="489"/>
        <v>0</v>
      </c>
      <c r="Q3923" t="str">
        <f t="shared" si="490"/>
        <v>theater</v>
      </c>
      <c r="R3923" t="str">
        <f t="shared" si="491"/>
        <v>plays</v>
      </c>
      <c r="S3923" s="10">
        <f t="shared" si="492"/>
        <v>41926.333969907406</v>
      </c>
      <c r="T3923" s="10">
        <f t="shared" si="493"/>
        <v>41938.541666666664</v>
      </c>
      <c r="U3923">
        <f t="shared" si="494"/>
        <v>2014</v>
      </c>
      <c r="V3923">
        <f t="shared" si="495"/>
        <v>2014</v>
      </c>
    </row>
    <row r="3924" spans="1:22"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88"/>
        <v>8.1333333333333329</v>
      </c>
      <c r="P3924" s="5">
        <f t="shared" si="489"/>
        <v>10.166666666666666</v>
      </c>
      <c r="Q3924" t="str">
        <f t="shared" si="490"/>
        <v>theater</v>
      </c>
      <c r="R3924" t="str">
        <f t="shared" si="491"/>
        <v>plays</v>
      </c>
      <c r="S3924" s="10">
        <f t="shared" si="492"/>
        <v>42020.560300925928</v>
      </c>
      <c r="T3924" s="10">
        <f t="shared" si="493"/>
        <v>42065.749999999993</v>
      </c>
      <c r="U3924">
        <f t="shared" si="494"/>
        <v>2015</v>
      </c>
      <c r="V3924">
        <f t="shared" si="495"/>
        <v>2015</v>
      </c>
    </row>
    <row r="3925" spans="1:22"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88"/>
        <v>12.034782608695652</v>
      </c>
      <c r="P3925" s="5">
        <f t="shared" si="489"/>
        <v>81.411764705882348</v>
      </c>
      <c r="Q3925" t="str">
        <f t="shared" si="490"/>
        <v>theater</v>
      </c>
      <c r="R3925" t="str">
        <f t="shared" si="491"/>
        <v>plays</v>
      </c>
      <c r="S3925" s="10">
        <f t="shared" si="492"/>
        <v>42075.771655092591</v>
      </c>
      <c r="T3925" s="10">
        <f t="shared" si="493"/>
        <v>42103.771655092591</v>
      </c>
      <c r="U3925">
        <f t="shared" si="494"/>
        <v>2015</v>
      </c>
      <c r="V3925">
        <f t="shared" si="495"/>
        <v>2015</v>
      </c>
    </row>
    <row r="3926" spans="1:22"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88"/>
        <v>15.266666666666667</v>
      </c>
      <c r="P3926" s="5">
        <f t="shared" si="489"/>
        <v>57.25</v>
      </c>
      <c r="Q3926" t="str">
        <f t="shared" si="490"/>
        <v>theater</v>
      </c>
      <c r="R3926" t="str">
        <f t="shared" si="491"/>
        <v>plays</v>
      </c>
      <c r="S3926" s="10">
        <f t="shared" si="492"/>
        <v>41786.751412037032</v>
      </c>
      <c r="T3926" s="10">
        <f t="shared" si="493"/>
        <v>41816.751412037032</v>
      </c>
      <c r="U3926">
        <f t="shared" si="494"/>
        <v>2014</v>
      </c>
      <c r="V3926">
        <f t="shared" si="495"/>
        <v>2014</v>
      </c>
    </row>
    <row r="3927" spans="1:22"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88"/>
        <v>10</v>
      </c>
      <c r="P3927" s="5">
        <f t="shared" si="489"/>
        <v>5</v>
      </c>
      <c r="Q3927" t="str">
        <f t="shared" si="490"/>
        <v>theater</v>
      </c>
      <c r="R3927" t="str">
        <f t="shared" si="491"/>
        <v>plays</v>
      </c>
      <c r="S3927" s="10">
        <f t="shared" si="492"/>
        <v>41820.662488425922</v>
      </c>
      <c r="T3927" s="10">
        <f t="shared" si="493"/>
        <v>41850.662488425922</v>
      </c>
      <c r="U3927">
        <f t="shared" si="494"/>
        <v>2014</v>
      </c>
      <c r="V3927">
        <f t="shared" si="495"/>
        <v>2014</v>
      </c>
    </row>
    <row r="3928" spans="1:22"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88"/>
        <v>0.3</v>
      </c>
      <c r="P3928" s="5">
        <f t="shared" si="489"/>
        <v>15</v>
      </c>
      <c r="Q3928" t="str">
        <f t="shared" si="490"/>
        <v>theater</v>
      </c>
      <c r="R3928" t="str">
        <f t="shared" si="491"/>
        <v>plays</v>
      </c>
      <c r="S3928" s="10">
        <f t="shared" si="492"/>
        <v>41969.876712962963</v>
      </c>
      <c r="T3928" s="10">
        <f t="shared" si="493"/>
        <v>41999.876712962963</v>
      </c>
      <c r="U3928">
        <f t="shared" si="494"/>
        <v>2014</v>
      </c>
      <c r="V3928">
        <f t="shared" si="495"/>
        <v>2014</v>
      </c>
    </row>
    <row r="3929" spans="1:22"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88"/>
        <v>1</v>
      </c>
      <c r="P3929" s="5">
        <f t="shared" si="489"/>
        <v>12.5</v>
      </c>
      <c r="Q3929" t="str">
        <f t="shared" si="490"/>
        <v>theater</v>
      </c>
      <c r="R3929" t="str">
        <f t="shared" si="491"/>
        <v>plays</v>
      </c>
      <c r="S3929" s="10">
        <f t="shared" si="492"/>
        <v>41830.059074074074</v>
      </c>
      <c r="T3929" s="10">
        <f t="shared" si="493"/>
        <v>41860.059074074074</v>
      </c>
      <c r="U3929">
        <f t="shared" si="494"/>
        <v>2014</v>
      </c>
      <c r="V3929">
        <f t="shared" si="495"/>
        <v>2014</v>
      </c>
    </row>
    <row r="3930" spans="1:22"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88"/>
        <v>13.020000000000001</v>
      </c>
      <c r="P3930" s="5">
        <f t="shared" si="489"/>
        <v>93</v>
      </c>
      <c r="Q3930" t="str">
        <f t="shared" si="490"/>
        <v>theater</v>
      </c>
      <c r="R3930" t="str">
        <f t="shared" si="491"/>
        <v>plays</v>
      </c>
      <c r="S3930" s="10">
        <f t="shared" si="492"/>
        <v>42265.474849537037</v>
      </c>
      <c r="T3930" s="10">
        <f t="shared" si="493"/>
        <v>42292.999305555553</v>
      </c>
      <c r="U3930">
        <f t="shared" si="494"/>
        <v>2015</v>
      </c>
      <c r="V3930">
        <f t="shared" si="495"/>
        <v>2015</v>
      </c>
    </row>
    <row r="3931" spans="1:22"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88"/>
        <v>2.2650000000000001</v>
      </c>
      <c r="P3931" s="5">
        <f t="shared" si="489"/>
        <v>32.357142857142854</v>
      </c>
      <c r="Q3931" t="str">
        <f t="shared" si="490"/>
        <v>theater</v>
      </c>
      <c r="R3931" t="str">
        <f t="shared" si="491"/>
        <v>plays</v>
      </c>
      <c r="S3931" s="10">
        <f t="shared" si="492"/>
        <v>42601.618807870364</v>
      </c>
      <c r="T3931" s="10">
        <f t="shared" si="493"/>
        <v>42631.618807870364</v>
      </c>
      <c r="U3931">
        <f t="shared" si="494"/>
        <v>2016</v>
      </c>
      <c r="V3931">
        <f t="shared" si="495"/>
        <v>2016</v>
      </c>
    </row>
    <row r="3932" spans="1:22"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88"/>
        <v>0</v>
      </c>
      <c r="P3932" s="5">
        <f t="shared" si="489"/>
        <v>0</v>
      </c>
      <c r="Q3932" t="str">
        <f t="shared" si="490"/>
        <v>theater</v>
      </c>
      <c r="R3932" t="str">
        <f t="shared" si="491"/>
        <v>plays</v>
      </c>
      <c r="S3932" s="10">
        <f t="shared" si="492"/>
        <v>42433.13041666666</v>
      </c>
      <c r="T3932" s="10">
        <f t="shared" si="493"/>
        <v>42461.041666666664</v>
      </c>
      <c r="U3932">
        <f t="shared" si="494"/>
        <v>2016</v>
      </c>
      <c r="V3932">
        <f t="shared" si="495"/>
        <v>2016</v>
      </c>
    </row>
    <row r="3933" spans="1:22"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88"/>
        <v>0</v>
      </c>
      <c r="P3933" s="5">
        <f t="shared" si="489"/>
        <v>0</v>
      </c>
      <c r="Q3933" t="str">
        <f t="shared" si="490"/>
        <v>theater</v>
      </c>
      <c r="R3933" t="str">
        <f t="shared" si="491"/>
        <v>plays</v>
      </c>
      <c r="S3933" s="10">
        <f t="shared" si="492"/>
        <v>42227.943368055552</v>
      </c>
      <c r="T3933" s="10">
        <f t="shared" si="493"/>
        <v>42252.943368055552</v>
      </c>
      <c r="U3933">
        <f t="shared" si="494"/>
        <v>2015</v>
      </c>
      <c r="V3933">
        <f t="shared" si="495"/>
        <v>2015</v>
      </c>
    </row>
    <row r="3934" spans="1:22"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88"/>
        <v>8.3333333333333332E-3</v>
      </c>
      <c r="P3934" s="5">
        <f t="shared" si="489"/>
        <v>1</v>
      </c>
      <c r="Q3934" t="str">
        <f t="shared" si="490"/>
        <v>theater</v>
      </c>
      <c r="R3934" t="str">
        <f t="shared" si="491"/>
        <v>plays</v>
      </c>
      <c r="S3934" s="10">
        <f t="shared" si="492"/>
        <v>42414.960231481477</v>
      </c>
      <c r="T3934" s="10">
        <f t="shared" si="493"/>
        <v>42444.918564814812</v>
      </c>
      <c r="U3934">
        <f t="shared" si="494"/>
        <v>2016</v>
      </c>
      <c r="V3934">
        <f t="shared" si="495"/>
        <v>2016</v>
      </c>
    </row>
    <row r="3935" spans="1:22"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88"/>
        <v>15.742857142857142</v>
      </c>
      <c r="P3935" s="5">
        <f t="shared" si="489"/>
        <v>91.833333333333329</v>
      </c>
      <c r="Q3935" t="str">
        <f t="shared" si="490"/>
        <v>theater</v>
      </c>
      <c r="R3935" t="str">
        <f t="shared" si="491"/>
        <v>plays</v>
      </c>
      <c r="S3935" s="10">
        <f t="shared" si="492"/>
        <v>42538.759976851848</v>
      </c>
      <c r="T3935" s="10">
        <f t="shared" si="493"/>
        <v>42567.821527777771</v>
      </c>
      <c r="U3935">
        <f t="shared" si="494"/>
        <v>2016</v>
      </c>
      <c r="V3935">
        <f t="shared" si="495"/>
        <v>2016</v>
      </c>
    </row>
    <row r="3936" spans="1:22"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88"/>
        <v>11</v>
      </c>
      <c r="P3936" s="5">
        <f t="shared" si="489"/>
        <v>45.833333333333336</v>
      </c>
      <c r="Q3936" t="str">
        <f t="shared" si="490"/>
        <v>theater</v>
      </c>
      <c r="R3936" t="str">
        <f t="shared" si="491"/>
        <v>plays</v>
      </c>
      <c r="S3936" s="10">
        <f t="shared" si="492"/>
        <v>42233.463414351849</v>
      </c>
      <c r="T3936" s="10">
        <f t="shared" si="493"/>
        <v>42278.333333333336</v>
      </c>
      <c r="U3936">
        <f t="shared" si="494"/>
        <v>2015</v>
      </c>
      <c r="V3936">
        <f t="shared" si="495"/>
        <v>2015</v>
      </c>
    </row>
    <row r="3937" spans="1:22"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88"/>
        <v>43.833333333333336</v>
      </c>
      <c r="P3937" s="5">
        <f t="shared" si="489"/>
        <v>57.173913043478258</v>
      </c>
      <c r="Q3937" t="str">
        <f t="shared" si="490"/>
        <v>theater</v>
      </c>
      <c r="R3937" t="str">
        <f t="shared" si="491"/>
        <v>plays</v>
      </c>
      <c r="S3937" s="10">
        <f t="shared" si="492"/>
        <v>42221.448449074072</v>
      </c>
      <c r="T3937" s="10">
        <f t="shared" si="493"/>
        <v>42281.448449074072</v>
      </c>
      <c r="U3937">
        <f t="shared" si="494"/>
        <v>2015</v>
      </c>
      <c r="V3937">
        <f t="shared" si="495"/>
        <v>2015</v>
      </c>
    </row>
    <row r="3938" spans="1:22"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88"/>
        <v>0</v>
      </c>
      <c r="P3938" s="5">
        <f t="shared" si="489"/>
        <v>0</v>
      </c>
      <c r="Q3938" t="str">
        <f t="shared" si="490"/>
        <v>theater</v>
      </c>
      <c r="R3938" t="str">
        <f t="shared" si="491"/>
        <v>plays</v>
      </c>
      <c r="S3938" s="10">
        <f t="shared" si="492"/>
        <v>42675.054629629631</v>
      </c>
      <c r="T3938" s="10">
        <f t="shared" si="493"/>
        <v>42705.096296296295</v>
      </c>
      <c r="U3938">
        <f t="shared" si="494"/>
        <v>2016</v>
      </c>
      <c r="V3938">
        <f t="shared" si="495"/>
        <v>2016</v>
      </c>
    </row>
    <row r="3939" spans="1:22"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88"/>
        <v>86.135181975736558</v>
      </c>
      <c r="P3939" s="5">
        <f t="shared" si="489"/>
        <v>248.5</v>
      </c>
      <c r="Q3939" t="str">
        <f t="shared" si="490"/>
        <v>theater</v>
      </c>
      <c r="R3939" t="str">
        <f t="shared" si="491"/>
        <v>plays</v>
      </c>
      <c r="S3939" s="10">
        <f t="shared" si="492"/>
        <v>42534.423148148147</v>
      </c>
      <c r="T3939" s="10">
        <f t="shared" si="493"/>
        <v>42562.423148148147</v>
      </c>
      <c r="U3939">
        <f t="shared" si="494"/>
        <v>2016</v>
      </c>
      <c r="V3939">
        <f t="shared" si="495"/>
        <v>2016</v>
      </c>
    </row>
    <row r="3940" spans="1:22"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88"/>
        <v>12.196620583717358</v>
      </c>
      <c r="P3940" s="5">
        <f t="shared" si="489"/>
        <v>79.400000000000006</v>
      </c>
      <c r="Q3940" t="str">
        <f t="shared" si="490"/>
        <v>theater</v>
      </c>
      <c r="R3940" t="str">
        <f t="shared" si="491"/>
        <v>plays</v>
      </c>
      <c r="S3940" s="10">
        <f t="shared" si="492"/>
        <v>42151.697384259256</v>
      </c>
      <c r="T3940" s="10">
        <f t="shared" si="493"/>
        <v>42182.697384259256</v>
      </c>
      <c r="U3940">
        <f t="shared" si="494"/>
        <v>2015</v>
      </c>
      <c r="V3940">
        <f t="shared" si="495"/>
        <v>2015</v>
      </c>
    </row>
    <row r="3941" spans="1:22"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88"/>
        <v>0.1</v>
      </c>
      <c r="P3941" s="5">
        <f t="shared" si="489"/>
        <v>5</v>
      </c>
      <c r="Q3941" t="str">
        <f t="shared" si="490"/>
        <v>theater</v>
      </c>
      <c r="R3941" t="str">
        <f t="shared" si="491"/>
        <v>plays</v>
      </c>
      <c r="S3941" s="10">
        <f t="shared" si="492"/>
        <v>41915.191886574074</v>
      </c>
      <c r="T3941" s="10">
        <f t="shared" si="493"/>
        <v>41918.979166666664</v>
      </c>
      <c r="U3941">
        <f t="shared" si="494"/>
        <v>2014</v>
      </c>
      <c r="V3941">
        <f t="shared" si="495"/>
        <v>2014</v>
      </c>
    </row>
    <row r="3942" spans="1:22"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88"/>
        <v>0.22</v>
      </c>
      <c r="P3942" s="5">
        <f t="shared" si="489"/>
        <v>5.5</v>
      </c>
      <c r="Q3942" t="str">
        <f t="shared" si="490"/>
        <v>theater</v>
      </c>
      <c r="R3942" t="str">
        <f t="shared" si="491"/>
        <v>plays</v>
      </c>
      <c r="S3942" s="10">
        <f t="shared" si="492"/>
        <v>41961.284155092588</v>
      </c>
      <c r="T3942" s="10">
        <f t="shared" si="493"/>
        <v>42006.284155092588</v>
      </c>
      <c r="U3942">
        <f t="shared" si="494"/>
        <v>2014</v>
      </c>
      <c r="V3942">
        <f t="shared" si="495"/>
        <v>2015</v>
      </c>
    </row>
    <row r="3943" spans="1:22"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88"/>
        <v>0.90909090909090906</v>
      </c>
      <c r="P3943" s="5">
        <f t="shared" si="489"/>
        <v>25</v>
      </c>
      <c r="Q3943" t="str">
        <f t="shared" si="490"/>
        <v>theater</v>
      </c>
      <c r="R3943" t="str">
        <f t="shared" si="491"/>
        <v>plays</v>
      </c>
      <c r="S3943" s="10">
        <f t="shared" si="492"/>
        <v>41940.378900462958</v>
      </c>
      <c r="T3943" s="10">
        <f t="shared" si="493"/>
        <v>41967.833333333336</v>
      </c>
      <c r="U3943">
        <f t="shared" si="494"/>
        <v>2014</v>
      </c>
      <c r="V3943">
        <f t="shared" si="495"/>
        <v>2014</v>
      </c>
    </row>
    <row r="3944" spans="1:22"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88"/>
        <v>0</v>
      </c>
      <c r="P3944" s="5">
        <f t="shared" si="489"/>
        <v>0</v>
      </c>
      <c r="Q3944" t="str">
        <f t="shared" si="490"/>
        <v>theater</v>
      </c>
      <c r="R3944" t="str">
        <f t="shared" si="491"/>
        <v>plays</v>
      </c>
      <c r="S3944" s="10">
        <f t="shared" si="492"/>
        <v>42111.695763888885</v>
      </c>
      <c r="T3944" s="10">
        <f t="shared" si="493"/>
        <v>42171.695763888885</v>
      </c>
      <c r="U3944">
        <f t="shared" si="494"/>
        <v>2015</v>
      </c>
      <c r="V3944">
        <f t="shared" si="495"/>
        <v>2015</v>
      </c>
    </row>
    <row r="3945" spans="1:22"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88"/>
        <v>35.64</v>
      </c>
      <c r="P3945" s="5">
        <f t="shared" si="489"/>
        <v>137.07692307692307</v>
      </c>
      <c r="Q3945" t="str">
        <f t="shared" si="490"/>
        <v>theater</v>
      </c>
      <c r="R3945" t="str">
        <f t="shared" si="491"/>
        <v>plays</v>
      </c>
      <c r="S3945" s="10">
        <f t="shared" si="492"/>
        <v>42279.570231481477</v>
      </c>
      <c r="T3945" s="10">
        <f t="shared" si="493"/>
        <v>42310.493055555555</v>
      </c>
      <c r="U3945">
        <f t="shared" si="494"/>
        <v>2015</v>
      </c>
      <c r="V3945">
        <f t="shared" si="495"/>
        <v>2015</v>
      </c>
    </row>
    <row r="3946" spans="1:22"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88"/>
        <v>0</v>
      </c>
      <c r="P3946" s="5">
        <f t="shared" si="489"/>
        <v>0</v>
      </c>
      <c r="Q3946" t="str">
        <f t="shared" si="490"/>
        <v>theater</v>
      </c>
      <c r="R3946" t="str">
        <f t="shared" si="491"/>
        <v>plays</v>
      </c>
      <c r="S3946" s="10">
        <f t="shared" si="492"/>
        <v>42213.454571759255</v>
      </c>
      <c r="T3946" s="10">
        <f t="shared" si="493"/>
        <v>42243.454571759255</v>
      </c>
      <c r="U3946">
        <f t="shared" si="494"/>
        <v>2015</v>
      </c>
      <c r="V3946">
        <f t="shared" si="495"/>
        <v>2015</v>
      </c>
    </row>
    <row r="3947" spans="1:22"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88"/>
        <v>0.25</v>
      </c>
      <c r="P3947" s="5">
        <f t="shared" si="489"/>
        <v>5</v>
      </c>
      <c r="Q3947" t="str">
        <f t="shared" si="490"/>
        <v>theater</v>
      </c>
      <c r="R3947" t="str">
        <f t="shared" si="491"/>
        <v>plays</v>
      </c>
      <c r="S3947" s="10">
        <f t="shared" si="492"/>
        <v>42109.593379629623</v>
      </c>
      <c r="T3947" s="10">
        <f t="shared" si="493"/>
        <v>42139.593379629623</v>
      </c>
      <c r="U3947">
        <f t="shared" si="494"/>
        <v>2015</v>
      </c>
      <c r="V3947">
        <f t="shared" si="495"/>
        <v>2015</v>
      </c>
    </row>
    <row r="3948" spans="1:22"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88"/>
        <v>3.25</v>
      </c>
      <c r="P3948" s="5">
        <f t="shared" si="489"/>
        <v>39</v>
      </c>
      <c r="Q3948" t="str">
        <f t="shared" si="490"/>
        <v>theater</v>
      </c>
      <c r="R3948" t="str">
        <f t="shared" si="491"/>
        <v>plays</v>
      </c>
      <c r="S3948" s="10">
        <f t="shared" si="492"/>
        <v>42031.625254629624</v>
      </c>
      <c r="T3948" s="10">
        <f t="shared" si="493"/>
        <v>42063.124999999993</v>
      </c>
      <c r="U3948">
        <f t="shared" si="494"/>
        <v>2015</v>
      </c>
      <c r="V3948">
        <f t="shared" si="495"/>
        <v>2015</v>
      </c>
    </row>
    <row r="3949" spans="1:22"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88"/>
        <v>3.3666666666666663</v>
      </c>
      <c r="P3949" s="5">
        <f t="shared" si="489"/>
        <v>50.5</v>
      </c>
      <c r="Q3949" t="str">
        <f t="shared" si="490"/>
        <v>theater</v>
      </c>
      <c r="R3949" t="str">
        <f t="shared" si="491"/>
        <v>plays</v>
      </c>
      <c r="S3949" s="10">
        <f t="shared" si="492"/>
        <v>42614.934537037036</v>
      </c>
      <c r="T3949" s="10">
        <f t="shared" si="493"/>
        <v>42644.934537037036</v>
      </c>
      <c r="U3949">
        <f t="shared" si="494"/>
        <v>2016</v>
      </c>
      <c r="V3949">
        <f t="shared" si="495"/>
        <v>2016</v>
      </c>
    </row>
    <row r="3950" spans="1:22"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88"/>
        <v>0</v>
      </c>
      <c r="P3950" s="5">
        <f t="shared" si="489"/>
        <v>0</v>
      </c>
      <c r="Q3950" t="str">
        <f t="shared" si="490"/>
        <v>theater</v>
      </c>
      <c r="R3950" t="str">
        <f t="shared" si="491"/>
        <v>plays</v>
      </c>
      <c r="S3950" s="10">
        <f t="shared" si="492"/>
        <v>41829.117164351854</v>
      </c>
      <c r="T3950" s="10">
        <f t="shared" si="493"/>
        <v>41889.117164351854</v>
      </c>
      <c r="U3950">
        <f t="shared" si="494"/>
        <v>2014</v>
      </c>
      <c r="V3950">
        <f t="shared" si="495"/>
        <v>2014</v>
      </c>
    </row>
    <row r="3951" spans="1:22"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88"/>
        <v>15.770000000000001</v>
      </c>
      <c r="P3951" s="5">
        <f t="shared" si="489"/>
        <v>49.28125</v>
      </c>
      <c r="Q3951" t="str">
        <f t="shared" si="490"/>
        <v>theater</v>
      </c>
      <c r="R3951" t="str">
        <f t="shared" si="491"/>
        <v>plays</v>
      </c>
      <c r="S3951" s="10">
        <f t="shared" si="492"/>
        <v>42015.912280092591</v>
      </c>
      <c r="T3951" s="10">
        <f t="shared" si="493"/>
        <v>42045.912280092591</v>
      </c>
      <c r="U3951">
        <f t="shared" si="494"/>
        <v>2015</v>
      </c>
      <c r="V3951">
        <f t="shared" si="495"/>
        <v>2015</v>
      </c>
    </row>
    <row r="3952" spans="1:22"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88"/>
        <v>0.625</v>
      </c>
      <c r="P3952" s="5">
        <f t="shared" si="489"/>
        <v>25</v>
      </c>
      <c r="Q3952" t="str">
        <f t="shared" si="490"/>
        <v>theater</v>
      </c>
      <c r="R3952" t="str">
        <f t="shared" si="491"/>
        <v>plays</v>
      </c>
      <c r="S3952" s="10">
        <f t="shared" si="492"/>
        <v>42439.493981481479</v>
      </c>
      <c r="T3952" s="10">
        <f t="shared" si="493"/>
        <v>42468.565972222219</v>
      </c>
      <c r="U3952">
        <f t="shared" si="494"/>
        <v>2016</v>
      </c>
      <c r="V3952">
        <f t="shared" si="495"/>
        <v>2016</v>
      </c>
    </row>
    <row r="3953" spans="1:22"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88"/>
        <v>5.0000000000000001E-4</v>
      </c>
      <c r="P3953" s="5">
        <f t="shared" si="489"/>
        <v>1</v>
      </c>
      <c r="Q3953" t="str">
        <f t="shared" si="490"/>
        <v>theater</v>
      </c>
      <c r="R3953" t="str">
        <f t="shared" si="491"/>
        <v>plays</v>
      </c>
      <c r="S3953" s="10">
        <f t="shared" si="492"/>
        <v>42433.617384259262</v>
      </c>
      <c r="T3953" s="10">
        <f t="shared" si="493"/>
        <v>42493.57571759259</v>
      </c>
      <c r="U3953">
        <f t="shared" si="494"/>
        <v>2016</v>
      </c>
      <c r="V3953">
        <f t="shared" si="495"/>
        <v>2016</v>
      </c>
    </row>
    <row r="3954" spans="1:22"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88"/>
        <v>9.6153846153846159E-2</v>
      </c>
      <c r="P3954" s="5">
        <f t="shared" si="489"/>
        <v>25</v>
      </c>
      <c r="Q3954" t="str">
        <f t="shared" si="490"/>
        <v>theater</v>
      </c>
      <c r="R3954" t="str">
        <f t="shared" si="491"/>
        <v>plays</v>
      </c>
      <c r="S3954" s="10">
        <f t="shared" si="492"/>
        <v>42243.582060185181</v>
      </c>
      <c r="T3954" s="10">
        <f t="shared" si="493"/>
        <v>42303.582060185181</v>
      </c>
      <c r="U3954">
        <f t="shared" si="494"/>
        <v>2015</v>
      </c>
      <c r="V3954">
        <f t="shared" si="495"/>
        <v>2015</v>
      </c>
    </row>
    <row r="3955" spans="1:22"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88"/>
        <v>0</v>
      </c>
      <c r="P3955" s="5">
        <f t="shared" si="489"/>
        <v>0</v>
      </c>
      <c r="Q3955" t="str">
        <f t="shared" si="490"/>
        <v>theater</v>
      </c>
      <c r="R3955" t="str">
        <f t="shared" si="491"/>
        <v>plays</v>
      </c>
      <c r="S3955" s="10">
        <f t="shared" si="492"/>
        <v>42549.840115740742</v>
      </c>
      <c r="T3955" s="10">
        <f t="shared" si="493"/>
        <v>42580.770138888889</v>
      </c>
      <c r="U3955">
        <f t="shared" si="494"/>
        <v>2016</v>
      </c>
      <c r="V3955">
        <f t="shared" si="495"/>
        <v>2016</v>
      </c>
    </row>
    <row r="3956" spans="1:22"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88"/>
        <v>0</v>
      </c>
      <c r="P3956" s="5">
        <f t="shared" si="489"/>
        <v>0</v>
      </c>
      <c r="Q3956" t="str">
        <f t="shared" si="490"/>
        <v>theater</v>
      </c>
      <c r="R3956" t="str">
        <f t="shared" si="491"/>
        <v>plays</v>
      </c>
      <c r="S3956" s="10">
        <f t="shared" si="492"/>
        <v>41774.442870370367</v>
      </c>
      <c r="T3956" s="10">
        <f t="shared" si="493"/>
        <v>41834.442870370367</v>
      </c>
      <c r="U3956">
        <f t="shared" si="494"/>
        <v>2014</v>
      </c>
      <c r="V3956">
        <f t="shared" si="495"/>
        <v>2014</v>
      </c>
    </row>
    <row r="3957" spans="1:22"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88"/>
        <v>24.285714285714285</v>
      </c>
      <c r="P3957" s="5">
        <f t="shared" si="489"/>
        <v>53.125</v>
      </c>
      <c r="Q3957" t="str">
        <f t="shared" si="490"/>
        <v>theater</v>
      </c>
      <c r="R3957" t="str">
        <f t="shared" si="491"/>
        <v>plays</v>
      </c>
      <c r="S3957" s="10">
        <f t="shared" si="492"/>
        <v>42306.640520833331</v>
      </c>
      <c r="T3957" s="10">
        <f t="shared" si="493"/>
        <v>42336.682187499995</v>
      </c>
      <c r="U3957">
        <f t="shared" si="494"/>
        <v>2015</v>
      </c>
      <c r="V3957">
        <f t="shared" si="495"/>
        <v>2015</v>
      </c>
    </row>
    <row r="3958" spans="1:22"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88"/>
        <v>0</v>
      </c>
      <c r="P3958" s="5">
        <f t="shared" si="489"/>
        <v>0</v>
      </c>
      <c r="Q3958" t="str">
        <f t="shared" si="490"/>
        <v>theater</v>
      </c>
      <c r="R3958" t="str">
        <f t="shared" si="491"/>
        <v>plays</v>
      </c>
      <c r="S3958" s="10">
        <f t="shared" si="492"/>
        <v>42457.723692129628</v>
      </c>
      <c r="T3958" s="10">
        <f t="shared" si="493"/>
        <v>42484.805555555555</v>
      </c>
      <c r="U3958">
        <f t="shared" si="494"/>
        <v>2016</v>
      </c>
      <c r="V3958">
        <f t="shared" si="495"/>
        <v>2016</v>
      </c>
    </row>
    <row r="3959" spans="1:22"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88"/>
        <v>2.5000000000000001E-2</v>
      </c>
      <c r="P3959" s="5">
        <f t="shared" si="489"/>
        <v>7</v>
      </c>
      <c r="Q3959" t="str">
        <f t="shared" si="490"/>
        <v>theater</v>
      </c>
      <c r="R3959" t="str">
        <f t="shared" si="491"/>
        <v>plays</v>
      </c>
      <c r="S3959" s="10">
        <f t="shared" si="492"/>
        <v>42513.76798611111</v>
      </c>
      <c r="T3959" s="10">
        <f t="shared" si="493"/>
        <v>42559.76798611111</v>
      </c>
      <c r="U3959">
        <f t="shared" si="494"/>
        <v>2016</v>
      </c>
      <c r="V3959">
        <f t="shared" si="495"/>
        <v>2016</v>
      </c>
    </row>
    <row r="3960" spans="1:22"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88"/>
        <v>32.049999999999997</v>
      </c>
      <c r="P3960" s="5">
        <f t="shared" si="489"/>
        <v>40.0625</v>
      </c>
      <c r="Q3960" t="str">
        <f t="shared" si="490"/>
        <v>theater</v>
      </c>
      <c r="R3960" t="str">
        <f t="shared" si="491"/>
        <v>plays</v>
      </c>
      <c r="S3960" s="10">
        <f t="shared" si="492"/>
        <v>41816.742037037031</v>
      </c>
      <c r="T3960" s="10">
        <f t="shared" si="493"/>
        <v>41853.375</v>
      </c>
      <c r="U3960">
        <f t="shared" si="494"/>
        <v>2014</v>
      </c>
      <c r="V3960">
        <f t="shared" si="495"/>
        <v>2014</v>
      </c>
    </row>
    <row r="3961" spans="1:22"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88"/>
        <v>24.333333333333336</v>
      </c>
      <c r="P3961" s="5">
        <f t="shared" si="489"/>
        <v>24.333333333333332</v>
      </c>
      <c r="Q3961" t="str">
        <f t="shared" si="490"/>
        <v>theater</v>
      </c>
      <c r="R3961" t="str">
        <f t="shared" si="491"/>
        <v>plays</v>
      </c>
      <c r="S3961" s="10">
        <f t="shared" si="492"/>
        <v>41880.580509259256</v>
      </c>
      <c r="T3961" s="10">
        <f t="shared" si="493"/>
        <v>41910.580509259256</v>
      </c>
      <c r="U3961">
        <f t="shared" si="494"/>
        <v>2014</v>
      </c>
      <c r="V3961">
        <f t="shared" si="495"/>
        <v>2014</v>
      </c>
    </row>
    <row r="3962" spans="1:22"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88"/>
        <v>1.5</v>
      </c>
      <c r="P3962" s="5">
        <f t="shared" si="489"/>
        <v>11.25</v>
      </c>
      <c r="Q3962" t="str">
        <f t="shared" si="490"/>
        <v>theater</v>
      </c>
      <c r="R3962" t="str">
        <f t="shared" si="491"/>
        <v>plays</v>
      </c>
      <c r="S3962" s="10">
        <f t="shared" si="492"/>
        <v>42342.63722222222</v>
      </c>
      <c r="T3962" s="10">
        <f t="shared" si="493"/>
        <v>42372.63722222222</v>
      </c>
      <c r="U3962">
        <f t="shared" si="494"/>
        <v>2015</v>
      </c>
      <c r="V3962">
        <f t="shared" si="495"/>
        <v>2016</v>
      </c>
    </row>
    <row r="3963" spans="1:22"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88"/>
        <v>0.42</v>
      </c>
      <c r="P3963" s="5">
        <f t="shared" si="489"/>
        <v>10.5</v>
      </c>
      <c r="Q3963" t="str">
        <f t="shared" si="490"/>
        <v>theater</v>
      </c>
      <c r="R3963" t="str">
        <f t="shared" si="491"/>
        <v>plays</v>
      </c>
      <c r="S3963" s="10">
        <f t="shared" si="492"/>
        <v>41745.682986111111</v>
      </c>
      <c r="T3963" s="10">
        <f t="shared" si="493"/>
        <v>41767.682986111111</v>
      </c>
      <c r="U3963">
        <f t="shared" si="494"/>
        <v>2014</v>
      </c>
      <c r="V3963">
        <f t="shared" si="495"/>
        <v>2014</v>
      </c>
    </row>
    <row r="3964" spans="1:22"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88"/>
        <v>3.214285714285714</v>
      </c>
      <c r="P3964" s="5">
        <f t="shared" si="489"/>
        <v>15</v>
      </c>
      <c r="Q3964" t="str">
        <f t="shared" si="490"/>
        <v>theater</v>
      </c>
      <c r="R3964" t="str">
        <f t="shared" si="491"/>
        <v>plays</v>
      </c>
      <c r="S3964" s="10">
        <f t="shared" si="492"/>
        <v>42311.413124999999</v>
      </c>
      <c r="T3964" s="10">
        <f t="shared" si="493"/>
        <v>42336.413124999999</v>
      </c>
      <c r="U3964">
        <f t="shared" si="494"/>
        <v>2015</v>
      </c>
      <c r="V3964">
        <f t="shared" si="495"/>
        <v>2015</v>
      </c>
    </row>
    <row r="3965" spans="1:22"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88"/>
        <v>0</v>
      </c>
      <c r="P3965" s="5">
        <f t="shared" si="489"/>
        <v>0</v>
      </c>
      <c r="Q3965" t="str">
        <f t="shared" si="490"/>
        <v>theater</v>
      </c>
      <c r="R3965" t="str">
        <f t="shared" si="491"/>
        <v>plays</v>
      </c>
      <c r="S3965" s="10">
        <f t="shared" si="492"/>
        <v>42295.945798611108</v>
      </c>
      <c r="T3965" s="10">
        <f t="shared" si="493"/>
        <v>42325.987465277773</v>
      </c>
      <c r="U3965">
        <f t="shared" si="494"/>
        <v>2015</v>
      </c>
      <c r="V3965">
        <f t="shared" si="495"/>
        <v>2015</v>
      </c>
    </row>
    <row r="3966" spans="1:22"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88"/>
        <v>6.3</v>
      </c>
      <c r="P3966" s="5">
        <f t="shared" si="489"/>
        <v>42</v>
      </c>
      <c r="Q3966" t="str">
        <f t="shared" si="490"/>
        <v>theater</v>
      </c>
      <c r="R3966" t="str">
        <f t="shared" si="491"/>
        <v>plays</v>
      </c>
      <c r="S3966" s="10">
        <f t="shared" si="492"/>
        <v>42053.513726851852</v>
      </c>
      <c r="T3966" s="10">
        <f t="shared" si="493"/>
        <v>42113.47206018518</v>
      </c>
      <c r="U3966">
        <f t="shared" si="494"/>
        <v>2015</v>
      </c>
      <c r="V3966">
        <f t="shared" si="495"/>
        <v>2015</v>
      </c>
    </row>
    <row r="3967" spans="1:22"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88"/>
        <v>14.249999999999998</v>
      </c>
      <c r="P3967" s="5">
        <f t="shared" si="489"/>
        <v>71.25</v>
      </c>
      <c r="Q3967" t="str">
        <f t="shared" si="490"/>
        <v>theater</v>
      </c>
      <c r="R3967" t="str">
        <f t="shared" si="491"/>
        <v>plays</v>
      </c>
      <c r="S3967" s="10">
        <f t="shared" si="492"/>
        <v>42414.027546296296</v>
      </c>
      <c r="T3967" s="10">
        <f t="shared" si="493"/>
        <v>42473.985879629625</v>
      </c>
      <c r="U3967">
        <f t="shared" si="494"/>
        <v>2016</v>
      </c>
      <c r="V3967">
        <f t="shared" si="495"/>
        <v>2016</v>
      </c>
    </row>
    <row r="3968" spans="1:22"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88"/>
        <v>0.6</v>
      </c>
      <c r="P3968" s="5">
        <f t="shared" si="489"/>
        <v>22.5</v>
      </c>
      <c r="Q3968" t="str">
        <f t="shared" si="490"/>
        <v>theater</v>
      </c>
      <c r="R3968" t="str">
        <f t="shared" si="491"/>
        <v>plays</v>
      </c>
      <c r="S3968" s="10">
        <f t="shared" si="492"/>
        <v>41801.503217592588</v>
      </c>
      <c r="T3968" s="10">
        <f t="shared" si="493"/>
        <v>41843.915972222218</v>
      </c>
      <c r="U3968">
        <f t="shared" si="494"/>
        <v>2014</v>
      </c>
      <c r="V3968">
        <f t="shared" si="495"/>
        <v>2014</v>
      </c>
    </row>
    <row r="3969" spans="1:22"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88"/>
        <v>24.117647058823529</v>
      </c>
      <c r="P3969" s="5">
        <f t="shared" si="489"/>
        <v>41</v>
      </c>
      <c r="Q3969" t="str">
        <f t="shared" si="490"/>
        <v>theater</v>
      </c>
      <c r="R3969" t="str">
        <f t="shared" si="491"/>
        <v>plays</v>
      </c>
      <c r="S3969" s="10">
        <f t="shared" si="492"/>
        <v>42770.082256944443</v>
      </c>
      <c r="T3969" s="10">
        <f t="shared" si="493"/>
        <v>42800.082256944443</v>
      </c>
      <c r="U3969">
        <f t="shared" si="494"/>
        <v>2017</v>
      </c>
      <c r="V3969">
        <f t="shared" si="495"/>
        <v>2017</v>
      </c>
    </row>
    <row r="3970" spans="1:22"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88"/>
        <v>10.54</v>
      </c>
      <c r="P3970" s="5">
        <f t="shared" si="489"/>
        <v>47.909090909090907</v>
      </c>
      <c r="Q3970" t="str">
        <f t="shared" si="490"/>
        <v>theater</v>
      </c>
      <c r="R3970" t="str">
        <f t="shared" si="491"/>
        <v>plays</v>
      </c>
      <c r="S3970" s="10">
        <f t="shared" si="492"/>
        <v>42452.60732638889</v>
      </c>
      <c r="T3970" s="10">
        <f t="shared" si="493"/>
        <v>42512.60732638889</v>
      </c>
      <c r="U3970">
        <f t="shared" si="494"/>
        <v>2016</v>
      </c>
      <c r="V3970">
        <f t="shared" si="495"/>
        <v>2016</v>
      </c>
    </row>
    <row r="3971" spans="1:22"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96">(E3971/D3971)*100</f>
        <v>7.4690265486725664</v>
      </c>
      <c r="P3971" s="5">
        <f t="shared" ref="P3971:P4034" si="497">IFERROR(E3971/L3971, 0)</f>
        <v>35.166666666666664</v>
      </c>
      <c r="Q3971" t="str">
        <f t="shared" ref="Q3971:Q4034" si="498">LEFT(N3971,FIND("/",N3971)-1)</f>
        <v>theater</v>
      </c>
      <c r="R3971" t="str">
        <f t="shared" ref="R3971:R4034" si="499">RIGHT(N3971,LEN(N3971)-FIND("/",N3971))</f>
        <v>plays</v>
      </c>
      <c r="S3971" s="10">
        <f t="shared" ref="S3971:S4034" si="500">(J3971/86400)+25569+(-5/24)</f>
        <v>42601.646365740737</v>
      </c>
      <c r="T3971" s="10">
        <f t="shared" ref="T3971:T4034" si="501">(I3971/86400)+25569+(-5/24)</f>
        <v>42610.954861111109</v>
      </c>
      <c r="U3971">
        <f t="shared" ref="U3971:U4034" si="502">YEAR(S3971)</f>
        <v>2016</v>
      </c>
      <c r="V3971">
        <f t="shared" ref="V3971:V4034" si="503">YEAR(T3971)</f>
        <v>2016</v>
      </c>
    </row>
    <row r="3972" spans="1:22"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96"/>
        <v>7.3333333333333334E-2</v>
      </c>
      <c r="P3972" s="5">
        <f t="shared" si="497"/>
        <v>5.5</v>
      </c>
      <c r="Q3972" t="str">
        <f t="shared" si="498"/>
        <v>theater</v>
      </c>
      <c r="R3972" t="str">
        <f t="shared" si="499"/>
        <v>plays</v>
      </c>
      <c r="S3972" s="10">
        <f t="shared" si="500"/>
        <v>42447.655219907407</v>
      </c>
      <c r="T3972" s="10">
        <f t="shared" si="501"/>
        <v>42477.655219907407</v>
      </c>
      <c r="U3972">
        <f t="shared" si="502"/>
        <v>2016</v>
      </c>
      <c r="V3972">
        <f t="shared" si="503"/>
        <v>2016</v>
      </c>
    </row>
    <row r="3973" spans="1:22"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96"/>
        <v>0.97142857142857131</v>
      </c>
      <c r="P3973" s="5">
        <f t="shared" si="497"/>
        <v>22.666666666666668</v>
      </c>
      <c r="Q3973" t="str">
        <f t="shared" si="498"/>
        <v>theater</v>
      </c>
      <c r="R3973" t="str">
        <f t="shared" si="499"/>
        <v>plays</v>
      </c>
      <c r="S3973" s="10">
        <f t="shared" si="500"/>
        <v>41811.327847222223</v>
      </c>
      <c r="T3973" s="10">
        <f t="shared" si="501"/>
        <v>41841.327847222223</v>
      </c>
      <c r="U3973">
        <f t="shared" si="502"/>
        <v>2014</v>
      </c>
      <c r="V3973">
        <f t="shared" si="503"/>
        <v>2014</v>
      </c>
    </row>
    <row r="3974" spans="1:22"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96"/>
        <v>21.099999999999998</v>
      </c>
      <c r="P3974" s="5">
        <f t="shared" si="497"/>
        <v>26.375</v>
      </c>
      <c r="Q3974" t="str">
        <f t="shared" si="498"/>
        <v>theater</v>
      </c>
      <c r="R3974" t="str">
        <f t="shared" si="499"/>
        <v>plays</v>
      </c>
      <c r="S3974" s="10">
        <f t="shared" si="500"/>
        <v>41980.859189814808</v>
      </c>
      <c r="T3974" s="10">
        <f t="shared" si="501"/>
        <v>42040.859189814808</v>
      </c>
      <c r="U3974">
        <f t="shared" si="502"/>
        <v>2014</v>
      </c>
      <c r="V3974">
        <f t="shared" si="503"/>
        <v>2015</v>
      </c>
    </row>
    <row r="3975" spans="1:22"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96"/>
        <v>78.100000000000009</v>
      </c>
      <c r="P3975" s="5">
        <f t="shared" si="497"/>
        <v>105.54054054054055</v>
      </c>
      <c r="Q3975" t="str">
        <f t="shared" si="498"/>
        <v>theater</v>
      </c>
      <c r="R3975" t="str">
        <f t="shared" si="499"/>
        <v>plays</v>
      </c>
      <c r="S3975" s="10">
        <f t="shared" si="500"/>
        <v>42469.475810185184</v>
      </c>
      <c r="T3975" s="10">
        <f t="shared" si="501"/>
        <v>42498.958333333336</v>
      </c>
      <c r="U3975">
        <f t="shared" si="502"/>
        <v>2016</v>
      </c>
      <c r="V3975">
        <f t="shared" si="503"/>
        <v>2016</v>
      </c>
    </row>
    <row r="3976" spans="1:22"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96"/>
        <v>32</v>
      </c>
      <c r="P3976" s="5">
        <f t="shared" si="497"/>
        <v>29.09090909090909</v>
      </c>
      <c r="Q3976" t="str">
        <f t="shared" si="498"/>
        <v>theater</v>
      </c>
      <c r="R3976" t="str">
        <f t="shared" si="499"/>
        <v>plays</v>
      </c>
      <c r="S3976" s="10">
        <f t="shared" si="500"/>
        <v>42493.338518518511</v>
      </c>
      <c r="T3976" s="10">
        <f t="shared" si="501"/>
        <v>42523.338518518511</v>
      </c>
      <c r="U3976">
        <f t="shared" si="502"/>
        <v>2016</v>
      </c>
      <c r="V3976">
        <f t="shared" si="503"/>
        <v>2016</v>
      </c>
    </row>
    <row r="3977" spans="1:22"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96"/>
        <v>0</v>
      </c>
      <c r="P3977" s="5">
        <f t="shared" si="497"/>
        <v>0</v>
      </c>
      <c r="Q3977" t="str">
        <f t="shared" si="498"/>
        <v>theater</v>
      </c>
      <c r="R3977" t="str">
        <f t="shared" si="499"/>
        <v>plays</v>
      </c>
      <c r="S3977" s="10">
        <f t="shared" si="500"/>
        <v>42534.658541666664</v>
      </c>
      <c r="T3977" s="10">
        <f t="shared" si="501"/>
        <v>42564.658541666664</v>
      </c>
      <c r="U3977">
        <f t="shared" si="502"/>
        <v>2016</v>
      </c>
      <c r="V3977">
        <f t="shared" si="503"/>
        <v>2016</v>
      </c>
    </row>
    <row r="3978" spans="1:22"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96"/>
        <v>47.692307692307693</v>
      </c>
      <c r="P3978" s="5">
        <f t="shared" si="497"/>
        <v>62</v>
      </c>
      <c r="Q3978" t="str">
        <f t="shared" si="498"/>
        <v>theater</v>
      </c>
      <c r="R3978" t="str">
        <f t="shared" si="499"/>
        <v>plays</v>
      </c>
      <c r="S3978" s="10">
        <f t="shared" si="500"/>
        <v>41830.650011574071</v>
      </c>
      <c r="T3978" s="10">
        <f t="shared" si="501"/>
        <v>41852.083333333328</v>
      </c>
      <c r="U3978">
        <f t="shared" si="502"/>
        <v>2014</v>
      </c>
      <c r="V3978">
        <f t="shared" si="503"/>
        <v>2014</v>
      </c>
    </row>
    <row r="3979" spans="1:22"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96"/>
        <v>1.4500000000000002</v>
      </c>
      <c r="P3979" s="5">
        <f t="shared" si="497"/>
        <v>217.5</v>
      </c>
      <c r="Q3979" t="str">
        <f t="shared" si="498"/>
        <v>theater</v>
      </c>
      <c r="R3979" t="str">
        <f t="shared" si="499"/>
        <v>plays</v>
      </c>
      <c r="S3979" s="10">
        <f t="shared" si="500"/>
        <v>42543.580231481479</v>
      </c>
      <c r="T3979" s="10">
        <f t="shared" si="501"/>
        <v>42573.580231481479</v>
      </c>
      <c r="U3979">
        <f t="shared" si="502"/>
        <v>2016</v>
      </c>
      <c r="V3979">
        <f t="shared" si="503"/>
        <v>2016</v>
      </c>
    </row>
    <row r="3980" spans="1:22"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96"/>
        <v>10.7</v>
      </c>
      <c r="P3980" s="5">
        <f t="shared" si="497"/>
        <v>26.75</v>
      </c>
      <c r="Q3980" t="str">
        <f t="shared" si="498"/>
        <v>theater</v>
      </c>
      <c r="R3980" t="str">
        <f t="shared" si="499"/>
        <v>plays</v>
      </c>
      <c r="S3980" s="10">
        <f t="shared" si="500"/>
        <v>41975.434641203705</v>
      </c>
      <c r="T3980" s="10">
        <f t="shared" si="501"/>
        <v>42035.434641203705</v>
      </c>
      <c r="U3980">
        <f t="shared" si="502"/>
        <v>2014</v>
      </c>
      <c r="V3980">
        <f t="shared" si="503"/>
        <v>2015</v>
      </c>
    </row>
    <row r="3981" spans="1:22"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96"/>
        <v>1.8333333333333333</v>
      </c>
      <c r="P3981" s="5">
        <f t="shared" si="497"/>
        <v>18.333333333333332</v>
      </c>
      <c r="Q3981" t="str">
        <f t="shared" si="498"/>
        <v>theater</v>
      </c>
      <c r="R3981" t="str">
        <f t="shared" si="499"/>
        <v>plays</v>
      </c>
      <c r="S3981" s="10">
        <f t="shared" si="500"/>
        <v>42069.695104166669</v>
      </c>
      <c r="T3981" s="10">
        <f t="shared" si="501"/>
        <v>42092.624999999993</v>
      </c>
      <c r="U3981">
        <f t="shared" si="502"/>
        <v>2015</v>
      </c>
      <c r="V3981">
        <f t="shared" si="503"/>
        <v>2015</v>
      </c>
    </row>
    <row r="3982" spans="1:22"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96"/>
        <v>18</v>
      </c>
      <c r="P3982" s="5">
        <f t="shared" si="497"/>
        <v>64.285714285714292</v>
      </c>
      <c r="Q3982" t="str">
        <f t="shared" si="498"/>
        <v>theater</v>
      </c>
      <c r="R3982" t="str">
        <f t="shared" si="499"/>
        <v>plays</v>
      </c>
      <c r="S3982" s="10">
        <f t="shared" si="500"/>
        <v>41795.390590277777</v>
      </c>
      <c r="T3982" s="10">
        <f t="shared" si="501"/>
        <v>41825.390590277777</v>
      </c>
      <c r="U3982">
        <f t="shared" si="502"/>
        <v>2014</v>
      </c>
      <c r="V3982">
        <f t="shared" si="503"/>
        <v>2014</v>
      </c>
    </row>
    <row r="3983" spans="1:22"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96"/>
        <v>4.083333333333333</v>
      </c>
      <c r="P3983" s="5">
        <f t="shared" si="497"/>
        <v>175</v>
      </c>
      <c r="Q3983" t="str">
        <f t="shared" si="498"/>
        <v>theater</v>
      </c>
      <c r="R3983" t="str">
        <f t="shared" si="499"/>
        <v>plays</v>
      </c>
      <c r="S3983" s="10">
        <f t="shared" si="500"/>
        <v>42507.971631944441</v>
      </c>
      <c r="T3983" s="10">
        <f t="shared" si="501"/>
        <v>42567.971631944441</v>
      </c>
      <c r="U3983">
        <f t="shared" si="502"/>
        <v>2016</v>
      </c>
      <c r="V3983">
        <f t="shared" si="503"/>
        <v>2016</v>
      </c>
    </row>
    <row r="3984" spans="1:22"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96"/>
        <v>20</v>
      </c>
      <c r="P3984" s="5">
        <f t="shared" si="497"/>
        <v>34</v>
      </c>
      <c r="Q3984" t="str">
        <f t="shared" si="498"/>
        <v>theater</v>
      </c>
      <c r="R3984" t="str">
        <f t="shared" si="499"/>
        <v>plays</v>
      </c>
      <c r="S3984" s="10">
        <f t="shared" si="500"/>
        <v>42132.601620370369</v>
      </c>
      <c r="T3984" s="10">
        <f t="shared" si="501"/>
        <v>42192.601620370369</v>
      </c>
      <c r="U3984">
        <f t="shared" si="502"/>
        <v>2015</v>
      </c>
      <c r="V3984">
        <f t="shared" si="503"/>
        <v>2015</v>
      </c>
    </row>
    <row r="3985" spans="1:22"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96"/>
        <v>34.802513464991023</v>
      </c>
      <c r="P3985" s="5">
        <f t="shared" si="497"/>
        <v>84.282608695652172</v>
      </c>
      <c r="Q3985" t="str">
        <f t="shared" si="498"/>
        <v>theater</v>
      </c>
      <c r="R3985" t="str">
        <f t="shared" si="499"/>
        <v>plays</v>
      </c>
      <c r="S3985" s="10">
        <f t="shared" si="500"/>
        <v>41747.661527777775</v>
      </c>
      <c r="T3985" s="10">
        <f t="shared" si="501"/>
        <v>41779.082638888889</v>
      </c>
      <c r="U3985">
        <f t="shared" si="502"/>
        <v>2014</v>
      </c>
      <c r="V3985">
        <f t="shared" si="503"/>
        <v>2014</v>
      </c>
    </row>
    <row r="3986" spans="1:22"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96"/>
        <v>6.3333333333333339</v>
      </c>
      <c r="P3986" s="5">
        <f t="shared" si="497"/>
        <v>9.5</v>
      </c>
      <c r="Q3986" t="str">
        <f t="shared" si="498"/>
        <v>theater</v>
      </c>
      <c r="R3986" t="str">
        <f t="shared" si="499"/>
        <v>plays</v>
      </c>
      <c r="S3986" s="10">
        <f t="shared" si="500"/>
        <v>41920.75513888889</v>
      </c>
      <c r="T3986" s="10">
        <f t="shared" si="501"/>
        <v>41950.791666666664</v>
      </c>
      <c r="U3986">
        <f t="shared" si="502"/>
        <v>2014</v>
      </c>
      <c r="V3986">
        <f t="shared" si="503"/>
        <v>2014</v>
      </c>
    </row>
    <row r="3987" spans="1:22"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96"/>
        <v>32.049999999999997</v>
      </c>
      <c r="P3987" s="5">
        <f t="shared" si="497"/>
        <v>33.736842105263158</v>
      </c>
      <c r="Q3987" t="str">
        <f t="shared" si="498"/>
        <v>theater</v>
      </c>
      <c r="R3987" t="str">
        <f t="shared" si="499"/>
        <v>plays</v>
      </c>
      <c r="S3987" s="10">
        <f t="shared" si="500"/>
        <v>42399.499074074069</v>
      </c>
      <c r="T3987" s="10">
        <f t="shared" si="501"/>
        <v>42420.670138888883</v>
      </c>
      <c r="U3987">
        <f t="shared" si="502"/>
        <v>2016</v>
      </c>
      <c r="V3987">
        <f t="shared" si="503"/>
        <v>2016</v>
      </c>
    </row>
    <row r="3988" spans="1:22"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96"/>
        <v>9.76</v>
      </c>
      <c r="P3988" s="5">
        <f t="shared" si="497"/>
        <v>37.53846153846154</v>
      </c>
      <c r="Q3988" t="str">
        <f t="shared" si="498"/>
        <v>theater</v>
      </c>
      <c r="R3988" t="str">
        <f t="shared" si="499"/>
        <v>plays</v>
      </c>
      <c r="S3988" s="10">
        <f t="shared" si="500"/>
        <v>42467.340208333328</v>
      </c>
      <c r="T3988" s="10">
        <f t="shared" si="501"/>
        <v>42496.336111111108</v>
      </c>
      <c r="U3988">
        <f t="shared" si="502"/>
        <v>2016</v>
      </c>
      <c r="V3988">
        <f t="shared" si="503"/>
        <v>2016</v>
      </c>
    </row>
    <row r="3989" spans="1:22"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96"/>
        <v>37.75</v>
      </c>
      <c r="P3989" s="5">
        <f t="shared" si="497"/>
        <v>11.615384615384615</v>
      </c>
      <c r="Q3989" t="str">
        <f t="shared" si="498"/>
        <v>theater</v>
      </c>
      <c r="R3989" t="str">
        <f t="shared" si="499"/>
        <v>plays</v>
      </c>
      <c r="S3989" s="10">
        <f t="shared" si="500"/>
        <v>41765.716319444444</v>
      </c>
      <c r="T3989" s="10">
        <f t="shared" si="501"/>
        <v>41775.716319444444</v>
      </c>
      <c r="U3989">
        <f t="shared" si="502"/>
        <v>2014</v>
      </c>
      <c r="V3989">
        <f t="shared" si="503"/>
        <v>2014</v>
      </c>
    </row>
    <row r="3990" spans="1:22"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96"/>
        <v>2.1333333333333333</v>
      </c>
      <c r="P3990" s="5">
        <f t="shared" si="497"/>
        <v>8</v>
      </c>
      <c r="Q3990" t="str">
        <f t="shared" si="498"/>
        <v>theater</v>
      </c>
      <c r="R3990" t="str">
        <f t="shared" si="499"/>
        <v>plays</v>
      </c>
      <c r="S3990" s="10">
        <f t="shared" si="500"/>
        <v>42229.872835648144</v>
      </c>
      <c r="T3990" s="10">
        <f t="shared" si="501"/>
        <v>42244.872835648144</v>
      </c>
      <c r="U3990">
        <f t="shared" si="502"/>
        <v>2015</v>
      </c>
      <c r="V3990">
        <f t="shared" si="503"/>
        <v>2015</v>
      </c>
    </row>
    <row r="3991" spans="1:22"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96"/>
        <v>0</v>
      </c>
      <c r="P3991" s="5">
        <f t="shared" si="497"/>
        <v>0</v>
      </c>
      <c r="Q3991" t="str">
        <f t="shared" si="498"/>
        <v>theater</v>
      </c>
      <c r="R3991" t="str">
        <f t="shared" si="499"/>
        <v>plays</v>
      </c>
      <c r="S3991" s="10">
        <f t="shared" si="500"/>
        <v>42286.541446759256</v>
      </c>
      <c r="T3991" s="10">
        <f t="shared" si="501"/>
        <v>42316.583113425928</v>
      </c>
      <c r="U3991">
        <f t="shared" si="502"/>
        <v>2015</v>
      </c>
      <c r="V3991">
        <f t="shared" si="503"/>
        <v>2015</v>
      </c>
    </row>
    <row r="3992" spans="1:22"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96"/>
        <v>4.1818181818181817</v>
      </c>
      <c r="P3992" s="5">
        <f t="shared" si="497"/>
        <v>23</v>
      </c>
      <c r="Q3992" t="str">
        <f t="shared" si="498"/>
        <v>theater</v>
      </c>
      <c r="R3992" t="str">
        <f t="shared" si="499"/>
        <v>plays</v>
      </c>
      <c r="S3992" s="10">
        <f t="shared" si="500"/>
        <v>42401.464039351849</v>
      </c>
      <c r="T3992" s="10">
        <f t="shared" si="501"/>
        <v>42431.464039351849</v>
      </c>
      <c r="U3992">
        <f t="shared" si="502"/>
        <v>2016</v>
      </c>
      <c r="V3992">
        <f t="shared" si="503"/>
        <v>2016</v>
      </c>
    </row>
    <row r="3993" spans="1:22"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96"/>
        <v>20</v>
      </c>
      <c r="P3993" s="5">
        <f t="shared" si="497"/>
        <v>100</v>
      </c>
      <c r="Q3993" t="str">
        <f t="shared" si="498"/>
        <v>theater</v>
      </c>
      <c r="R3993" t="str">
        <f t="shared" si="499"/>
        <v>plays</v>
      </c>
      <c r="S3993" s="10">
        <f t="shared" si="500"/>
        <v>42125.436134259253</v>
      </c>
      <c r="T3993" s="10">
        <f t="shared" si="501"/>
        <v>42155.436134259253</v>
      </c>
      <c r="U3993">
        <f t="shared" si="502"/>
        <v>2015</v>
      </c>
      <c r="V3993">
        <f t="shared" si="503"/>
        <v>2015</v>
      </c>
    </row>
    <row r="3994" spans="1:22"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96"/>
        <v>5.41</v>
      </c>
      <c r="P3994" s="5">
        <f t="shared" si="497"/>
        <v>60.111111111111114</v>
      </c>
      <c r="Q3994" t="str">
        <f t="shared" si="498"/>
        <v>theater</v>
      </c>
      <c r="R3994" t="str">
        <f t="shared" si="499"/>
        <v>plays</v>
      </c>
      <c r="S3994" s="10">
        <f t="shared" si="500"/>
        <v>42289.732164351844</v>
      </c>
      <c r="T3994" s="10">
        <f t="shared" si="501"/>
        <v>42349.773831018516</v>
      </c>
      <c r="U3994">
        <f t="shared" si="502"/>
        <v>2015</v>
      </c>
      <c r="V3994">
        <f t="shared" si="503"/>
        <v>2015</v>
      </c>
    </row>
    <row r="3995" spans="1:22"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96"/>
        <v>6.0000000000000001E-3</v>
      </c>
      <c r="P3995" s="5">
        <f t="shared" si="497"/>
        <v>3</v>
      </c>
      <c r="Q3995" t="str">
        <f t="shared" si="498"/>
        <v>theater</v>
      </c>
      <c r="R3995" t="str">
        <f t="shared" si="499"/>
        <v>plays</v>
      </c>
      <c r="S3995" s="10">
        <f t="shared" si="500"/>
        <v>42107.656388888885</v>
      </c>
      <c r="T3995" s="10">
        <f t="shared" si="501"/>
        <v>42137.656388888885</v>
      </c>
      <c r="U3995">
        <f t="shared" si="502"/>
        <v>2015</v>
      </c>
      <c r="V3995">
        <f t="shared" si="503"/>
        <v>2015</v>
      </c>
    </row>
    <row r="3996" spans="1:22"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96"/>
        <v>0.25</v>
      </c>
      <c r="P3996" s="5">
        <f t="shared" si="497"/>
        <v>5</v>
      </c>
      <c r="Q3996" t="str">
        <f t="shared" si="498"/>
        <v>theater</v>
      </c>
      <c r="R3996" t="str">
        <f t="shared" si="499"/>
        <v>plays</v>
      </c>
      <c r="S3996" s="10">
        <f t="shared" si="500"/>
        <v>41809.181597222218</v>
      </c>
      <c r="T3996" s="10">
        <f t="shared" si="501"/>
        <v>41839.181597222218</v>
      </c>
      <c r="U3996">
        <f t="shared" si="502"/>
        <v>2014</v>
      </c>
      <c r="V3996">
        <f t="shared" si="503"/>
        <v>2014</v>
      </c>
    </row>
    <row r="3997" spans="1:22"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96"/>
        <v>35</v>
      </c>
      <c r="P3997" s="5">
        <f t="shared" si="497"/>
        <v>17.5</v>
      </c>
      <c r="Q3997" t="str">
        <f t="shared" si="498"/>
        <v>theater</v>
      </c>
      <c r="R3997" t="str">
        <f t="shared" si="499"/>
        <v>plays</v>
      </c>
      <c r="S3997" s="10">
        <f t="shared" si="500"/>
        <v>42019.475428240738</v>
      </c>
      <c r="T3997" s="10">
        <f t="shared" si="501"/>
        <v>42049.268749999996</v>
      </c>
      <c r="U3997">
        <f t="shared" si="502"/>
        <v>2015</v>
      </c>
      <c r="V3997">
        <f t="shared" si="503"/>
        <v>2015</v>
      </c>
    </row>
    <row r="3998" spans="1:22"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96"/>
        <v>16.566666666666666</v>
      </c>
      <c r="P3998" s="5">
        <f t="shared" si="497"/>
        <v>29.235294117647058</v>
      </c>
      <c r="Q3998" t="str">
        <f t="shared" si="498"/>
        <v>theater</v>
      </c>
      <c r="R3998" t="str">
        <f t="shared" si="499"/>
        <v>plays</v>
      </c>
      <c r="S3998" s="10">
        <f t="shared" si="500"/>
        <v>41950.058611111112</v>
      </c>
      <c r="T3998" s="10">
        <f t="shared" si="501"/>
        <v>41963.461111111108</v>
      </c>
      <c r="U3998">
        <f t="shared" si="502"/>
        <v>2014</v>
      </c>
      <c r="V3998">
        <f t="shared" si="503"/>
        <v>2014</v>
      </c>
    </row>
    <row r="3999" spans="1:22"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96"/>
        <v>0</v>
      </c>
      <c r="P3999" s="5">
        <f t="shared" si="497"/>
        <v>0</v>
      </c>
      <c r="Q3999" t="str">
        <f t="shared" si="498"/>
        <v>theater</v>
      </c>
      <c r="R3999" t="str">
        <f t="shared" si="499"/>
        <v>plays</v>
      </c>
      <c r="S3999" s="10">
        <f t="shared" si="500"/>
        <v>42069.183113425919</v>
      </c>
      <c r="T3999" s="10">
        <f t="shared" si="501"/>
        <v>42099.141446759262</v>
      </c>
      <c r="U3999">
        <f t="shared" si="502"/>
        <v>2015</v>
      </c>
      <c r="V3999">
        <f t="shared" si="503"/>
        <v>2015</v>
      </c>
    </row>
    <row r="4000" spans="1:22"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96"/>
        <v>57.199999999999996</v>
      </c>
      <c r="P4000" s="5">
        <f t="shared" si="497"/>
        <v>59.583333333333336</v>
      </c>
      <c r="Q4000" t="str">
        <f t="shared" si="498"/>
        <v>theater</v>
      </c>
      <c r="R4000" t="str">
        <f t="shared" si="499"/>
        <v>plays</v>
      </c>
      <c r="S4000" s="10">
        <f t="shared" si="500"/>
        <v>42061.754930555551</v>
      </c>
      <c r="T4000" s="10">
        <f t="shared" si="501"/>
        <v>42091.713263888887</v>
      </c>
      <c r="U4000">
        <f t="shared" si="502"/>
        <v>2015</v>
      </c>
      <c r="V4000">
        <f t="shared" si="503"/>
        <v>2015</v>
      </c>
    </row>
    <row r="4001" spans="1:22"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96"/>
        <v>16.514285714285716</v>
      </c>
      <c r="P4001" s="5">
        <f t="shared" si="497"/>
        <v>82.571428571428569</v>
      </c>
      <c r="Q4001" t="str">
        <f t="shared" si="498"/>
        <v>theater</v>
      </c>
      <c r="R4001" t="str">
        <f t="shared" si="499"/>
        <v>plays</v>
      </c>
      <c r="S4001" s="10">
        <f t="shared" si="500"/>
        <v>41842.620347222219</v>
      </c>
      <c r="T4001" s="10">
        <f t="shared" si="501"/>
        <v>41882.619317129625</v>
      </c>
      <c r="U4001">
        <f t="shared" si="502"/>
        <v>2014</v>
      </c>
      <c r="V4001">
        <f t="shared" si="503"/>
        <v>2014</v>
      </c>
    </row>
    <row r="4002" spans="1:22"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96"/>
        <v>0.125</v>
      </c>
      <c r="P4002" s="5">
        <f t="shared" si="497"/>
        <v>10</v>
      </c>
      <c r="Q4002" t="str">
        <f t="shared" si="498"/>
        <v>theater</v>
      </c>
      <c r="R4002" t="str">
        <f t="shared" si="499"/>
        <v>plays</v>
      </c>
      <c r="S4002" s="10">
        <f t="shared" si="500"/>
        <v>42437.437013888884</v>
      </c>
      <c r="T4002" s="10">
        <f t="shared" si="501"/>
        <v>42497.39534722222</v>
      </c>
      <c r="U4002">
        <f t="shared" si="502"/>
        <v>2016</v>
      </c>
      <c r="V4002">
        <f t="shared" si="503"/>
        <v>2016</v>
      </c>
    </row>
    <row r="4003" spans="1:22"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96"/>
        <v>37.75</v>
      </c>
      <c r="P4003" s="5">
        <f t="shared" si="497"/>
        <v>32.357142857142854</v>
      </c>
      <c r="Q4003" t="str">
        <f t="shared" si="498"/>
        <v>theater</v>
      </c>
      <c r="R4003" t="str">
        <f t="shared" si="499"/>
        <v>plays</v>
      </c>
      <c r="S4003" s="10">
        <f t="shared" si="500"/>
        <v>42775.755879629629</v>
      </c>
      <c r="T4003" s="10">
        <f t="shared" si="501"/>
        <v>42795.583333333336</v>
      </c>
      <c r="U4003">
        <f t="shared" si="502"/>
        <v>2017</v>
      </c>
      <c r="V4003">
        <f t="shared" si="503"/>
        <v>2017</v>
      </c>
    </row>
    <row r="4004" spans="1:22"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96"/>
        <v>1.8399999999999999</v>
      </c>
      <c r="P4004" s="5">
        <f t="shared" si="497"/>
        <v>5.75</v>
      </c>
      <c r="Q4004" t="str">
        <f t="shared" si="498"/>
        <v>theater</v>
      </c>
      <c r="R4004" t="str">
        <f t="shared" si="499"/>
        <v>plays</v>
      </c>
      <c r="S4004" s="10">
        <f t="shared" si="500"/>
        <v>41878.835196759253</v>
      </c>
      <c r="T4004" s="10">
        <f t="shared" si="501"/>
        <v>41908.835196759253</v>
      </c>
      <c r="U4004">
        <f t="shared" si="502"/>
        <v>2014</v>
      </c>
      <c r="V4004">
        <f t="shared" si="503"/>
        <v>2014</v>
      </c>
    </row>
    <row r="4005" spans="1:22"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96"/>
        <v>10.050000000000001</v>
      </c>
      <c r="P4005" s="5">
        <f t="shared" si="497"/>
        <v>100.5</v>
      </c>
      <c r="Q4005" t="str">
        <f t="shared" si="498"/>
        <v>theater</v>
      </c>
      <c r="R4005" t="str">
        <f t="shared" si="499"/>
        <v>plays</v>
      </c>
      <c r="S4005" s="10">
        <f t="shared" si="500"/>
        <v>42020.379016203697</v>
      </c>
      <c r="T4005" s="10">
        <f t="shared" si="501"/>
        <v>42050.379016203697</v>
      </c>
      <c r="U4005">
        <f t="shared" si="502"/>
        <v>2015</v>
      </c>
      <c r="V4005">
        <f t="shared" si="503"/>
        <v>2015</v>
      </c>
    </row>
    <row r="4006" spans="1:22"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96"/>
        <v>0.2</v>
      </c>
      <c r="P4006" s="5">
        <f t="shared" si="497"/>
        <v>1</v>
      </c>
      <c r="Q4006" t="str">
        <f t="shared" si="498"/>
        <v>theater</v>
      </c>
      <c r="R4006" t="str">
        <f t="shared" si="499"/>
        <v>plays</v>
      </c>
      <c r="S4006" s="10">
        <f t="shared" si="500"/>
        <v>41889.954363425924</v>
      </c>
      <c r="T4006" s="10">
        <f t="shared" si="501"/>
        <v>41919.954363425924</v>
      </c>
      <c r="U4006">
        <f t="shared" si="502"/>
        <v>2014</v>
      </c>
      <c r="V4006">
        <f t="shared" si="503"/>
        <v>2014</v>
      </c>
    </row>
    <row r="4007" spans="1:22"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96"/>
        <v>1.3333333333333335</v>
      </c>
      <c r="P4007" s="5">
        <f t="shared" si="497"/>
        <v>20</v>
      </c>
      <c r="Q4007" t="str">
        <f t="shared" si="498"/>
        <v>theater</v>
      </c>
      <c r="R4007" t="str">
        <f t="shared" si="499"/>
        <v>plays</v>
      </c>
      <c r="S4007" s="10">
        <f t="shared" si="500"/>
        <v>41872.599363425921</v>
      </c>
      <c r="T4007" s="10">
        <f t="shared" si="501"/>
        <v>41932.599363425921</v>
      </c>
      <c r="U4007">
        <f t="shared" si="502"/>
        <v>2014</v>
      </c>
      <c r="V4007">
        <f t="shared" si="503"/>
        <v>2014</v>
      </c>
    </row>
    <row r="4008" spans="1:22"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96"/>
        <v>6.6666666666666671E-3</v>
      </c>
      <c r="P4008" s="5">
        <f t="shared" si="497"/>
        <v>2</v>
      </c>
      <c r="Q4008" t="str">
        <f t="shared" si="498"/>
        <v>theater</v>
      </c>
      <c r="R4008" t="str">
        <f t="shared" si="499"/>
        <v>plays</v>
      </c>
      <c r="S4008" s="10">
        <f t="shared" si="500"/>
        <v>42391.564664351848</v>
      </c>
      <c r="T4008" s="10">
        <f t="shared" si="501"/>
        <v>42416.564664351848</v>
      </c>
      <c r="U4008">
        <f t="shared" si="502"/>
        <v>2016</v>
      </c>
      <c r="V4008">
        <f t="shared" si="503"/>
        <v>2016</v>
      </c>
    </row>
    <row r="4009" spans="1:22"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96"/>
        <v>0.25</v>
      </c>
      <c r="P4009" s="5">
        <f t="shared" si="497"/>
        <v>5</v>
      </c>
      <c r="Q4009" t="str">
        <f t="shared" si="498"/>
        <v>theater</v>
      </c>
      <c r="R4009" t="str">
        <f t="shared" si="499"/>
        <v>plays</v>
      </c>
      <c r="S4009" s="10">
        <f t="shared" si="500"/>
        <v>41848.564594907402</v>
      </c>
      <c r="T4009" s="10">
        <f t="shared" si="501"/>
        <v>41877.477777777771</v>
      </c>
      <c r="U4009">
        <f t="shared" si="502"/>
        <v>2014</v>
      </c>
      <c r="V4009">
        <f t="shared" si="503"/>
        <v>2014</v>
      </c>
    </row>
    <row r="4010" spans="1:22"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96"/>
        <v>6</v>
      </c>
      <c r="P4010" s="5">
        <f t="shared" si="497"/>
        <v>15</v>
      </c>
      <c r="Q4010" t="str">
        <f t="shared" si="498"/>
        <v>theater</v>
      </c>
      <c r="R4010" t="str">
        <f t="shared" si="499"/>
        <v>plays</v>
      </c>
      <c r="S4010" s="10">
        <f t="shared" si="500"/>
        <v>42177.755868055552</v>
      </c>
      <c r="T4010" s="10">
        <f t="shared" si="501"/>
        <v>42207.755868055552</v>
      </c>
      <c r="U4010">
        <f t="shared" si="502"/>
        <v>2015</v>
      </c>
      <c r="V4010">
        <f t="shared" si="503"/>
        <v>2015</v>
      </c>
    </row>
    <row r="4011" spans="1:22"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96"/>
        <v>3.8860103626943006</v>
      </c>
      <c r="P4011" s="5">
        <f t="shared" si="497"/>
        <v>25</v>
      </c>
      <c r="Q4011" t="str">
        <f t="shared" si="498"/>
        <v>theater</v>
      </c>
      <c r="R4011" t="str">
        <f t="shared" si="499"/>
        <v>plays</v>
      </c>
      <c r="S4011" s="10">
        <f t="shared" si="500"/>
        <v>41851.492592592593</v>
      </c>
      <c r="T4011" s="10">
        <f t="shared" si="501"/>
        <v>41891.492592592593</v>
      </c>
      <c r="U4011">
        <f t="shared" si="502"/>
        <v>2014</v>
      </c>
      <c r="V4011">
        <f t="shared" si="503"/>
        <v>2014</v>
      </c>
    </row>
    <row r="4012" spans="1:22"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96"/>
        <v>24.194444444444443</v>
      </c>
      <c r="P4012" s="5">
        <f t="shared" si="497"/>
        <v>45.842105263157897</v>
      </c>
      <c r="Q4012" t="str">
        <f t="shared" si="498"/>
        <v>theater</v>
      </c>
      <c r="R4012" t="str">
        <f t="shared" si="499"/>
        <v>plays</v>
      </c>
      <c r="S4012" s="10">
        <f t="shared" si="500"/>
        <v>41921.562106481477</v>
      </c>
      <c r="T4012" s="10">
        <f t="shared" si="501"/>
        <v>41938.562106481477</v>
      </c>
      <c r="U4012">
        <f t="shared" si="502"/>
        <v>2014</v>
      </c>
      <c r="V4012">
        <f t="shared" si="503"/>
        <v>2014</v>
      </c>
    </row>
    <row r="4013" spans="1:22"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96"/>
        <v>7.6</v>
      </c>
      <c r="P4013" s="5">
        <f t="shared" si="497"/>
        <v>4.75</v>
      </c>
      <c r="Q4013" t="str">
        <f t="shared" si="498"/>
        <v>theater</v>
      </c>
      <c r="R4013" t="str">
        <f t="shared" si="499"/>
        <v>plays</v>
      </c>
      <c r="S4013" s="10">
        <f t="shared" si="500"/>
        <v>42002.336550925924</v>
      </c>
      <c r="T4013" s="10">
        <f t="shared" si="501"/>
        <v>42032.336550925924</v>
      </c>
      <c r="U4013">
        <f t="shared" si="502"/>
        <v>2014</v>
      </c>
      <c r="V4013">
        <f t="shared" si="503"/>
        <v>2015</v>
      </c>
    </row>
    <row r="4014" spans="1:22"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96"/>
        <v>0</v>
      </c>
      <c r="P4014" s="5">
        <f t="shared" si="497"/>
        <v>0</v>
      </c>
      <c r="Q4014" t="str">
        <f t="shared" si="498"/>
        <v>theater</v>
      </c>
      <c r="R4014" t="str">
        <f t="shared" si="499"/>
        <v>plays</v>
      </c>
      <c r="S4014" s="10">
        <f t="shared" si="500"/>
        <v>42096.336215277777</v>
      </c>
      <c r="T4014" s="10">
        <f t="shared" si="501"/>
        <v>42126.336215277777</v>
      </c>
      <c r="U4014">
        <f t="shared" si="502"/>
        <v>2015</v>
      </c>
      <c r="V4014">
        <f t="shared" si="503"/>
        <v>2015</v>
      </c>
    </row>
    <row r="4015" spans="1:22"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96"/>
        <v>1.3</v>
      </c>
      <c r="P4015" s="5">
        <f t="shared" si="497"/>
        <v>13</v>
      </c>
      <c r="Q4015" t="str">
        <f t="shared" si="498"/>
        <v>theater</v>
      </c>
      <c r="R4015" t="str">
        <f t="shared" si="499"/>
        <v>plays</v>
      </c>
      <c r="S4015" s="10">
        <f t="shared" si="500"/>
        <v>42021.092858796292</v>
      </c>
      <c r="T4015" s="10">
        <f t="shared" si="501"/>
        <v>42051.092858796292</v>
      </c>
      <c r="U4015">
        <f t="shared" si="502"/>
        <v>2015</v>
      </c>
      <c r="V4015">
        <f t="shared" si="503"/>
        <v>2015</v>
      </c>
    </row>
    <row r="4016" spans="1:22"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96"/>
        <v>0</v>
      </c>
      <c r="P4016" s="5">
        <f t="shared" si="497"/>
        <v>0</v>
      </c>
      <c r="Q4016" t="str">
        <f t="shared" si="498"/>
        <v>theater</v>
      </c>
      <c r="R4016" t="str">
        <f t="shared" si="499"/>
        <v>plays</v>
      </c>
      <c r="S4016" s="10">
        <f t="shared" si="500"/>
        <v>42419.037835648145</v>
      </c>
      <c r="T4016" s="10">
        <f t="shared" si="501"/>
        <v>42434.037835648145</v>
      </c>
      <c r="U4016">
        <f t="shared" si="502"/>
        <v>2016</v>
      </c>
      <c r="V4016">
        <f t="shared" si="503"/>
        <v>2016</v>
      </c>
    </row>
    <row r="4017" spans="1:22"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96"/>
        <v>1.4285714285714287E-2</v>
      </c>
      <c r="P4017" s="5">
        <f t="shared" si="497"/>
        <v>1</v>
      </c>
      <c r="Q4017" t="str">
        <f t="shared" si="498"/>
        <v>theater</v>
      </c>
      <c r="R4017" t="str">
        <f t="shared" si="499"/>
        <v>plays</v>
      </c>
      <c r="S4017" s="10">
        <f t="shared" si="500"/>
        <v>42174.572488425925</v>
      </c>
      <c r="T4017" s="10">
        <f t="shared" si="501"/>
        <v>42204.572488425925</v>
      </c>
      <c r="U4017">
        <f t="shared" si="502"/>
        <v>2015</v>
      </c>
      <c r="V4017">
        <f t="shared" si="503"/>
        <v>2015</v>
      </c>
    </row>
    <row r="4018" spans="1:22"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96"/>
        <v>14.000000000000002</v>
      </c>
      <c r="P4018" s="5">
        <f t="shared" si="497"/>
        <v>10</v>
      </c>
      <c r="Q4018" t="str">
        <f t="shared" si="498"/>
        <v>theater</v>
      </c>
      <c r="R4018" t="str">
        <f t="shared" si="499"/>
        <v>plays</v>
      </c>
      <c r="S4018" s="10">
        <f t="shared" si="500"/>
        <v>41869.664351851847</v>
      </c>
      <c r="T4018" s="10">
        <f t="shared" si="501"/>
        <v>41899.664351851847</v>
      </c>
      <c r="U4018">
        <f t="shared" si="502"/>
        <v>2014</v>
      </c>
      <c r="V4018">
        <f t="shared" si="503"/>
        <v>2014</v>
      </c>
    </row>
    <row r="4019" spans="1:22"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96"/>
        <v>1.05</v>
      </c>
      <c r="P4019" s="5">
        <f t="shared" si="497"/>
        <v>52.5</v>
      </c>
      <c r="Q4019" t="str">
        <f t="shared" si="498"/>
        <v>theater</v>
      </c>
      <c r="R4019" t="str">
        <f t="shared" si="499"/>
        <v>plays</v>
      </c>
      <c r="S4019" s="10">
        <f t="shared" si="500"/>
        <v>41856.463819444441</v>
      </c>
      <c r="T4019" s="10">
        <f t="shared" si="501"/>
        <v>41886.463819444441</v>
      </c>
      <c r="U4019">
        <f t="shared" si="502"/>
        <v>2014</v>
      </c>
      <c r="V4019">
        <f t="shared" si="503"/>
        <v>2014</v>
      </c>
    </row>
    <row r="4020" spans="1:22"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96"/>
        <v>8.6666666666666679</v>
      </c>
      <c r="P4020" s="5">
        <f t="shared" si="497"/>
        <v>32.5</v>
      </c>
      <c r="Q4020" t="str">
        <f t="shared" si="498"/>
        <v>theater</v>
      </c>
      <c r="R4020" t="str">
        <f t="shared" si="499"/>
        <v>plays</v>
      </c>
      <c r="S4020" s="10">
        <f t="shared" si="500"/>
        <v>42620.702638888884</v>
      </c>
      <c r="T4020" s="10">
        <f t="shared" si="501"/>
        <v>42650.702638888884</v>
      </c>
      <c r="U4020">
        <f t="shared" si="502"/>
        <v>2016</v>
      </c>
      <c r="V4020">
        <f t="shared" si="503"/>
        <v>2016</v>
      </c>
    </row>
    <row r="4021" spans="1:22"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96"/>
        <v>0.82857142857142851</v>
      </c>
      <c r="P4021" s="5">
        <f t="shared" si="497"/>
        <v>7.25</v>
      </c>
      <c r="Q4021" t="str">
        <f t="shared" si="498"/>
        <v>theater</v>
      </c>
      <c r="R4021" t="str">
        <f t="shared" si="499"/>
        <v>plays</v>
      </c>
      <c r="S4021" s="10">
        <f t="shared" si="500"/>
        <v>42417.467546296299</v>
      </c>
      <c r="T4021" s="10">
        <f t="shared" si="501"/>
        <v>42475.477777777771</v>
      </c>
      <c r="U4021">
        <f t="shared" si="502"/>
        <v>2016</v>
      </c>
      <c r="V4021">
        <f t="shared" si="503"/>
        <v>2016</v>
      </c>
    </row>
    <row r="4022" spans="1:22"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96"/>
        <v>16.666666666666664</v>
      </c>
      <c r="P4022" s="5">
        <f t="shared" si="497"/>
        <v>33.333333333333336</v>
      </c>
      <c r="Q4022" t="str">
        <f t="shared" si="498"/>
        <v>theater</v>
      </c>
      <c r="R4022" t="str">
        <f t="shared" si="499"/>
        <v>plays</v>
      </c>
      <c r="S4022" s="10">
        <f t="shared" si="500"/>
        <v>42056.982627314814</v>
      </c>
      <c r="T4022" s="10">
        <f t="shared" si="501"/>
        <v>42086.940960648142</v>
      </c>
      <c r="U4022">
        <f t="shared" si="502"/>
        <v>2015</v>
      </c>
      <c r="V4022">
        <f t="shared" si="503"/>
        <v>2015</v>
      </c>
    </row>
    <row r="4023" spans="1:22"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96"/>
        <v>0.83333333333333337</v>
      </c>
      <c r="P4023" s="5">
        <f t="shared" si="497"/>
        <v>62.5</v>
      </c>
      <c r="Q4023" t="str">
        <f t="shared" si="498"/>
        <v>theater</v>
      </c>
      <c r="R4023" t="str">
        <f t="shared" si="499"/>
        <v>plays</v>
      </c>
      <c r="S4023" s="10">
        <f t="shared" si="500"/>
        <v>41878.703217592592</v>
      </c>
      <c r="T4023" s="10">
        <f t="shared" si="501"/>
        <v>41938.703217592592</v>
      </c>
      <c r="U4023">
        <f t="shared" si="502"/>
        <v>2014</v>
      </c>
      <c r="V4023">
        <f t="shared" si="503"/>
        <v>2014</v>
      </c>
    </row>
    <row r="4024" spans="1:22"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96"/>
        <v>69.561111111111103</v>
      </c>
      <c r="P4024" s="5">
        <f t="shared" si="497"/>
        <v>63.558375634517766</v>
      </c>
      <c r="Q4024" t="str">
        <f t="shared" si="498"/>
        <v>theater</v>
      </c>
      <c r="R4024" t="str">
        <f t="shared" si="499"/>
        <v>plays</v>
      </c>
      <c r="S4024" s="10">
        <f t="shared" si="500"/>
        <v>41990.375775462962</v>
      </c>
      <c r="T4024" s="10">
        <f t="shared" si="501"/>
        <v>42035.912499999999</v>
      </c>
      <c r="U4024">
        <f t="shared" si="502"/>
        <v>2014</v>
      </c>
      <c r="V4024">
        <f t="shared" si="503"/>
        <v>2015</v>
      </c>
    </row>
    <row r="4025" spans="1:22"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96"/>
        <v>0</v>
      </c>
      <c r="P4025" s="5">
        <f t="shared" si="497"/>
        <v>0</v>
      </c>
      <c r="Q4025" t="str">
        <f t="shared" si="498"/>
        <v>theater</v>
      </c>
      <c r="R4025" t="str">
        <f t="shared" si="499"/>
        <v>plays</v>
      </c>
      <c r="S4025" s="10">
        <f t="shared" si="500"/>
        <v>42408.791238425925</v>
      </c>
      <c r="T4025" s="10">
        <f t="shared" si="501"/>
        <v>42453.749571759261</v>
      </c>
      <c r="U4025">
        <f t="shared" si="502"/>
        <v>2016</v>
      </c>
      <c r="V4025">
        <f t="shared" si="503"/>
        <v>2016</v>
      </c>
    </row>
    <row r="4026" spans="1:22"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96"/>
        <v>1.25</v>
      </c>
      <c r="P4026" s="5">
        <f t="shared" si="497"/>
        <v>10</v>
      </c>
      <c r="Q4026" t="str">
        <f t="shared" si="498"/>
        <v>theater</v>
      </c>
      <c r="R4026" t="str">
        <f t="shared" si="499"/>
        <v>plays</v>
      </c>
      <c r="S4026" s="10">
        <f t="shared" si="500"/>
        <v>42217.461770833332</v>
      </c>
      <c r="T4026" s="10">
        <f t="shared" si="501"/>
        <v>42247.461770833332</v>
      </c>
      <c r="U4026">
        <f t="shared" si="502"/>
        <v>2015</v>
      </c>
      <c r="V4026">
        <f t="shared" si="503"/>
        <v>2015</v>
      </c>
    </row>
    <row r="4027" spans="1:22"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96"/>
        <v>5</v>
      </c>
      <c r="P4027" s="5">
        <f t="shared" si="497"/>
        <v>62.5</v>
      </c>
      <c r="Q4027" t="str">
        <f t="shared" si="498"/>
        <v>theater</v>
      </c>
      <c r="R4027" t="str">
        <f t="shared" si="499"/>
        <v>plays</v>
      </c>
      <c r="S4027" s="10">
        <f t="shared" si="500"/>
        <v>42151.029351851852</v>
      </c>
      <c r="T4027" s="10">
        <f t="shared" si="501"/>
        <v>42211.029351851852</v>
      </c>
      <c r="U4027">
        <f t="shared" si="502"/>
        <v>2015</v>
      </c>
      <c r="V4027">
        <f t="shared" si="503"/>
        <v>2015</v>
      </c>
    </row>
    <row r="4028" spans="1:22"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96"/>
        <v>0</v>
      </c>
      <c r="P4028" s="5">
        <f t="shared" si="497"/>
        <v>0</v>
      </c>
      <c r="Q4028" t="str">
        <f t="shared" si="498"/>
        <v>theater</v>
      </c>
      <c r="R4028" t="str">
        <f t="shared" si="499"/>
        <v>plays</v>
      </c>
      <c r="S4028" s="10">
        <f t="shared" si="500"/>
        <v>42282.447210648148</v>
      </c>
      <c r="T4028" s="10">
        <f t="shared" si="501"/>
        <v>42342.488877314812</v>
      </c>
      <c r="U4028">
        <f t="shared" si="502"/>
        <v>2015</v>
      </c>
      <c r="V4028">
        <f t="shared" si="503"/>
        <v>2015</v>
      </c>
    </row>
    <row r="4029" spans="1:22"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96"/>
        <v>7.166666666666667</v>
      </c>
      <c r="P4029" s="5">
        <f t="shared" si="497"/>
        <v>30.714285714285715</v>
      </c>
      <c r="Q4029" t="str">
        <f t="shared" si="498"/>
        <v>theater</v>
      </c>
      <c r="R4029" t="str">
        <f t="shared" si="499"/>
        <v>plays</v>
      </c>
      <c r="S4029" s="10">
        <f t="shared" si="500"/>
        <v>42768.762511574074</v>
      </c>
      <c r="T4029" s="10">
        <f t="shared" si="501"/>
        <v>42788.833333333336</v>
      </c>
      <c r="U4029">
        <f t="shared" si="502"/>
        <v>2017</v>
      </c>
      <c r="V4029">
        <f t="shared" si="503"/>
        <v>2017</v>
      </c>
    </row>
    <row r="4030" spans="1:22"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96"/>
        <v>28.050000000000004</v>
      </c>
      <c r="P4030" s="5">
        <f t="shared" si="497"/>
        <v>51</v>
      </c>
      <c r="Q4030" t="str">
        <f t="shared" si="498"/>
        <v>theater</v>
      </c>
      <c r="R4030" t="str">
        <f t="shared" si="499"/>
        <v>plays</v>
      </c>
      <c r="S4030" s="10">
        <f t="shared" si="500"/>
        <v>41765.730324074073</v>
      </c>
      <c r="T4030" s="10">
        <f t="shared" si="501"/>
        <v>41795.730324074073</v>
      </c>
      <c r="U4030">
        <f t="shared" si="502"/>
        <v>2014</v>
      </c>
      <c r="V4030">
        <f t="shared" si="503"/>
        <v>2014</v>
      </c>
    </row>
    <row r="4031" spans="1:22"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96"/>
        <v>0</v>
      </c>
      <c r="P4031" s="5">
        <f t="shared" si="497"/>
        <v>0</v>
      </c>
      <c r="Q4031" t="str">
        <f t="shared" si="498"/>
        <v>theater</v>
      </c>
      <c r="R4031" t="str">
        <f t="shared" si="499"/>
        <v>plays</v>
      </c>
      <c r="S4031" s="10">
        <f t="shared" si="500"/>
        <v>42321.816782407404</v>
      </c>
      <c r="T4031" s="10">
        <f t="shared" si="501"/>
        <v>42351.816782407404</v>
      </c>
      <c r="U4031">
        <f t="shared" si="502"/>
        <v>2015</v>
      </c>
      <c r="V4031">
        <f t="shared" si="503"/>
        <v>2015</v>
      </c>
    </row>
    <row r="4032" spans="1:22"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96"/>
        <v>16</v>
      </c>
      <c r="P4032" s="5">
        <f t="shared" si="497"/>
        <v>66.666666666666671</v>
      </c>
      <c r="Q4032" t="str">
        <f t="shared" si="498"/>
        <v>theater</v>
      </c>
      <c r="R4032" t="str">
        <f t="shared" si="499"/>
        <v>plays</v>
      </c>
      <c r="S4032" s="10">
        <f t="shared" si="500"/>
        <v>42374.446747685179</v>
      </c>
      <c r="T4032" s="10">
        <f t="shared" si="501"/>
        <v>42403.575694444444</v>
      </c>
      <c r="U4032">
        <f t="shared" si="502"/>
        <v>2016</v>
      </c>
      <c r="V4032">
        <f t="shared" si="503"/>
        <v>2016</v>
      </c>
    </row>
    <row r="4033" spans="1:22"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96"/>
        <v>0</v>
      </c>
      <c r="P4033" s="5">
        <f t="shared" si="497"/>
        <v>0</v>
      </c>
      <c r="Q4033" t="str">
        <f t="shared" si="498"/>
        <v>theater</v>
      </c>
      <c r="R4033" t="str">
        <f t="shared" si="499"/>
        <v>plays</v>
      </c>
      <c r="S4033" s="10">
        <f t="shared" si="500"/>
        <v>41941.376898148148</v>
      </c>
      <c r="T4033" s="10">
        <f t="shared" si="501"/>
        <v>41991.418564814812</v>
      </c>
      <c r="U4033">
        <f t="shared" si="502"/>
        <v>2014</v>
      </c>
      <c r="V4033">
        <f t="shared" si="503"/>
        <v>2014</v>
      </c>
    </row>
    <row r="4034" spans="1:22"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96"/>
        <v>6.8287037037037033</v>
      </c>
      <c r="P4034" s="5">
        <f t="shared" si="497"/>
        <v>59</v>
      </c>
      <c r="Q4034" t="str">
        <f t="shared" si="498"/>
        <v>theater</v>
      </c>
      <c r="R4034" t="str">
        <f t="shared" si="499"/>
        <v>plays</v>
      </c>
      <c r="S4034" s="10">
        <f t="shared" si="500"/>
        <v>42293.60087962963</v>
      </c>
      <c r="T4034" s="10">
        <f t="shared" si="501"/>
        <v>42353.642546296294</v>
      </c>
      <c r="U4034">
        <f t="shared" si="502"/>
        <v>2015</v>
      </c>
      <c r="V4034">
        <f t="shared" si="503"/>
        <v>2015</v>
      </c>
    </row>
    <row r="4035" spans="1:22"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504">(E4035/D4035)*100</f>
        <v>25.698702928870294</v>
      </c>
      <c r="P4035" s="5">
        <f t="shared" ref="P4035:P4098" si="505">IFERROR(E4035/L4035, 0)</f>
        <v>65.340319148936175</v>
      </c>
      <c r="Q4035" t="str">
        <f t="shared" ref="Q4035:Q4098" si="506">LEFT(N4035,FIND("/",N4035)-1)</f>
        <v>theater</v>
      </c>
      <c r="R4035" t="str">
        <f t="shared" ref="R4035:R4098" si="507">RIGHT(N4035,LEN(N4035)-FIND("/",N4035))</f>
        <v>plays</v>
      </c>
      <c r="S4035" s="10">
        <f t="shared" ref="S4035:S4098" si="508">(J4035/86400)+25569+(-5/24)</f>
        <v>42614.06046296296</v>
      </c>
      <c r="T4035" s="10">
        <f t="shared" ref="T4035:T4098" si="509">(I4035/86400)+25569+(-5/24)</f>
        <v>42645.166666666664</v>
      </c>
      <c r="U4035">
        <f t="shared" ref="U4035:U4098" si="510">YEAR(S4035)</f>
        <v>2016</v>
      </c>
      <c r="V4035">
        <f t="shared" ref="V4035:V4098" si="511">YEAR(T4035)</f>
        <v>2016</v>
      </c>
    </row>
    <row r="4036" spans="1:22"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504"/>
        <v>1.4814814814814816</v>
      </c>
      <c r="P4036" s="5">
        <f t="shared" si="505"/>
        <v>100</v>
      </c>
      <c r="Q4036" t="str">
        <f t="shared" si="506"/>
        <v>theater</v>
      </c>
      <c r="R4036" t="str">
        <f t="shared" si="507"/>
        <v>plays</v>
      </c>
      <c r="S4036" s="10">
        <f t="shared" si="508"/>
        <v>42067.739004629628</v>
      </c>
      <c r="T4036" s="10">
        <f t="shared" si="509"/>
        <v>42097.697337962956</v>
      </c>
      <c r="U4036">
        <f t="shared" si="510"/>
        <v>2015</v>
      </c>
      <c r="V4036">
        <f t="shared" si="511"/>
        <v>2015</v>
      </c>
    </row>
    <row r="4037" spans="1:22"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504"/>
        <v>36.85</v>
      </c>
      <c r="P4037" s="5">
        <f t="shared" si="505"/>
        <v>147.4</v>
      </c>
      <c r="Q4037" t="str">
        <f t="shared" si="506"/>
        <v>theater</v>
      </c>
      <c r="R4037" t="str">
        <f t="shared" si="507"/>
        <v>plays</v>
      </c>
      <c r="S4037" s="10">
        <f t="shared" si="508"/>
        <v>41903.674618055556</v>
      </c>
      <c r="T4037" s="10">
        <f t="shared" si="509"/>
        <v>41933.674618055556</v>
      </c>
      <c r="U4037">
        <f t="shared" si="510"/>
        <v>2014</v>
      </c>
      <c r="V4037">
        <f t="shared" si="511"/>
        <v>2014</v>
      </c>
    </row>
    <row r="4038" spans="1:22"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504"/>
        <v>47.05</v>
      </c>
      <c r="P4038" s="5">
        <f t="shared" si="505"/>
        <v>166.05882352941177</v>
      </c>
      <c r="Q4038" t="str">
        <f t="shared" si="506"/>
        <v>theater</v>
      </c>
      <c r="R4038" t="str">
        <f t="shared" si="507"/>
        <v>plays</v>
      </c>
      <c r="S4038" s="10">
        <f t="shared" si="508"/>
        <v>41804.728750000002</v>
      </c>
      <c r="T4038" s="10">
        <f t="shared" si="509"/>
        <v>41821.729166666664</v>
      </c>
      <c r="U4038">
        <f t="shared" si="510"/>
        <v>2014</v>
      </c>
      <c r="V4038">
        <f t="shared" si="511"/>
        <v>2014</v>
      </c>
    </row>
    <row r="4039" spans="1:22"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504"/>
        <v>11.428571428571429</v>
      </c>
      <c r="P4039" s="5">
        <f t="shared" si="505"/>
        <v>40</v>
      </c>
      <c r="Q4039" t="str">
        <f t="shared" si="506"/>
        <v>theater</v>
      </c>
      <c r="R4039" t="str">
        <f t="shared" si="507"/>
        <v>plays</v>
      </c>
      <c r="S4039" s="10">
        <f t="shared" si="508"/>
        <v>42496.862442129626</v>
      </c>
      <c r="T4039" s="10">
        <f t="shared" si="509"/>
        <v>42514.392361111109</v>
      </c>
      <c r="U4039">
        <f t="shared" si="510"/>
        <v>2016</v>
      </c>
      <c r="V4039">
        <f t="shared" si="511"/>
        <v>2016</v>
      </c>
    </row>
    <row r="4040" spans="1:22"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504"/>
        <v>12.04</v>
      </c>
      <c r="P4040" s="5">
        <f t="shared" si="505"/>
        <v>75.25</v>
      </c>
      <c r="Q4040" t="str">
        <f t="shared" si="506"/>
        <v>theater</v>
      </c>
      <c r="R4040" t="str">
        <f t="shared" si="507"/>
        <v>plays</v>
      </c>
      <c r="S4040" s="10">
        <f t="shared" si="508"/>
        <v>41869.590393518512</v>
      </c>
      <c r="T4040" s="10">
        <f t="shared" si="509"/>
        <v>41929.590393518512</v>
      </c>
      <c r="U4040">
        <f t="shared" si="510"/>
        <v>2014</v>
      </c>
      <c r="V4040">
        <f t="shared" si="511"/>
        <v>2014</v>
      </c>
    </row>
    <row r="4041" spans="1:22"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504"/>
        <v>60</v>
      </c>
      <c r="P4041" s="5">
        <f t="shared" si="505"/>
        <v>60</v>
      </c>
      <c r="Q4041" t="str">
        <f t="shared" si="506"/>
        <v>theater</v>
      </c>
      <c r="R4041" t="str">
        <f t="shared" si="507"/>
        <v>plays</v>
      </c>
      <c r="S4041" s="10">
        <f t="shared" si="508"/>
        <v>42305.462581018517</v>
      </c>
      <c r="T4041" s="10">
        <f t="shared" si="509"/>
        <v>42339.040972222218</v>
      </c>
      <c r="U4041">
        <f t="shared" si="510"/>
        <v>2015</v>
      </c>
      <c r="V4041">
        <f t="shared" si="511"/>
        <v>2015</v>
      </c>
    </row>
    <row r="4042" spans="1:22"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504"/>
        <v>31.25</v>
      </c>
      <c r="P4042" s="5">
        <f t="shared" si="505"/>
        <v>1250</v>
      </c>
      <c r="Q4042" t="str">
        <f t="shared" si="506"/>
        <v>theater</v>
      </c>
      <c r="R4042" t="str">
        <f t="shared" si="507"/>
        <v>plays</v>
      </c>
      <c r="S4042" s="10">
        <f t="shared" si="508"/>
        <v>42144.023194444446</v>
      </c>
      <c r="T4042" s="10">
        <f t="shared" si="509"/>
        <v>42202.916666666664</v>
      </c>
      <c r="U4042">
        <f t="shared" si="510"/>
        <v>2015</v>
      </c>
      <c r="V4042">
        <f t="shared" si="511"/>
        <v>2015</v>
      </c>
    </row>
    <row r="4043" spans="1:22"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504"/>
        <v>0.42</v>
      </c>
      <c r="P4043" s="5">
        <f t="shared" si="505"/>
        <v>10.5</v>
      </c>
      <c r="Q4043" t="str">
        <f t="shared" si="506"/>
        <v>theater</v>
      </c>
      <c r="R4043" t="str">
        <f t="shared" si="507"/>
        <v>plays</v>
      </c>
      <c r="S4043" s="10">
        <f t="shared" si="508"/>
        <v>42559.265671296293</v>
      </c>
      <c r="T4043" s="10">
        <f t="shared" si="509"/>
        <v>42619.265671296293</v>
      </c>
      <c r="U4043">
        <f t="shared" si="510"/>
        <v>2016</v>
      </c>
      <c r="V4043">
        <f t="shared" si="511"/>
        <v>2016</v>
      </c>
    </row>
    <row r="4044" spans="1:22"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504"/>
        <v>0.21</v>
      </c>
      <c r="P4044" s="5">
        <f t="shared" si="505"/>
        <v>7</v>
      </c>
      <c r="Q4044" t="str">
        <f t="shared" si="506"/>
        <v>theater</v>
      </c>
      <c r="R4044" t="str">
        <f t="shared" si="507"/>
        <v>plays</v>
      </c>
      <c r="S4044" s="10">
        <f t="shared" si="508"/>
        <v>41994.875740740739</v>
      </c>
      <c r="T4044" s="10">
        <f t="shared" si="509"/>
        <v>42024.594444444439</v>
      </c>
      <c r="U4044">
        <f t="shared" si="510"/>
        <v>2014</v>
      </c>
      <c r="V4044">
        <f t="shared" si="511"/>
        <v>2015</v>
      </c>
    </row>
    <row r="4045" spans="1:22"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504"/>
        <v>0</v>
      </c>
      <c r="P4045" s="5">
        <f t="shared" si="505"/>
        <v>0</v>
      </c>
      <c r="Q4045" t="str">
        <f t="shared" si="506"/>
        <v>theater</v>
      </c>
      <c r="R4045" t="str">
        <f t="shared" si="507"/>
        <v>plays</v>
      </c>
      <c r="S4045" s="10">
        <f t="shared" si="508"/>
        <v>41948.749131944445</v>
      </c>
      <c r="T4045" s="10">
        <f t="shared" si="509"/>
        <v>41963.749131944445</v>
      </c>
      <c r="U4045">
        <f t="shared" si="510"/>
        <v>2014</v>
      </c>
      <c r="V4045">
        <f t="shared" si="511"/>
        <v>2014</v>
      </c>
    </row>
    <row r="4046" spans="1:22"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504"/>
        <v>37.5</v>
      </c>
      <c r="P4046" s="5">
        <f t="shared" si="505"/>
        <v>56.25</v>
      </c>
      <c r="Q4046" t="str">
        <f t="shared" si="506"/>
        <v>theater</v>
      </c>
      <c r="R4046" t="str">
        <f t="shared" si="507"/>
        <v>plays</v>
      </c>
      <c r="S4046" s="10">
        <f t="shared" si="508"/>
        <v>42074.011365740742</v>
      </c>
      <c r="T4046" s="10">
        <f t="shared" si="509"/>
        <v>42103.999999999993</v>
      </c>
      <c r="U4046">
        <f t="shared" si="510"/>
        <v>2015</v>
      </c>
      <c r="V4046">
        <f t="shared" si="511"/>
        <v>2015</v>
      </c>
    </row>
    <row r="4047" spans="1:22"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504"/>
        <v>0.02</v>
      </c>
      <c r="P4047" s="5">
        <f t="shared" si="505"/>
        <v>1</v>
      </c>
      <c r="Q4047" t="str">
        <f t="shared" si="506"/>
        <v>theater</v>
      </c>
      <c r="R4047" t="str">
        <f t="shared" si="507"/>
        <v>plays</v>
      </c>
      <c r="S4047" s="10">
        <f t="shared" si="508"/>
        <v>41841.992928240739</v>
      </c>
      <c r="T4047" s="10">
        <f t="shared" si="509"/>
        <v>41871.992928240739</v>
      </c>
      <c r="U4047">
        <f t="shared" si="510"/>
        <v>2014</v>
      </c>
      <c r="V4047">
        <f t="shared" si="511"/>
        <v>2014</v>
      </c>
    </row>
    <row r="4048" spans="1:22"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504"/>
        <v>8.2142857142857135</v>
      </c>
      <c r="P4048" s="5">
        <f t="shared" si="505"/>
        <v>38.333333333333336</v>
      </c>
      <c r="Q4048" t="str">
        <f t="shared" si="506"/>
        <v>theater</v>
      </c>
      <c r="R4048" t="str">
        <f t="shared" si="507"/>
        <v>plays</v>
      </c>
      <c r="S4048" s="10">
        <f t="shared" si="508"/>
        <v>41904.442245370366</v>
      </c>
      <c r="T4048" s="10">
        <f t="shared" si="509"/>
        <v>41934.442245370366</v>
      </c>
      <c r="U4048">
        <f t="shared" si="510"/>
        <v>2014</v>
      </c>
      <c r="V4048">
        <f t="shared" si="511"/>
        <v>2014</v>
      </c>
    </row>
    <row r="4049" spans="1:22"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504"/>
        <v>2.1999999999999997</v>
      </c>
      <c r="P4049" s="5">
        <f t="shared" si="505"/>
        <v>27.5</v>
      </c>
      <c r="Q4049" t="str">
        <f t="shared" si="506"/>
        <v>theater</v>
      </c>
      <c r="R4049" t="str">
        <f t="shared" si="507"/>
        <v>plays</v>
      </c>
      <c r="S4049" s="10">
        <f t="shared" si="508"/>
        <v>41990.814155092587</v>
      </c>
      <c r="T4049" s="10">
        <f t="shared" si="509"/>
        <v>42014.833333333336</v>
      </c>
      <c r="U4049">
        <f t="shared" si="510"/>
        <v>2014</v>
      </c>
      <c r="V4049">
        <f t="shared" si="511"/>
        <v>2015</v>
      </c>
    </row>
    <row r="4050" spans="1:22"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504"/>
        <v>17.652941176470588</v>
      </c>
      <c r="P4050" s="5">
        <f t="shared" si="505"/>
        <v>32.978021978021978</v>
      </c>
      <c r="Q4050" t="str">
        <f t="shared" si="506"/>
        <v>theater</v>
      </c>
      <c r="R4050" t="str">
        <f t="shared" si="507"/>
        <v>plays</v>
      </c>
      <c r="S4050" s="10">
        <f t="shared" si="508"/>
        <v>42436.300775462958</v>
      </c>
      <c r="T4050" s="10">
        <f t="shared" si="509"/>
        <v>42471.259108796294</v>
      </c>
      <c r="U4050">
        <f t="shared" si="510"/>
        <v>2016</v>
      </c>
      <c r="V4050">
        <f t="shared" si="511"/>
        <v>2016</v>
      </c>
    </row>
    <row r="4051" spans="1:22"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504"/>
        <v>0.08</v>
      </c>
      <c r="P4051" s="5">
        <f t="shared" si="505"/>
        <v>16</v>
      </c>
      <c r="Q4051" t="str">
        <f t="shared" si="506"/>
        <v>theater</v>
      </c>
      <c r="R4051" t="str">
        <f t="shared" si="507"/>
        <v>plays</v>
      </c>
      <c r="S4051" s="10">
        <f t="shared" si="508"/>
        <v>42169.750173611108</v>
      </c>
      <c r="T4051" s="10">
        <f t="shared" si="509"/>
        <v>42199.750173611108</v>
      </c>
      <c r="U4051">
        <f t="shared" si="510"/>
        <v>2015</v>
      </c>
      <c r="V4051">
        <f t="shared" si="511"/>
        <v>2015</v>
      </c>
    </row>
    <row r="4052" spans="1:22"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504"/>
        <v>6.6666666666666666E-2</v>
      </c>
      <c r="P4052" s="5">
        <f t="shared" si="505"/>
        <v>1</v>
      </c>
      <c r="Q4052" t="str">
        <f t="shared" si="506"/>
        <v>theater</v>
      </c>
      <c r="R4052" t="str">
        <f t="shared" si="507"/>
        <v>plays</v>
      </c>
      <c r="S4052" s="10">
        <f t="shared" si="508"/>
        <v>41905.428136574068</v>
      </c>
      <c r="T4052" s="10">
        <f t="shared" si="509"/>
        <v>41935.428136574068</v>
      </c>
      <c r="U4052">
        <f t="shared" si="510"/>
        <v>2014</v>
      </c>
      <c r="V4052">
        <f t="shared" si="511"/>
        <v>2014</v>
      </c>
    </row>
    <row r="4053" spans="1:22"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504"/>
        <v>0</v>
      </c>
      <c r="P4053" s="5">
        <f t="shared" si="505"/>
        <v>0</v>
      </c>
      <c r="Q4053" t="str">
        <f t="shared" si="506"/>
        <v>theater</v>
      </c>
      <c r="R4053" t="str">
        <f t="shared" si="507"/>
        <v>plays</v>
      </c>
      <c r="S4053" s="10">
        <f t="shared" si="508"/>
        <v>41761.601817129624</v>
      </c>
      <c r="T4053" s="10">
        <f t="shared" si="509"/>
        <v>41768.078472222223</v>
      </c>
      <c r="U4053">
        <f t="shared" si="510"/>
        <v>2014</v>
      </c>
      <c r="V4053">
        <f t="shared" si="511"/>
        <v>2014</v>
      </c>
    </row>
    <row r="4054" spans="1:22"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504"/>
        <v>37.533333333333339</v>
      </c>
      <c r="P4054" s="5">
        <f t="shared" si="505"/>
        <v>86.615384615384613</v>
      </c>
      <c r="Q4054" t="str">
        <f t="shared" si="506"/>
        <v>theater</v>
      </c>
      <c r="R4054" t="str">
        <f t="shared" si="507"/>
        <v>plays</v>
      </c>
      <c r="S4054" s="10">
        <f t="shared" si="508"/>
        <v>41865.670324074068</v>
      </c>
      <c r="T4054" s="10">
        <f t="shared" si="509"/>
        <v>41925.670324074068</v>
      </c>
      <c r="U4054">
        <f t="shared" si="510"/>
        <v>2014</v>
      </c>
      <c r="V4054">
        <f t="shared" si="511"/>
        <v>2014</v>
      </c>
    </row>
    <row r="4055" spans="1:22"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504"/>
        <v>22</v>
      </c>
      <c r="P4055" s="5">
        <f t="shared" si="505"/>
        <v>55</v>
      </c>
      <c r="Q4055" t="str">
        <f t="shared" si="506"/>
        <v>theater</v>
      </c>
      <c r="R4055" t="str">
        <f t="shared" si="507"/>
        <v>plays</v>
      </c>
      <c r="S4055" s="10">
        <f t="shared" si="508"/>
        <v>41928.481805555552</v>
      </c>
      <c r="T4055" s="10">
        <f t="shared" si="509"/>
        <v>41958.624999999993</v>
      </c>
      <c r="U4055">
        <f t="shared" si="510"/>
        <v>2014</v>
      </c>
      <c r="V4055">
        <f t="shared" si="511"/>
        <v>2014</v>
      </c>
    </row>
    <row r="4056" spans="1:22"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504"/>
        <v>0</v>
      </c>
      <c r="P4056" s="5">
        <f t="shared" si="505"/>
        <v>0</v>
      </c>
      <c r="Q4056" t="str">
        <f t="shared" si="506"/>
        <v>theater</v>
      </c>
      <c r="R4056" t="str">
        <f t="shared" si="507"/>
        <v>plays</v>
      </c>
      <c r="S4056" s="10">
        <f t="shared" si="508"/>
        <v>42613.632928240739</v>
      </c>
      <c r="T4056" s="10">
        <f t="shared" si="509"/>
        <v>42643.958333333336</v>
      </c>
      <c r="U4056">
        <f t="shared" si="510"/>
        <v>2016</v>
      </c>
      <c r="V4056">
        <f t="shared" si="511"/>
        <v>2016</v>
      </c>
    </row>
    <row r="4057" spans="1:22"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504"/>
        <v>17.62</v>
      </c>
      <c r="P4057" s="5">
        <f t="shared" si="505"/>
        <v>41.952380952380949</v>
      </c>
      <c r="Q4057" t="str">
        <f t="shared" si="506"/>
        <v>theater</v>
      </c>
      <c r="R4057" t="str">
        <f t="shared" si="507"/>
        <v>plays</v>
      </c>
      <c r="S4057" s="10">
        <f t="shared" si="508"/>
        <v>41779.44017361111</v>
      </c>
      <c r="T4057" s="10">
        <f t="shared" si="509"/>
        <v>41809.44017361111</v>
      </c>
      <c r="U4057">
        <f t="shared" si="510"/>
        <v>2014</v>
      </c>
      <c r="V4057">
        <f t="shared" si="511"/>
        <v>2014</v>
      </c>
    </row>
    <row r="4058" spans="1:22"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504"/>
        <v>53</v>
      </c>
      <c r="P4058" s="5">
        <f t="shared" si="505"/>
        <v>88.333333333333329</v>
      </c>
      <c r="Q4058" t="str">
        <f t="shared" si="506"/>
        <v>theater</v>
      </c>
      <c r="R4058" t="str">
        <f t="shared" si="507"/>
        <v>plays</v>
      </c>
      <c r="S4058" s="10">
        <f t="shared" si="508"/>
        <v>42534.724988425922</v>
      </c>
      <c r="T4058" s="10">
        <f t="shared" si="509"/>
        <v>42554.624305555553</v>
      </c>
      <c r="U4058">
        <f t="shared" si="510"/>
        <v>2016</v>
      </c>
      <c r="V4058">
        <f t="shared" si="511"/>
        <v>2016</v>
      </c>
    </row>
    <row r="4059" spans="1:22"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504"/>
        <v>22.142857142857142</v>
      </c>
      <c r="P4059" s="5">
        <f t="shared" si="505"/>
        <v>129.16666666666666</v>
      </c>
      <c r="Q4059" t="str">
        <f t="shared" si="506"/>
        <v>theater</v>
      </c>
      <c r="R4059" t="str">
        <f t="shared" si="507"/>
        <v>plays</v>
      </c>
      <c r="S4059" s="10">
        <f t="shared" si="508"/>
        <v>42310.760185185187</v>
      </c>
      <c r="T4059" s="10">
        <f t="shared" si="509"/>
        <v>42333.749999999993</v>
      </c>
      <c r="U4059">
        <f t="shared" si="510"/>
        <v>2015</v>
      </c>
      <c r="V4059">
        <f t="shared" si="511"/>
        <v>2015</v>
      </c>
    </row>
    <row r="4060" spans="1:22"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504"/>
        <v>2.5333333333333332</v>
      </c>
      <c r="P4060" s="5">
        <f t="shared" si="505"/>
        <v>23.75</v>
      </c>
      <c r="Q4060" t="str">
        <f t="shared" si="506"/>
        <v>theater</v>
      </c>
      <c r="R4060" t="str">
        <f t="shared" si="507"/>
        <v>plays</v>
      </c>
      <c r="S4060" s="10">
        <f t="shared" si="508"/>
        <v>42445.852361111109</v>
      </c>
      <c r="T4060" s="10">
        <f t="shared" si="509"/>
        <v>42460.957638888889</v>
      </c>
      <c r="U4060">
        <f t="shared" si="510"/>
        <v>2016</v>
      </c>
      <c r="V4060">
        <f t="shared" si="511"/>
        <v>2016</v>
      </c>
    </row>
    <row r="4061" spans="1:22"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504"/>
        <v>2.5</v>
      </c>
      <c r="P4061" s="5">
        <f t="shared" si="505"/>
        <v>35.714285714285715</v>
      </c>
      <c r="Q4061" t="str">
        <f t="shared" si="506"/>
        <v>theater</v>
      </c>
      <c r="R4061" t="str">
        <f t="shared" si="507"/>
        <v>plays</v>
      </c>
      <c r="S4061" s="10">
        <f t="shared" si="508"/>
        <v>41866.432314814811</v>
      </c>
      <c r="T4061" s="10">
        <f t="shared" si="509"/>
        <v>41897.916666666664</v>
      </c>
      <c r="U4061">
        <f t="shared" si="510"/>
        <v>2014</v>
      </c>
      <c r="V4061">
        <f t="shared" si="511"/>
        <v>2014</v>
      </c>
    </row>
    <row r="4062" spans="1:22"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504"/>
        <v>2.85</v>
      </c>
      <c r="P4062" s="5">
        <f t="shared" si="505"/>
        <v>57</v>
      </c>
      <c r="Q4062" t="str">
        <f t="shared" si="506"/>
        <v>theater</v>
      </c>
      <c r="R4062" t="str">
        <f t="shared" si="507"/>
        <v>plays</v>
      </c>
      <c r="S4062" s="10">
        <f t="shared" si="508"/>
        <v>41779.486759259256</v>
      </c>
      <c r="T4062" s="10">
        <f t="shared" si="509"/>
        <v>41813.458333333328</v>
      </c>
      <c r="U4062">
        <f t="shared" si="510"/>
        <v>2014</v>
      </c>
      <c r="V4062">
        <f t="shared" si="511"/>
        <v>2014</v>
      </c>
    </row>
    <row r="4063" spans="1:22"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504"/>
        <v>0</v>
      </c>
      <c r="P4063" s="5">
        <f t="shared" si="505"/>
        <v>0</v>
      </c>
      <c r="Q4063" t="str">
        <f t="shared" si="506"/>
        <v>theater</v>
      </c>
      <c r="R4063" t="str">
        <f t="shared" si="507"/>
        <v>plays</v>
      </c>
      <c r="S4063" s="10">
        <f t="shared" si="508"/>
        <v>42420.933136574073</v>
      </c>
      <c r="T4063" s="10">
        <f t="shared" si="509"/>
        <v>42480.891469907401</v>
      </c>
      <c r="U4063">
        <f t="shared" si="510"/>
        <v>2016</v>
      </c>
      <c r="V4063">
        <f t="shared" si="511"/>
        <v>2016</v>
      </c>
    </row>
    <row r="4064" spans="1:22"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504"/>
        <v>2.4500000000000002</v>
      </c>
      <c r="P4064" s="5">
        <f t="shared" si="505"/>
        <v>163.33333333333334</v>
      </c>
      <c r="Q4064" t="str">
        <f t="shared" si="506"/>
        <v>theater</v>
      </c>
      <c r="R4064" t="str">
        <f t="shared" si="507"/>
        <v>plays</v>
      </c>
      <c r="S4064" s="10">
        <f t="shared" si="508"/>
        <v>42523.530879629623</v>
      </c>
      <c r="T4064" s="10">
        <f t="shared" si="509"/>
        <v>42553.530879629623</v>
      </c>
      <c r="U4064">
        <f t="shared" si="510"/>
        <v>2016</v>
      </c>
      <c r="V4064">
        <f t="shared" si="511"/>
        <v>2016</v>
      </c>
    </row>
    <row r="4065" spans="1:22"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504"/>
        <v>1.4210526315789473</v>
      </c>
      <c r="P4065" s="5">
        <f t="shared" si="505"/>
        <v>15</v>
      </c>
      <c r="Q4065" t="str">
        <f t="shared" si="506"/>
        <v>theater</v>
      </c>
      <c r="R4065" t="str">
        <f t="shared" si="507"/>
        <v>plays</v>
      </c>
      <c r="S4065" s="10">
        <f t="shared" si="508"/>
        <v>41787.473194444443</v>
      </c>
      <c r="T4065" s="10">
        <f t="shared" si="509"/>
        <v>41817.473194444443</v>
      </c>
      <c r="U4065">
        <f t="shared" si="510"/>
        <v>2014</v>
      </c>
      <c r="V4065">
        <f t="shared" si="511"/>
        <v>2014</v>
      </c>
    </row>
    <row r="4066" spans="1:22"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504"/>
        <v>19.25</v>
      </c>
      <c r="P4066" s="5">
        <f t="shared" si="505"/>
        <v>64.166666666666671</v>
      </c>
      <c r="Q4066" t="str">
        <f t="shared" si="506"/>
        <v>theater</v>
      </c>
      <c r="R4066" t="str">
        <f t="shared" si="507"/>
        <v>plays</v>
      </c>
      <c r="S4066" s="10">
        <f t="shared" si="508"/>
        <v>42093.379930555551</v>
      </c>
      <c r="T4066" s="10">
        <f t="shared" si="509"/>
        <v>42123.379930555551</v>
      </c>
      <c r="U4066">
        <f t="shared" si="510"/>
        <v>2015</v>
      </c>
      <c r="V4066">
        <f t="shared" si="511"/>
        <v>2015</v>
      </c>
    </row>
    <row r="4067" spans="1:22"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504"/>
        <v>0.67500000000000004</v>
      </c>
      <c r="P4067" s="5">
        <f t="shared" si="505"/>
        <v>6.75</v>
      </c>
      <c r="Q4067" t="str">
        <f t="shared" si="506"/>
        <v>theater</v>
      </c>
      <c r="R4067" t="str">
        <f t="shared" si="507"/>
        <v>plays</v>
      </c>
      <c r="S4067" s="10">
        <f t="shared" si="508"/>
        <v>41833.74318287037</v>
      </c>
      <c r="T4067" s="10">
        <f t="shared" si="509"/>
        <v>41863.74318287037</v>
      </c>
      <c r="U4067">
        <f t="shared" si="510"/>
        <v>2014</v>
      </c>
      <c r="V4067">
        <f t="shared" si="511"/>
        <v>2014</v>
      </c>
    </row>
    <row r="4068" spans="1:22"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504"/>
        <v>0.16666666666666669</v>
      </c>
      <c r="P4068" s="5">
        <f t="shared" si="505"/>
        <v>25</v>
      </c>
      <c r="Q4068" t="str">
        <f t="shared" si="506"/>
        <v>theater</v>
      </c>
      <c r="R4068" t="str">
        <f t="shared" si="507"/>
        <v>plays</v>
      </c>
      <c r="S4068" s="10">
        <f t="shared" si="508"/>
        <v>42478.830879629626</v>
      </c>
      <c r="T4068" s="10">
        <f t="shared" si="509"/>
        <v>42508.830879629626</v>
      </c>
      <c r="U4068">
        <f t="shared" si="510"/>
        <v>2016</v>
      </c>
      <c r="V4068">
        <f t="shared" si="511"/>
        <v>2016</v>
      </c>
    </row>
    <row r="4069" spans="1:22"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504"/>
        <v>60.9</v>
      </c>
      <c r="P4069" s="5">
        <f t="shared" si="505"/>
        <v>179.11764705882354</v>
      </c>
      <c r="Q4069" t="str">
        <f t="shared" si="506"/>
        <v>theater</v>
      </c>
      <c r="R4069" t="str">
        <f t="shared" si="507"/>
        <v>plays</v>
      </c>
      <c r="S4069" s="10">
        <f t="shared" si="508"/>
        <v>42234.909143518518</v>
      </c>
      <c r="T4069" s="10">
        <f t="shared" si="509"/>
        <v>42274.909143518518</v>
      </c>
      <c r="U4069">
        <f t="shared" si="510"/>
        <v>2015</v>
      </c>
      <c r="V4069">
        <f t="shared" si="511"/>
        <v>2015</v>
      </c>
    </row>
    <row r="4070" spans="1:22"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504"/>
        <v>1</v>
      </c>
      <c r="P4070" s="5">
        <f t="shared" si="505"/>
        <v>34.950000000000003</v>
      </c>
      <c r="Q4070" t="str">
        <f t="shared" si="506"/>
        <v>theater</v>
      </c>
      <c r="R4070" t="str">
        <f t="shared" si="507"/>
        <v>plays</v>
      </c>
      <c r="S4070" s="10">
        <f t="shared" si="508"/>
        <v>42718.755266203698</v>
      </c>
      <c r="T4070" s="10">
        <f t="shared" si="509"/>
        <v>42748.753472222219</v>
      </c>
      <c r="U4070">
        <f t="shared" si="510"/>
        <v>2016</v>
      </c>
      <c r="V4070">
        <f t="shared" si="511"/>
        <v>2017</v>
      </c>
    </row>
    <row r="4071" spans="1:22"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504"/>
        <v>34.4</v>
      </c>
      <c r="P4071" s="5">
        <f t="shared" si="505"/>
        <v>33.07692307692308</v>
      </c>
      <c r="Q4071" t="str">
        <f t="shared" si="506"/>
        <v>theater</v>
      </c>
      <c r="R4071" t="str">
        <f t="shared" si="507"/>
        <v>plays</v>
      </c>
      <c r="S4071" s="10">
        <f t="shared" si="508"/>
        <v>42022.453194444439</v>
      </c>
      <c r="T4071" s="10">
        <f t="shared" si="509"/>
        <v>42063.291666666664</v>
      </c>
      <c r="U4071">
        <f t="shared" si="510"/>
        <v>2015</v>
      </c>
      <c r="V4071">
        <f t="shared" si="511"/>
        <v>2015</v>
      </c>
    </row>
    <row r="4072" spans="1:22"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504"/>
        <v>16.5</v>
      </c>
      <c r="P4072" s="5">
        <f t="shared" si="505"/>
        <v>27.5</v>
      </c>
      <c r="Q4072" t="str">
        <f t="shared" si="506"/>
        <v>theater</v>
      </c>
      <c r="R4072" t="str">
        <f t="shared" si="507"/>
        <v>plays</v>
      </c>
      <c r="S4072" s="10">
        <f t="shared" si="508"/>
        <v>42031.458564814813</v>
      </c>
      <c r="T4072" s="10">
        <f t="shared" si="509"/>
        <v>42063.916666666664</v>
      </c>
      <c r="U4072">
        <f t="shared" si="510"/>
        <v>2015</v>
      </c>
      <c r="V4072">
        <f t="shared" si="511"/>
        <v>2015</v>
      </c>
    </row>
    <row r="4073" spans="1:22"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504"/>
        <v>0</v>
      </c>
      <c r="P4073" s="5">
        <f t="shared" si="505"/>
        <v>0</v>
      </c>
      <c r="Q4073" t="str">
        <f t="shared" si="506"/>
        <v>theater</v>
      </c>
      <c r="R4073" t="str">
        <f t="shared" si="507"/>
        <v>plays</v>
      </c>
      <c r="S4073" s="10">
        <f t="shared" si="508"/>
        <v>42700.59642361111</v>
      </c>
      <c r="T4073" s="10">
        <f t="shared" si="509"/>
        <v>42730.59642361111</v>
      </c>
      <c r="U4073">
        <f t="shared" si="510"/>
        <v>2016</v>
      </c>
      <c r="V4073">
        <f t="shared" si="511"/>
        <v>2016</v>
      </c>
    </row>
    <row r="4074" spans="1:22"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504"/>
        <v>0.4</v>
      </c>
      <c r="P4074" s="5">
        <f t="shared" si="505"/>
        <v>2</v>
      </c>
      <c r="Q4074" t="str">
        <f t="shared" si="506"/>
        <v>theater</v>
      </c>
      <c r="R4074" t="str">
        <f t="shared" si="507"/>
        <v>plays</v>
      </c>
      <c r="S4074" s="10">
        <f t="shared" si="508"/>
        <v>41812.566099537034</v>
      </c>
      <c r="T4074" s="10">
        <f t="shared" si="509"/>
        <v>41872.566099537034</v>
      </c>
      <c r="U4074">
        <f t="shared" si="510"/>
        <v>2014</v>
      </c>
      <c r="V4074">
        <f t="shared" si="511"/>
        <v>2014</v>
      </c>
    </row>
    <row r="4075" spans="1:22"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504"/>
        <v>1.0571428571428572</v>
      </c>
      <c r="P4075" s="5">
        <f t="shared" si="505"/>
        <v>18.5</v>
      </c>
      <c r="Q4075" t="str">
        <f t="shared" si="506"/>
        <v>theater</v>
      </c>
      <c r="R4075" t="str">
        <f t="shared" si="507"/>
        <v>plays</v>
      </c>
      <c r="S4075" s="10">
        <f t="shared" si="508"/>
        <v>42078.136874999997</v>
      </c>
      <c r="T4075" s="10">
        <f t="shared" si="509"/>
        <v>42132.958333333336</v>
      </c>
      <c r="U4075">
        <f t="shared" si="510"/>
        <v>2015</v>
      </c>
      <c r="V4075">
        <f t="shared" si="511"/>
        <v>2015</v>
      </c>
    </row>
    <row r="4076" spans="1:22"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504"/>
        <v>26.727272727272727</v>
      </c>
      <c r="P4076" s="5">
        <f t="shared" si="505"/>
        <v>35</v>
      </c>
      <c r="Q4076" t="str">
        <f t="shared" si="506"/>
        <v>theater</v>
      </c>
      <c r="R4076" t="str">
        <f t="shared" si="507"/>
        <v>plays</v>
      </c>
      <c r="S4076" s="10">
        <f t="shared" si="508"/>
        <v>42283.344618055555</v>
      </c>
      <c r="T4076" s="10">
        <f t="shared" si="509"/>
        <v>42313.386284722219</v>
      </c>
      <c r="U4076">
        <f t="shared" si="510"/>
        <v>2015</v>
      </c>
      <c r="V4076">
        <f t="shared" si="511"/>
        <v>2015</v>
      </c>
    </row>
    <row r="4077" spans="1:22"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504"/>
        <v>28.799999999999997</v>
      </c>
      <c r="P4077" s="5">
        <f t="shared" si="505"/>
        <v>44.307692307692307</v>
      </c>
      <c r="Q4077" t="str">
        <f t="shared" si="506"/>
        <v>theater</v>
      </c>
      <c r="R4077" t="str">
        <f t="shared" si="507"/>
        <v>plays</v>
      </c>
      <c r="S4077" s="10">
        <f t="shared" si="508"/>
        <v>41778.837604166663</v>
      </c>
      <c r="T4077" s="10">
        <f t="shared" si="509"/>
        <v>41820.519444444442</v>
      </c>
      <c r="U4077">
        <f t="shared" si="510"/>
        <v>2014</v>
      </c>
      <c r="V4077">
        <f t="shared" si="511"/>
        <v>2014</v>
      </c>
    </row>
    <row r="4078" spans="1:22"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504"/>
        <v>0</v>
      </c>
      <c r="P4078" s="5">
        <f t="shared" si="505"/>
        <v>0</v>
      </c>
      <c r="Q4078" t="str">
        <f t="shared" si="506"/>
        <v>theater</v>
      </c>
      <c r="R4078" t="str">
        <f t="shared" si="507"/>
        <v>plays</v>
      </c>
      <c r="S4078" s="10">
        <f t="shared" si="508"/>
        <v>41905.587372685179</v>
      </c>
      <c r="T4078" s="10">
        <f t="shared" si="509"/>
        <v>41933.618750000001</v>
      </c>
      <c r="U4078">
        <f t="shared" si="510"/>
        <v>2014</v>
      </c>
      <c r="V4078">
        <f t="shared" si="511"/>
        <v>2014</v>
      </c>
    </row>
    <row r="4079" spans="1:22"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504"/>
        <v>8.9</v>
      </c>
      <c r="P4079" s="5">
        <f t="shared" si="505"/>
        <v>222.5</v>
      </c>
      <c r="Q4079" t="str">
        <f t="shared" si="506"/>
        <v>theater</v>
      </c>
      <c r="R4079" t="str">
        <f t="shared" si="507"/>
        <v>plays</v>
      </c>
      <c r="S4079" s="10">
        <f t="shared" si="508"/>
        <v>42695.502245370364</v>
      </c>
      <c r="T4079" s="10">
        <f t="shared" si="509"/>
        <v>42725.502245370364</v>
      </c>
      <c r="U4079">
        <f t="shared" si="510"/>
        <v>2016</v>
      </c>
      <c r="V4079">
        <f t="shared" si="511"/>
        <v>2016</v>
      </c>
    </row>
    <row r="4080" spans="1:22"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504"/>
        <v>0</v>
      </c>
      <c r="P4080" s="5">
        <f t="shared" si="505"/>
        <v>0</v>
      </c>
      <c r="Q4080" t="str">
        <f t="shared" si="506"/>
        <v>theater</v>
      </c>
      <c r="R4080" t="str">
        <f t="shared" si="507"/>
        <v>plays</v>
      </c>
      <c r="S4080" s="10">
        <f t="shared" si="508"/>
        <v>42732.579189814809</v>
      </c>
      <c r="T4080" s="10">
        <f t="shared" si="509"/>
        <v>42762.579189814809</v>
      </c>
      <c r="U4080">
        <f t="shared" si="510"/>
        <v>2016</v>
      </c>
      <c r="V4080">
        <f t="shared" si="511"/>
        <v>2017</v>
      </c>
    </row>
    <row r="4081" spans="1:22"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504"/>
        <v>0.16666666666666669</v>
      </c>
      <c r="P4081" s="5">
        <f t="shared" si="505"/>
        <v>5</v>
      </c>
      <c r="Q4081" t="str">
        <f t="shared" si="506"/>
        <v>theater</v>
      </c>
      <c r="R4081" t="str">
        <f t="shared" si="507"/>
        <v>plays</v>
      </c>
      <c r="S4081" s="10">
        <f t="shared" si="508"/>
        <v>42510.730567129627</v>
      </c>
      <c r="T4081" s="10">
        <f t="shared" si="509"/>
        <v>42540.730567129627</v>
      </c>
      <c r="U4081">
        <f t="shared" si="510"/>
        <v>2016</v>
      </c>
      <c r="V4081">
        <f t="shared" si="511"/>
        <v>2016</v>
      </c>
    </row>
    <row r="4082" spans="1:22"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504"/>
        <v>0</v>
      </c>
      <c r="P4082" s="5">
        <f t="shared" si="505"/>
        <v>0</v>
      </c>
      <c r="Q4082" t="str">
        <f t="shared" si="506"/>
        <v>theater</v>
      </c>
      <c r="R4082" t="str">
        <f t="shared" si="507"/>
        <v>plays</v>
      </c>
      <c r="S4082" s="10">
        <f t="shared" si="508"/>
        <v>42511.489768518521</v>
      </c>
      <c r="T4082" s="10">
        <f t="shared" si="509"/>
        <v>42535.579166666663</v>
      </c>
      <c r="U4082">
        <f t="shared" si="510"/>
        <v>2016</v>
      </c>
      <c r="V4082">
        <f t="shared" si="511"/>
        <v>2016</v>
      </c>
    </row>
    <row r="4083" spans="1:22"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504"/>
        <v>15.737410071942445</v>
      </c>
      <c r="P4083" s="5">
        <f t="shared" si="505"/>
        <v>29.166666666666668</v>
      </c>
      <c r="Q4083" t="str">
        <f t="shared" si="506"/>
        <v>theater</v>
      </c>
      <c r="R4083" t="str">
        <f t="shared" si="507"/>
        <v>plays</v>
      </c>
      <c r="S4083" s="10">
        <f t="shared" si="508"/>
        <v>42041.372974537029</v>
      </c>
      <c r="T4083" s="10">
        <f t="shared" si="509"/>
        <v>42071.331307870372</v>
      </c>
      <c r="U4083">
        <f t="shared" si="510"/>
        <v>2015</v>
      </c>
      <c r="V4083">
        <f t="shared" si="511"/>
        <v>2015</v>
      </c>
    </row>
    <row r="4084" spans="1:22"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504"/>
        <v>2</v>
      </c>
      <c r="P4084" s="5">
        <f t="shared" si="505"/>
        <v>1.5</v>
      </c>
      <c r="Q4084" t="str">
        <f t="shared" si="506"/>
        <v>theater</v>
      </c>
      <c r="R4084" t="str">
        <f t="shared" si="507"/>
        <v>plays</v>
      </c>
      <c r="S4084" s="10">
        <f t="shared" si="508"/>
        <v>42306.980937499997</v>
      </c>
      <c r="T4084" s="10">
        <f t="shared" si="509"/>
        <v>42322.749999999993</v>
      </c>
      <c r="U4084">
        <f t="shared" si="510"/>
        <v>2015</v>
      </c>
      <c r="V4084">
        <f t="shared" si="511"/>
        <v>2015</v>
      </c>
    </row>
    <row r="4085" spans="1:22"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504"/>
        <v>21.685714285714287</v>
      </c>
      <c r="P4085" s="5">
        <f t="shared" si="505"/>
        <v>126.5</v>
      </c>
      <c r="Q4085" t="str">
        <f t="shared" si="506"/>
        <v>theater</v>
      </c>
      <c r="R4085" t="str">
        <f t="shared" si="507"/>
        <v>plays</v>
      </c>
      <c r="S4085" s="10">
        <f t="shared" si="508"/>
        <v>42353.553425925922</v>
      </c>
      <c r="T4085" s="10">
        <f t="shared" si="509"/>
        <v>42383.553425925922</v>
      </c>
      <c r="U4085">
        <f t="shared" si="510"/>
        <v>2015</v>
      </c>
      <c r="V4085">
        <f t="shared" si="511"/>
        <v>2016</v>
      </c>
    </row>
    <row r="4086" spans="1:22"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504"/>
        <v>0.33333333333333337</v>
      </c>
      <c r="P4086" s="5">
        <f t="shared" si="505"/>
        <v>10</v>
      </c>
      <c r="Q4086" t="str">
        <f t="shared" si="506"/>
        <v>theater</v>
      </c>
      <c r="R4086" t="str">
        <f t="shared" si="507"/>
        <v>plays</v>
      </c>
      <c r="S4086" s="10">
        <f t="shared" si="508"/>
        <v>42622.228078703702</v>
      </c>
      <c r="T4086" s="10">
        <f t="shared" si="509"/>
        <v>42652.228078703702</v>
      </c>
      <c r="U4086">
        <f t="shared" si="510"/>
        <v>2016</v>
      </c>
      <c r="V4086">
        <f t="shared" si="511"/>
        <v>2016</v>
      </c>
    </row>
    <row r="4087" spans="1:22"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504"/>
        <v>0.2857142857142857</v>
      </c>
      <c r="P4087" s="5">
        <f t="shared" si="505"/>
        <v>10</v>
      </c>
      <c r="Q4087" t="str">
        <f t="shared" si="506"/>
        <v>theater</v>
      </c>
      <c r="R4087" t="str">
        <f t="shared" si="507"/>
        <v>plays</v>
      </c>
      <c r="S4087" s="10">
        <f t="shared" si="508"/>
        <v>42058.395543981482</v>
      </c>
      <c r="T4087" s="10">
        <f t="shared" si="509"/>
        <v>42086.957638888889</v>
      </c>
      <c r="U4087">
        <f t="shared" si="510"/>
        <v>2015</v>
      </c>
      <c r="V4087">
        <f t="shared" si="511"/>
        <v>2015</v>
      </c>
    </row>
    <row r="4088" spans="1:22"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504"/>
        <v>4.7</v>
      </c>
      <c r="P4088" s="5">
        <f t="shared" si="505"/>
        <v>9.4</v>
      </c>
      <c r="Q4088" t="str">
        <f t="shared" si="506"/>
        <v>theater</v>
      </c>
      <c r="R4088" t="str">
        <f t="shared" si="507"/>
        <v>plays</v>
      </c>
      <c r="S4088" s="10">
        <f t="shared" si="508"/>
        <v>42304.732627314814</v>
      </c>
      <c r="T4088" s="10">
        <f t="shared" si="509"/>
        <v>42328.958333333336</v>
      </c>
      <c r="U4088">
        <f t="shared" si="510"/>
        <v>2015</v>
      </c>
      <c r="V4088">
        <f t="shared" si="511"/>
        <v>2015</v>
      </c>
    </row>
    <row r="4089" spans="1:22"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504"/>
        <v>0</v>
      </c>
      <c r="P4089" s="5">
        <f t="shared" si="505"/>
        <v>0</v>
      </c>
      <c r="Q4089" t="str">
        <f t="shared" si="506"/>
        <v>theater</v>
      </c>
      <c r="R4089" t="str">
        <f t="shared" si="507"/>
        <v>plays</v>
      </c>
      <c r="S4089" s="10">
        <f t="shared" si="508"/>
        <v>42538.53456018518</v>
      </c>
      <c r="T4089" s="10">
        <f t="shared" si="509"/>
        <v>42568.53456018518</v>
      </c>
      <c r="U4089">
        <f t="shared" si="510"/>
        <v>2016</v>
      </c>
      <c r="V4089">
        <f t="shared" si="511"/>
        <v>2016</v>
      </c>
    </row>
    <row r="4090" spans="1:22"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504"/>
        <v>10.8</v>
      </c>
      <c r="P4090" s="5">
        <f t="shared" si="505"/>
        <v>72</v>
      </c>
      <c r="Q4090" t="str">
        <f t="shared" si="506"/>
        <v>theater</v>
      </c>
      <c r="R4090" t="str">
        <f t="shared" si="507"/>
        <v>plays</v>
      </c>
      <c r="S4090" s="10">
        <f t="shared" si="508"/>
        <v>41990.40421296296</v>
      </c>
      <c r="T4090" s="10">
        <f t="shared" si="509"/>
        <v>42020.226388888885</v>
      </c>
      <c r="U4090">
        <f t="shared" si="510"/>
        <v>2014</v>
      </c>
      <c r="V4090">
        <f t="shared" si="511"/>
        <v>2015</v>
      </c>
    </row>
    <row r="4091" spans="1:22"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504"/>
        <v>4.8</v>
      </c>
      <c r="P4091" s="5">
        <f t="shared" si="505"/>
        <v>30</v>
      </c>
      <c r="Q4091" t="str">
        <f t="shared" si="506"/>
        <v>theater</v>
      </c>
      <c r="R4091" t="str">
        <f t="shared" si="507"/>
        <v>plays</v>
      </c>
      <c r="S4091" s="10">
        <f t="shared" si="508"/>
        <v>42122.524166666662</v>
      </c>
      <c r="T4091" s="10">
        <f t="shared" si="509"/>
        <v>42155.524305555555</v>
      </c>
      <c r="U4091">
        <f t="shared" si="510"/>
        <v>2015</v>
      </c>
      <c r="V4091">
        <f t="shared" si="511"/>
        <v>2015</v>
      </c>
    </row>
    <row r="4092" spans="1:22"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504"/>
        <v>3.2</v>
      </c>
      <c r="P4092" s="5">
        <f t="shared" si="505"/>
        <v>10.666666666666666</v>
      </c>
      <c r="Q4092" t="str">
        <f t="shared" si="506"/>
        <v>theater</v>
      </c>
      <c r="R4092" t="str">
        <f t="shared" si="507"/>
        <v>plays</v>
      </c>
      <c r="S4092" s="10">
        <f t="shared" si="508"/>
        <v>42209.464548611104</v>
      </c>
      <c r="T4092" s="10">
        <f t="shared" si="509"/>
        <v>42223.416666666664</v>
      </c>
      <c r="U4092">
        <f t="shared" si="510"/>
        <v>2015</v>
      </c>
      <c r="V4092">
        <f t="shared" si="511"/>
        <v>2015</v>
      </c>
    </row>
    <row r="4093" spans="1:22"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504"/>
        <v>12.75</v>
      </c>
      <c r="P4093" s="5">
        <f t="shared" si="505"/>
        <v>25.5</v>
      </c>
      <c r="Q4093" t="str">
        <f t="shared" si="506"/>
        <v>theater</v>
      </c>
      <c r="R4093" t="str">
        <f t="shared" si="507"/>
        <v>plays</v>
      </c>
      <c r="S4093" s="10">
        <f t="shared" si="508"/>
        <v>41990.298043981478</v>
      </c>
      <c r="T4093" s="10">
        <f t="shared" si="509"/>
        <v>42020.298043981478</v>
      </c>
      <c r="U4093">
        <f t="shared" si="510"/>
        <v>2014</v>
      </c>
      <c r="V4093">
        <f t="shared" si="511"/>
        <v>2015</v>
      </c>
    </row>
    <row r="4094" spans="1:22"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504"/>
        <v>1.8181818181818181E-2</v>
      </c>
      <c r="P4094" s="5">
        <f t="shared" si="505"/>
        <v>20</v>
      </c>
      <c r="Q4094" t="str">
        <f t="shared" si="506"/>
        <v>theater</v>
      </c>
      <c r="R4094" t="str">
        <f t="shared" si="507"/>
        <v>plays</v>
      </c>
      <c r="S4094" s="10">
        <f t="shared" si="508"/>
        <v>42038.986655092587</v>
      </c>
      <c r="T4094" s="10">
        <f t="shared" si="509"/>
        <v>42098.944988425923</v>
      </c>
      <c r="U4094">
        <f t="shared" si="510"/>
        <v>2015</v>
      </c>
      <c r="V4094">
        <f t="shared" si="511"/>
        <v>2015</v>
      </c>
    </row>
    <row r="4095" spans="1:22"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504"/>
        <v>2.4</v>
      </c>
      <c r="P4095" s="5">
        <f t="shared" si="505"/>
        <v>15</v>
      </c>
      <c r="Q4095" t="str">
        <f t="shared" si="506"/>
        <v>theater</v>
      </c>
      <c r="R4095" t="str">
        <f t="shared" si="507"/>
        <v>plays</v>
      </c>
      <c r="S4095" s="10">
        <f t="shared" si="508"/>
        <v>42178.607557870368</v>
      </c>
      <c r="T4095" s="10">
        <f t="shared" si="509"/>
        <v>42238.607557870368</v>
      </c>
      <c r="U4095">
        <f t="shared" si="510"/>
        <v>2015</v>
      </c>
      <c r="V4095">
        <f t="shared" si="511"/>
        <v>2015</v>
      </c>
    </row>
    <row r="4096" spans="1:22"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504"/>
        <v>36.5</v>
      </c>
      <c r="P4096" s="5">
        <f t="shared" si="505"/>
        <v>91.25</v>
      </c>
      <c r="Q4096" t="str">
        <f t="shared" si="506"/>
        <v>theater</v>
      </c>
      <c r="R4096" t="str">
        <f t="shared" si="507"/>
        <v>plays</v>
      </c>
      <c r="S4096" s="10">
        <f t="shared" si="508"/>
        <v>41889.878472222219</v>
      </c>
      <c r="T4096" s="10">
        <f t="shared" si="509"/>
        <v>41933.999305555553</v>
      </c>
      <c r="U4096">
        <f t="shared" si="510"/>
        <v>2014</v>
      </c>
      <c r="V4096">
        <f t="shared" si="511"/>
        <v>2014</v>
      </c>
    </row>
    <row r="4097" spans="1:22"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504"/>
        <v>2.666666666666667</v>
      </c>
      <c r="P4097" s="5">
        <f t="shared" si="505"/>
        <v>800</v>
      </c>
      <c r="Q4097" t="str">
        <f t="shared" si="506"/>
        <v>theater</v>
      </c>
      <c r="R4097" t="str">
        <f t="shared" si="507"/>
        <v>plays</v>
      </c>
      <c r="S4097" s="10">
        <f t="shared" si="508"/>
        <v>42692.823495370372</v>
      </c>
      <c r="T4097" s="10">
        <f t="shared" si="509"/>
        <v>42722.823495370372</v>
      </c>
      <c r="U4097">
        <f t="shared" si="510"/>
        <v>2016</v>
      </c>
      <c r="V4097">
        <f t="shared" si="511"/>
        <v>2016</v>
      </c>
    </row>
    <row r="4098" spans="1:22"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504"/>
        <v>11.428571428571429</v>
      </c>
      <c r="P4098" s="5">
        <f t="shared" si="505"/>
        <v>80</v>
      </c>
      <c r="Q4098" t="str">
        <f t="shared" si="506"/>
        <v>theater</v>
      </c>
      <c r="R4098" t="str">
        <f t="shared" si="507"/>
        <v>plays</v>
      </c>
      <c r="S4098" s="10">
        <f t="shared" si="508"/>
        <v>42750.321979166663</v>
      </c>
      <c r="T4098" s="10">
        <f t="shared" si="509"/>
        <v>42794.160416666666</v>
      </c>
      <c r="U4098">
        <f t="shared" si="510"/>
        <v>2017</v>
      </c>
      <c r="V4098">
        <f t="shared" si="511"/>
        <v>2017</v>
      </c>
    </row>
    <row r="4099" spans="1:22"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512">(E4099/D4099)*100</f>
        <v>0</v>
      </c>
      <c r="P4099" s="5">
        <f t="shared" ref="P4099:P4115" si="513">IFERROR(E4099/L4099, 0)</f>
        <v>0</v>
      </c>
      <c r="Q4099" t="str">
        <f t="shared" ref="Q4099:Q4115" si="514">LEFT(N4099,FIND("/",N4099)-1)</f>
        <v>theater</v>
      </c>
      <c r="R4099" t="str">
        <f t="shared" ref="R4099:R4115" si="515">RIGHT(N4099,LEN(N4099)-FIND("/",N4099))</f>
        <v>plays</v>
      </c>
      <c r="S4099" s="10">
        <f t="shared" ref="S4099:S4115" si="516">(J4099/86400)+25569+(-5/24)</f>
        <v>42344.616168981483</v>
      </c>
      <c r="T4099" s="10">
        <f t="shared" ref="T4099:T4115" si="517">(I4099/86400)+25569+(-5/24)</f>
        <v>42400.788194444445</v>
      </c>
      <c r="U4099">
        <f t="shared" ref="U4099:U4115" si="518">YEAR(S4099)</f>
        <v>2015</v>
      </c>
      <c r="V4099">
        <f t="shared" ref="V4099:V4115" si="519">YEAR(T4099)</f>
        <v>2016</v>
      </c>
    </row>
    <row r="4100" spans="1:22"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512"/>
        <v>0</v>
      </c>
      <c r="P4100" s="5">
        <f t="shared" si="513"/>
        <v>0</v>
      </c>
      <c r="Q4100" t="str">
        <f t="shared" si="514"/>
        <v>theater</v>
      </c>
      <c r="R4100" t="str">
        <f t="shared" si="515"/>
        <v>plays</v>
      </c>
      <c r="S4100" s="10">
        <f t="shared" si="516"/>
        <v>42495.51385416666</v>
      </c>
      <c r="T4100" s="10">
        <f t="shared" si="517"/>
        <v>42525.51385416666</v>
      </c>
      <c r="U4100">
        <f t="shared" si="518"/>
        <v>2016</v>
      </c>
      <c r="V4100">
        <f t="shared" si="519"/>
        <v>2016</v>
      </c>
    </row>
    <row r="4101" spans="1:22"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512"/>
        <v>1.1111111111111112</v>
      </c>
      <c r="P4101" s="5">
        <f t="shared" si="513"/>
        <v>50</v>
      </c>
      <c r="Q4101" t="str">
        <f t="shared" si="514"/>
        <v>theater</v>
      </c>
      <c r="R4101" t="str">
        <f t="shared" si="515"/>
        <v>plays</v>
      </c>
      <c r="S4101" s="10">
        <f t="shared" si="516"/>
        <v>42570.642048611109</v>
      </c>
      <c r="T4101" s="10">
        <f t="shared" si="517"/>
        <v>42615.642048611109</v>
      </c>
      <c r="U4101">
        <f t="shared" si="518"/>
        <v>2016</v>
      </c>
      <c r="V4101">
        <f t="shared" si="519"/>
        <v>2016</v>
      </c>
    </row>
    <row r="4102" spans="1:22"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512"/>
        <v>0</v>
      </c>
      <c r="P4102" s="5">
        <f t="shared" si="513"/>
        <v>0</v>
      </c>
      <c r="Q4102" t="str">
        <f t="shared" si="514"/>
        <v>theater</v>
      </c>
      <c r="R4102" t="str">
        <f t="shared" si="515"/>
        <v>plays</v>
      </c>
      <c r="S4102" s="10">
        <f t="shared" si="516"/>
        <v>41926.916550925926</v>
      </c>
      <c r="T4102" s="10">
        <f t="shared" si="517"/>
        <v>41936.916550925926</v>
      </c>
      <c r="U4102">
        <f t="shared" si="518"/>
        <v>2014</v>
      </c>
      <c r="V4102">
        <f t="shared" si="519"/>
        <v>2014</v>
      </c>
    </row>
    <row r="4103" spans="1:22"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512"/>
        <v>0</v>
      </c>
      <c r="P4103" s="5">
        <f t="shared" si="513"/>
        <v>0</v>
      </c>
      <c r="Q4103" t="str">
        <f t="shared" si="514"/>
        <v>theater</v>
      </c>
      <c r="R4103" t="str">
        <f t="shared" si="515"/>
        <v>plays</v>
      </c>
      <c r="S4103" s="10">
        <f t="shared" si="516"/>
        <v>42730.695393518516</v>
      </c>
      <c r="T4103" s="10">
        <f t="shared" si="517"/>
        <v>42760.695393518516</v>
      </c>
      <c r="U4103">
        <f t="shared" si="518"/>
        <v>2016</v>
      </c>
      <c r="V4103">
        <f t="shared" si="519"/>
        <v>2017</v>
      </c>
    </row>
    <row r="4104" spans="1:22"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512"/>
        <v>27.400000000000002</v>
      </c>
      <c r="P4104" s="5">
        <f t="shared" si="513"/>
        <v>22.833333333333332</v>
      </c>
      <c r="Q4104" t="str">
        <f t="shared" si="514"/>
        <v>theater</v>
      </c>
      <c r="R4104" t="str">
        <f t="shared" si="515"/>
        <v>plays</v>
      </c>
      <c r="S4104" s="10">
        <f t="shared" si="516"/>
        <v>42475.639733796292</v>
      </c>
      <c r="T4104" s="10">
        <f t="shared" si="517"/>
        <v>42505.639733796292</v>
      </c>
      <c r="U4104">
        <f t="shared" si="518"/>
        <v>2016</v>
      </c>
      <c r="V4104">
        <f t="shared" si="519"/>
        <v>2016</v>
      </c>
    </row>
    <row r="4105" spans="1:22"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512"/>
        <v>10</v>
      </c>
      <c r="P4105" s="5">
        <f t="shared" si="513"/>
        <v>16.666666666666668</v>
      </c>
      <c r="Q4105" t="str">
        <f t="shared" si="514"/>
        <v>theater</v>
      </c>
      <c r="R4105" t="str">
        <f t="shared" si="515"/>
        <v>plays</v>
      </c>
      <c r="S4105" s="10">
        <f t="shared" si="516"/>
        <v>42188.624606481484</v>
      </c>
      <c r="T4105" s="10">
        <f t="shared" si="517"/>
        <v>42242.563888888886</v>
      </c>
      <c r="U4105">
        <f t="shared" si="518"/>
        <v>2015</v>
      </c>
      <c r="V4105">
        <f t="shared" si="519"/>
        <v>2015</v>
      </c>
    </row>
    <row r="4106" spans="1:22"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512"/>
        <v>21.366666666666667</v>
      </c>
      <c r="P4106" s="5">
        <f t="shared" si="513"/>
        <v>45.785714285714285</v>
      </c>
      <c r="Q4106" t="str">
        <f t="shared" si="514"/>
        <v>theater</v>
      </c>
      <c r="R4106" t="str">
        <f t="shared" si="515"/>
        <v>plays</v>
      </c>
      <c r="S4106" s="10">
        <f t="shared" si="516"/>
        <v>42640.069837962961</v>
      </c>
      <c r="T4106" s="10">
        <f t="shared" si="517"/>
        <v>42670.069837962961</v>
      </c>
      <c r="U4106">
        <f t="shared" si="518"/>
        <v>2016</v>
      </c>
      <c r="V4106">
        <f t="shared" si="519"/>
        <v>2016</v>
      </c>
    </row>
    <row r="4107" spans="1:22"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512"/>
        <v>6.9696969696969706</v>
      </c>
      <c r="P4107" s="5">
        <f t="shared" si="513"/>
        <v>383.33333333333331</v>
      </c>
      <c r="Q4107" t="str">
        <f t="shared" si="514"/>
        <v>theater</v>
      </c>
      <c r="R4107" t="str">
        <f t="shared" si="515"/>
        <v>plays</v>
      </c>
      <c r="S4107" s="10">
        <f t="shared" si="516"/>
        <v>42696.802187499998</v>
      </c>
      <c r="T4107" s="10">
        <f t="shared" si="517"/>
        <v>42729.802187499998</v>
      </c>
      <c r="U4107">
        <f t="shared" si="518"/>
        <v>2016</v>
      </c>
      <c r="V4107">
        <f t="shared" si="519"/>
        <v>2016</v>
      </c>
    </row>
    <row r="4108" spans="1:22"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512"/>
        <v>70.599999999999994</v>
      </c>
      <c r="P4108" s="5">
        <f t="shared" si="513"/>
        <v>106.96969696969697</v>
      </c>
      <c r="Q4108" t="str">
        <f t="shared" si="514"/>
        <v>theater</v>
      </c>
      <c r="R4108" t="str">
        <f t="shared" si="515"/>
        <v>plays</v>
      </c>
      <c r="S4108" s="10">
        <f t="shared" si="516"/>
        <v>42052.841041666667</v>
      </c>
      <c r="T4108" s="10">
        <f t="shared" si="517"/>
        <v>42095.833333333336</v>
      </c>
      <c r="U4108">
        <f t="shared" si="518"/>
        <v>2015</v>
      </c>
      <c r="V4108">
        <f t="shared" si="519"/>
        <v>2015</v>
      </c>
    </row>
    <row r="4109" spans="1:22"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512"/>
        <v>2.0500000000000003</v>
      </c>
      <c r="P4109" s="5">
        <f t="shared" si="513"/>
        <v>10.25</v>
      </c>
      <c r="Q4109" t="str">
        <f t="shared" si="514"/>
        <v>theater</v>
      </c>
      <c r="R4109" t="str">
        <f t="shared" si="515"/>
        <v>plays</v>
      </c>
      <c r="S4109" s="10">
        <f t="shared" si="516"/>
        <v>41883.708344907405</v>
      </c>
      <c r="T4109" s="10">
        <f t="shared" si="517"/>
        <v>41906.708344907405</v>
      </c>
      <c r="U4109">
        <f t="shared" si="518"/>
        <v>2014</v>
      </c>
      <c r="V4109">
        <f t="shared" si="519"/>
        <v>2014</v>
      </c>
    </row>
    <row r="4110" spans="1:22"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512"/>
        <v>1.9666666666666666</v>
      </c>
      <c r="P4110" s="5">
        <f t="shared" si="513"/>
        <v>59</v>
      </c>
      <c r="Q4110" t="str">
        <f t="shared" si="514"/>
        <v>theater</v>
      </c>
      <c r="R4110" t="str">
        <f t="shared" si="515"/>
        <v>plays</v>
      </c>
      <c r="S4110" s="10">
        <f t="shared" si="516"/>
        <v>42766.823344907403</v>
      </c>
      <c r="T4110" s="10">
        <f t="shared" si="517"/>
        <v>42796.999999999993</v>
      </c>
      <c r="U4110">
        <f t="shared" si="518"/>
        <v>2017</v>
      </c>
      <c r="V4110">
        <f t="shared" si="519"/>
        <v>2017</v>
      </c>
    </row>
    <row r="4111" spans="1:22"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512"/>
        <v>0</v>
      </c>
      <c r="P4111" s="5">
        <f t="shared" si="513"/>
        <v>0</v>
      </c>
      <c r="Q4111" t="str">
        <f t="shared" si="514"/>
        <v>theater</v>
      </c>
      <c r="R4111" t="str">
        <f t="shared" si="515"/>
        <v>plays</v>
      </c>
      <c r="S4111" s="10">
        <f t="shared" si="516"/>
        <v>42307.331064814811</v>
      </c>
      <c r="T4111" s="10">
        <f t="shared" si="517"/>
        <v>42337.372731481482</v>
      </c>
      <c r="U4111">
        <f t="shared" si="518"/>
        <v>2015</v>
      </c>
      <c r="V4111">
        <f t="shared" si="519"/>
        <v>2015</v>
      </c>
    </row>
    <row r="4112" spans="1:22"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512"/>
        <v>28.666666666666668</v>
      </c>
      <c r="P4112" s="5">
        <f t="shared" si="513"/>
        <v>14.333333333333334</v>
      </c>
      <c r="Q4112" t="str">
        <f t="shared" si="514"/>
        <v>theater</v>
      </c>
      <c r="R4112" t="str">
        <f t="shared" si="515"/>
        <v>plays</v>
      </c>
      <c r="S4112" s="10">
        <f t="shared" si="516"/>
        <v>42512.418414351851</v>
      </c>
      <c r="T4112" s="10">
        <f t="shared" si="517"/>
        <v>42572.418414351851</v>
      </c>
      <c r="U4112">
        <f t="shared" si="518"/>
        <v>2016</v>
      </c>
      <c r="V4112">
        <f t="shared" si="519"/>
        <v>2016</v>
      </c>
    </row>
    <row r="4113" spans="1:22"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512"/>
        <v>3.1333333333333333</v>
      </c>
      <c r="P4113" s="5">
        <f t="shared" si="513"/>
        <v>15.666666666666666</v>
      </c>
      <c r="Q4113" t="str">
        <f t="shared" si="514"/>
        <v>theater</v>
      </c>
      <c r="R4113" t="str">
        <f t="shared" si="515"/>
        <v>plays</v>
      </c>
      <c r="S4113" s="10">
        <f t="shared" si="516"/>
        <v>42028.927546296291</v>
      </c>
      <c r="T4113" s="10">
        <f t="shared" si="517"/>
        <v>42058.927546296291</v>
      </c>
      <c r="U4113">
        <f t="shared" si="518"/>
        <v>2015</v>
      </c>
      <c r="V4113">
        <f t="shared" si="519"/>
        <v>2015</v>
      </c>
    </row>
    <row r="4114" spans="1:22"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512"/>
        <v>0.04</v>
      </c>
      <c r="P4114" s="5">
        <f t="shared" si="513"/>
        <v>1</v>
      </c>
      <c r="Q4114" t="str">
        <f t="shared" si="514"/>
        <v>theater</v>
      </c>
      <c r="R4114" t="str">
        <f t="shared" si="515"/>
        <v>plays</v>
      </c>
      <c r="S4114" s="10">
        <f t="shared" si="516"/>
        <v>42400.738263888888</v>
      </c>
      <c r="T4114" s="10">
        <f t="shared" si="517"/>
        <v>42427.791666666664</v>
      </c>
      <c r="U4114">
        <f t="shared" si="518"/>
        <v>2016</v>
      </c>
      <c r="V4114">
        <f t="shared" si="519"/>
        <v>2016</v>
      </c>
    </row>
    <row r="4115" spans="1:22"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512"/>
        <v>0.2</v>
      </c>
      <c r="P4115" s="5">
        <f t="shared" si="513"/>
        <v>1</v>
      </c>
      <c r="Q4115" t="str">
        <f t="shared" si="514"/>
        <v>theater</v>
      </c>
      <c r="R4115" t="str">
        <f t="shared" si="515"/>
        <v>plays</v>
      </c>
      <c r="S4115" s="10">
        <f t="shared" si="516"/>
        <v>42358.364849537036</v>
      </c>
      <c r="T4115" s="10">
        <f t="shared" si="517"/>
        <v>42377.06527777778</v>
      </c>
      <c r="U4115">
        <f t="shared" si="518"/>
        <v>2015</v>
      </c>
      <c r="V4115">
        <f t="shared" si="519"/>
        <v>2016</v>
      </c>
    </row>
    <row r="4116" spans="1:22" x14ac:dyDescent="0.2">
      <c r="P4116" s="5"/>
    </row>
    <row r="4117" spans="1:22" x14ac:dyDescent="0.2">
      <c r="P4117" s="5"/>
    </row>
    <row r="4118" spans="1:22" x14ac:dyDescent="0.2">
      <c r="P4118" s="5"/>
    </row>
    <row r="4119" spans="1:22" x14ac:dyDescent="0.2">
      <c r="P4119" s="5"/>
    </row>
    <row r="4120" spans="1:22" x14ac:dyDescent="0.2">
      <c r="P4120" s="5"/>
    </row>
    <row r="4121" spans="1:22" x14ac:dyDescent="0.2">
      <c r="P4121" s="5"/>
    </row>
    <row r="4122" spans="1:22" x14ac:dyDescent="0.2">
      <c r="P4122" s="5"/>
    </row>
    <row r="4123" spans="1:22" x14ac:dyDescent="0.2">
      <c r="P4123" s="5"/>
    </row>
    <row r="4124" spans="1:22" x14ac:dyDescent="0.2">
      <c r="P4124" s="5"/>
    </row>
    <row r="4125" spans="1:22" x14ac:dyDescent="0.2">
      <c r="P4125" s="5"/>
    </row>
    <row r="4126" spans="1:22" x14ac:dyDescent="0.2">
      <c r="P4126" s="5"/>
    </row>
    <row r="4127" spans="1:22" x14ac:dyDescent="0.2">
      <c r="P4127" s="5"/>
    </row>
    <row r="4128" spans="1:22" x14ac:dyDescent="0.2">
      <c r="P4128" s="5"/>
    </row>
    <row r="4129" spans="16:16" x14ac:dyDescent="0.2">
      <c r="P4129" s="5"/>
    </row>
    <row r="4130" spans="16:16" x14ac:dyDescent="0.2">
      <c r="P4130" s="5"/>
    </row>
    <row r="4131" spans="16:16" x14ac:dyDescent="0.2">
      <c r="P4131" s="5"/>
    </row>
    <row r="4132" spans="16:16" x14ac:dyDescent="0.2">
      <c r="P4132" s="5"/>
    </row>
    <row r="4133" spans="16:16" x14ac:dyDescent="0.2">
      <c r="P4133" s="5"/>
    </row>
    <row r="4134" spans="16:16" x14ac:dyDescent="0.2">
      <c r="P4134" s="5"/>
    </row>
    <row r="4135" spans="16:16" x14ac:dyDescent="0.2">
      <c r="P4135" s="5"/>
    </row>
    <row r="4136" spans="16:16" x14ac:dyDescent="0.2">
      <c r="P4136" s="5"/>
    </row>
    <row r="4137" spans="16:16" x14ac:dyDescent="0.2">
      <c r="P4137" s="5"/>
    </row>
    <row r="4138" spans="16:16" x14ac:dyDescent="0.2">
      <c r="P4138" s="5"/>
    </row>
    <row r="4139" spans="16:16" x14ac:dyDescent="0.2">
      <c r="P4139" s="5"/>
    </row>
    <row r="4140" spans="16:16" x14ac:dyDescent="0.2">
      <c r="P4140" s="5"/>
    </row>
    <row r="4141" spans="16:16" x14ac:dyDescent="0.2">
      <c r="P4141" s="5"/>
    </row>
    <row r="4142" spans="16:16" x14ac:dyDescent="0.2">
      <c r="P4142" s="5"/>
    </row>
    <row r="4143" spans="16:16" x14ac:dyDescent="0.2">
      <c r="P4143" s="5"/>
    </row>
    <row r="4144" spans="16:16" x14ac:dyDescent="0.2">
      <c r="P4144" s="5"/>
    </row>
    <row r="4145" spans="16:16" x14ac:dyDescent="0.2">
      <c r="P4145" s="5"/>
    </row>
    <row r="4146" spans="16:16" x14ac:dyDescent="0.2">
      <c r="P4146" s="5"/>
    </row>
    <row r="4147" spans="16:16" x14ac:dyDescent="0.2">
      <c r="P4147" s="5"/>
    </row>
    <row r="4148" spans="16:16" x14ac:dyDescent="0.2">
      <c r="P4148" s="5"/>
    </row>
    <row r="4149" spans="16:16" x14ac:dyDescent="0.2">
      <c r="P4149" s="5"/>
    </row>
    <row r="4150" spans="16:16" x14ac:dyDescent="0.2">
      <c r="P4150" s="5"/>
    </row>
    <row r="4151" spans="16:16" x14ac:dyDescent="0.2">
      <c r="P4151" s="5"/>
    </row>
    <row r="4152" spans="16:16" x14ac:dyDescent="0.2">
      <c r="P4152" s="5"/>
    </row>
    <row r="4153" spans="16:16" x14ac:dyDescent="0.2">
      <c r="P4153" s="5"/>
    </row>
    <row r="4154" spans="16:16" x14ac:dyDescent="0.2">
      <c r="P4154" s="5"/>
    </row>
    <row r="4155" spans="16:16" x14ac:dyDescent="0.2">
      <c r="P4155" s="5"/>
    </row>
    <row r="4156" spans="16:16" x14ac:dyDescent="0.2">
      <c r="P4156" s="5"/>
    </row>
    <row r="4157" spans="16:16" x14ac:dyDescent="0.2">
      <c r="P4157" s="5"/>
    </row>
    <row r="4158" spans="16:16" x14ac:dyDescent="0.2">
      <c r="P4158" s="5"/>
    </row>
    <row r="4159" spans="16:16" x14ac:dyDescent="0.2">
      <c r="P4159" s="5"/>
    </row>
    <row r="4160" spans="16:16" x14ac:dyDescent="0.2">
      <c r="P4160" s="5"/>
    </row>
    <row r="4161" spans="16:16" x14ac:dyDescent="0.2">
      <c r="P4161" s="5"/>
    </row>
    <row r="4162" spans="16:16" x14ac:dyDescent="0.2">
      <c r="P4162" s="5"/>
    </row>
    <row r="4163" spans="16:16" x14ac:dyDescent="0.2">
      <c r="P4163" s="5"/>
    </row>
    <row r="4164" spans="16:16" x14ac:dyDescent="0.2">
      <c r="P4164" s="5"/>
    </row>
    <row r="4165" spans="16:16" x14ac:dyDescent="0.2">
      <c r="P4165" s="5"/>
    </row>
    <row r="4166" spans="16:16" x14ac:dyDescent="0.2">
      <c r="P4166" s="5"/>
    </row>
    <row r="4167" spans="16:16" x14ac:dyDescent="0.2">
      <c r="P4167" s="5"/>
    </row>
    <row r="4168" spans="16:16" x14ac:dyDescent="0.2">
      <c r="P4168" s="5"/>
    </row>
    <row r="4169" spans="16:16" x14ac:dyDescent="0.2">
      <c r="P4169" s="5"/>
    </row>
    <row r="4170" spans="16:16" x14ac:dyDescent="0.2">
      <c r="P4170" s="5"/>
    </row>
    <row r="4171" spans="16:16" x14ac:dyDescent="0.2">
      <c r="P4171" s="5"/>
    </row>
    <row r="4172" spans="16:16" x14ac:dyDescent="0.2">
      <c r="P4172" s="5"/>
    </row>
    <row r="4173" spans="16:16" x14ac:dyDescent="0.2">
      <c r="P4173" s="5"/>
    </row>
    <row r="4174" spans="16:16" x14ac:dyDescent="0.2">
      <c r="P4174" s="5"/>
    </row>
    <row r="4175" spans="16:16" x14ac:dyDescent="0.2">
      <c r="P4175" s="5"/>
    </row>
    <row r="4176" spans="16:16" x14ac:dyDescent="0.2">
      <c r="P4176" s="5"/>
    </row>
    <row r="4177" spans="16:16" x14ac:dyDescent="0.2">
      <c r="P4177" s="5"/>
    </row>
    <row r="4178" spans="16:16" x14ac:dyDescent="0.2">
      <c r="P4178" s="5"/>
    </row>
    <row r="4179" spans="16:16" x14ac:dyDescent="0.2">
      <c r="P4179" s="5"/>
    </row>
    <row r="4180" spans="16:16" x14ac:dyDescent="0.2">
      <c r="P4180" s="5"/>
    </row>
    <row r="4181" spans="16:16" x14ac:dyDescent="0.2">
      <c r="P4181" s="5"/>
    </row>
    <row r="4182" spans="16:16" x14ac:dyDescent="0.2">
      <c r="P4182" s="5"/>
    </row>
    <row r="4183" spans="16:16" x14ac:dyDescent="0.2">
      <c r="P4183" s="5"/>
    </row>
    <row r="4184" spans="16:16" x14ac:dyDescent="0.2">
      <c r="P4184" s="5"/>
    </row>
    <row r="4185" spans="16:16" x14ac:dyDescent="0.2">
      <c r="P4185" s="5"/>
    </row>
    <row r="4186" spans="16:16" x14ac:dyDescent="0.2">
      <c r="P4186" s="5"/>
    </row>
    <row r="4187" spans="16:16" x14ac:dyDescent="0.2">
      <c r="P4187" s="5"/>
    </row>
    <row r="4188" spans="16:16" x14ac:dyDescent="0.2">
      <c r="P4188" s="5"/>
    </row>
    <row r="4189" spans="16:16" x14ac:dyDescent="0.2">
      <c r="P4189" s="5"/>
    </row>
    <row r="4190" spans="16:16" x14ac:dyDescent="0.2">
      <c r="P4190" s="5"/>
    </row>
    <row r="4191" spans="16:16" x14ac:dyDescent="0.2">
      <c r="P4191" s="5"/>
    </row>
    <row r="4192" spans="16:16" x14ac:dyDescent="0.2">
      <c r="P4192" s="5"/>
    </row>
    <row r="4193" spans="16:16" x14ac:dyDescent="0.2">
      <c r="P4193" s="5"/>
    </row>
    <row r="4194" spans="16:16" x14ac:dyDescent="0.2">
      <c r="P4194" s="5"/>
    </row>
    <row r="4195" spans="16:16" x14ac:dyDescent="0.2">
      <c r="P4195" s="5"/>
    </row>
    <row r="4196" spans="16:16" x14ac:dyDescent="0.2">
      <c r="P4196" s="5"/>
    </row>
    <row r="4197" spans="16:16" x14ac:dyDescent="0.2">
      <c r="P4197" s="5"/>
    </row>
    <row r="4198" spans="16:16" x14ac:dyDescent="0.2">
      <c r="P4198" s="5"/>
    </row>
    <row r="4199" spans="16:16" x14ac:dyDescent="0.2">
      <c r="P4199" s="5"/>
    </row>
    <row r="4200" spans="16:16" x14ac:dyDescent="0.2">
      <c r="P4200" s="5"/>
    </row>
    <row r="4201" spans="16:16" x14ac:dyDescent="0.2">
      <c r="P4201" s="5"/>
    </row>
    <row r="4202" spans="16:16" x14ac:dyDescent="0.2">
      <c r="P4202" s="5"/>
    </row>
    <row r="4203" spans="16:16" x14ac:dyDescent="0.2">
      <c r="P4203" s="5"/>
    </row>
    <row r="4204" spans="16:16" x14ac:dyDescent="0.2">
      <c r="P4204" s="5"/>
    </row>
    <row r="4205" spans="16:16" x14ac:dyDescent="0.2">
      <c r="P4205" s="5"/>
    </row>
    <row r="4206" spans="16:16" x14ac:dyDescent="0.2">
      <c r="P4206" s="5"/>
    </row>
    <row r="4207" spans="16:16" x14ac:dyDescent="0.2">
      <c r="P4207" s="5"/>
    </row>
    <row r="4208" spans="16:16" x14ac:dyDescent="0.2">
      <c r="P4208" s="5"/>
    </row>
    <row r="4209" spans="16:16" x14ac:dyDescent="0.2">
      <c r="P4209" s="5"/>
    </row>
    <row r="4210" spans="16:16" x14ac:dyDescent="0.2">
      <c r="P4210" s="5"/>
    </row>
    <row r="4211" spans="16:16" x14ac:dyDescent="0.2">
      <c r="P4211" s="5"/>
    </row>
    <row r="4212" spans="16:16" x14ac:dyDescent="0.2">
      <c r="P4212" s="5"/>
    </row>
    <row r="4213" spans="16:16" x14ac:dyDescent="0.2">
      <c r="P4213" s="5"/>
    </row>
    <row r="4214" spans="16:16" x14ac:dyDescent="0.2">
      <c r="P4214" s="5"/>
    </row>
    <row r="4215" spans="16:16" x14ac:dyDescent="0.2">
      <c r="P4215" s="5"/>
    </row>
    <row r="4216" spans="16:16" x14ac:dyDescent="0.2">
      <c r="P4216" s="5"/>
    </row>
    <row r="4217" spans="16:16" x14ac:dyDescent="0.2">
      <c r="P4217" s="5"/>
    </row>
    <row r="4218" spans="16:16" x14ac:dyDescent="0.2">
      <c r="P4218" s="5"/>
    </row>
    <row r="4219" spans="16:16" x14ac:dyDescent="0.2">
      <c r="P4219" s="5"/>
    </row>
    <row r="4220" spans="16:16" x14ac:dyDescent="0.2">
      <c r="P4220" s="5"/>
    </row>
    <row r="4221" spans="16:16" x14ac:dyDescent="0.2">
      <c r="P4221" s="5"/>
    </row>
    <row r="4222" spans="16:16" x14ac:dyDescent="0.2">
      <c r="P4222" s="5"/>
    </row>
    <row r="4223" spans="16:16" x14ac:dyDescent="0.2">
      <c r="P4223" s="5"/>
    </row>
    <row r="4224" spans="16:16" x14ac:dyDescent="0.2">
      <c r="P4224" s="5"/>
    </row>
    <row r="4225" spans="16:16" x14ac:dyDescent="0.2">
      <c r="P4225" s="5"/>
    </row>
    <row r="4226" spans="16:16" x14ac:dyDescent="0.2">
      <c r="P4226" s="5"/>
    </row>
    <row r="4227" spans="16:16" x14ac:dyDescent="0.2">
      <c r="P4227" s="5"/>
    </row>
    <row r="4228" spans="16:16" x14ac:dyDescent="0.2">
      <c r="P4228" s="5"/>
    </row>
    <row r="4229" spans="16:16" x14ac:dyDescent="0.2">
      <c r="P4229" s="5"/>
    </row>
    <row r="4230" spans="16:16" x14ac:dyDescent="0.2">
      <c r="P4230" s="5"/>
    </row>
    <row r="4231" spans="16:16" x14ac:dyDescent="0.2">
      <c r="P4231" s="5"/>
    </row>
    <row r="4232" spans="16:16" x14ac:dyDescent="0.2">
      <c r="P4232" s="5"/>
    </row>
    <row r="4233" spans="16:16" x14ac:dyDescent="0.2">
      <c r="P4233" s="5"/>
    </row>
    <row r="4234" spans="16:16" x14ac:dyDescent="0.2">
      <c r="P4234" s="5"/>
    </row>
    <row r="4235" spans="16:16" x14ac:dyDescent="0.2">
      <c r="P4235" s="5"/>
    </row>
    <row r="4236" spans="16:16" x14ac:dyDescent="0.2">
      <c r="P4236" s="5"/>
    </row>
    <row r="4237" spans="16:16" x14ac:dyDescent="0.2">
      <c r="P4237" s="5"/>
    </row>
    <row r="4238" spans="16:16" x14ac:dyDescent="0.2">
      <c r="P4238" s="5"/>
    </row>
    <row r="4239" spans="16:16" x14ac:dyDescent="0.2">
      <c r="P4239" s="5"/>
    </row>
    <row r="4240" spans="16:16" x14ac:dyDescent="0.2">
      <c r="P4240" s="5"/>
    </row>
    <row r="4241" spans="16:16" x14ac:dyDescent="0.2">
      <c r="P4241" s="5"/>
    </row>
    <row r="4242" spans="16:16" x14ac:dyDescent="0.2">
      <c r="P4242" s="5"/>
    </row>
    <row r="4243" spans="16:16" x14ac:dyDescent="0.2">
      <c r="P4243" s="5"/>
    </row>
    <row r="4244" spans="16:16" x14ac:dyDescent="0.2">
      <c r="P4244" s="5"/>
    </row>
    <row r="4245" spans="16:16" x14ac:dyDescent="0.2">
      <c r="P4245" s="5"/>
    </row>
    <row r="4246" spans="16:16" x14ac:dyDescent="0.2">
      <c r="P4246" s="5"/>
    </row>
    <row r="4247" spans="16:16" x14ac:dyDescent="0.2">
      <c r="P4247" s="5"/>
    </row>
    <row r="4248" spans="16:16" x14ac:dyDescent="0.2">
      <c r="P4248" s="5"/>
    </row>
    <row r="4249" spans="16:16" x14ac:dyDescent="0.2">
      <c r="P4249" s="5"/>
    </row>
    <row r="4250" spans="16:16" x14ac:dyDescent="0.2">
      <c r="P4250" s="5"/>
    </row>
    <row r="4251" spans="16:16" x14ac:dyDescent="0.2">
      <c r="P4251" s="5"/>
    </row>
    <row r="4252" spans="16:16" x14ac:dyDescent="0.2">
      <c r="P4252" s="5"/>
    </row>
    <row r="4253" spans="16:16" x14ac:dyDescent="0.2">
      <c r="P4253" s="5"/>
    </row>
    <row r="4254" spans="16:16" x14ac:dyDescent="0.2">
      <c r="P4254" s="5"/>
    </row>
    <row r="4255" spans="16:16" x14ac:dyDescent="0.2">
      <c r="P4255" s="5"/>
    </row>
    <row r="4256" spans="16:16" x14ac:dyDescent="0.2">
      <c r="P4256" s="5"/>
    </row>
    <row r="4257" spans="16:16" x14ac:dyDescent="0.2">
      <c r="P4257" s="5"/>
    </row>
    <row r="4258" spans="16:16" x14ac:dyDescent="0.2">
      <c r="P4258" s="5"/>
    </row>
    <row r="4259" spans="16:16" x14ac:dyDescent="0.2">
      <c r="P4259" s="5"/>
    </row>
    <row r="4260" spans="16:16" x14ac:dyDescent="0.2">
      <c r="P4260" s="5"/>
    </row>
    <row r="4261" spans="16:16" x14ac:dyDescent="0.2">
      <c r="P4261" s="5"/>
    </row>
    <row r="4262" spans="16:16" x14ac:dyDescent="0.2">
      <c r="P4262" s="5"/>
    </row>
    <row r="4263" spans="16:16" x14ac:dyDescent="0.2">
      <c r="P4263" s="5"/>
    </row>
    <row r="4264" spans="16:16" x14ac:dyDescent="0.2">
      <c r="P4264" s="5"/>
    </row>
    <row r="4265" spans="16:16" x14ac:dyDescent="0.2">
      <c r="P4265" s="5"/>
    </row>
    <row r="4266" spans="16:16" x14ac:dyDescent="0.2">
      <c r="P4266" s="5"/>
    </row>
    <row r="4267" spans="16:16" x14ac:dyDescent="0.2">
      <c r="P4267" s="5"/>
    </row>
    <row r="4268" spans="16:16" x14ac:dyDescent="0.2">
      <c r="P4268" s="5"/>
    </row>
    <row r="4269" spans="16:16" x14ac:dyDescent="0.2">
      <c r="P4269" s="5"/>
    </row>
    <row r="4270" spans="16:16" x14ac:dyDescent="0.2">
      <c r="P4270" s="5"/>
    </row>
    <row r="4271" spans="16:16" x14ac:dyDescent="0.2">
      <c r="P4271" s="5"/>
    </row>
    <row r="4272" spans="16:16" x14ac:dyDescent="0.2">
      <c r="P4272" s="5"/>
    </row>
    <row r="4273" spans="16:16" x14ac:dyDescent="0.2">
      <c r="P4273" s="5"/>
    </row>
    <row r="4274" spans="16:16" x14ac:dyDescent="0.2">
      <c r="P4274" s="5"/>
    </row>
    <row r="4275" spans="16:16" x14ac:dyDescent="0.2">
      <c r="P4275" s="5"/>
    </row>
    <row r="4276" spans="16:16" x14ac:dyDescent="0.2">
      <c r="P4276" s="5"/>
    </row>
    <row r="4277" spans="16:16" x14ac:dyDescent="0.2">
      <c r="P4277" s="5"/>
    </row>
    <row r="4278" spans="16:16" x14ac:dyDescent="0.2">
      <c r="P4278" s="5"/>
    </row>
    <row r="4279" spans="16:16" x14ac:dyDescent="0.2">
      <c r="P4279" s="5"/>
    </row>
    <row r="4280" spans="16:16" x14ac:dyDescent="0.2">
      <c r="P4280" s="5"/>
    </row>
    <row r="4281" spans="16:16" x14ac:dyDescent="0.2">
      <c r="P4281" s="5"/>
    </row>
    <row r="4282" spans="16:16" x14ac:dyDescent="0.2">
      <c r="P4282" s="5"/>
    </row>
    <row r="4283" spans="16:16" x14ac:dyDescent="0.2">
      <c r="P4283" s="5"/>
    </row>
    <row r="4284" spans="16:16" x14ac:dyDescent="0.2">
      <c r="P4284" s="5"/>
    </row>
    <row r="4285" spans="16:16" x14ac:dyDescent="0.2">
      <c r="P4285" s="5"/>
    </row>
    <row r="4286" spans="16:16" x14ac:dyDescent="0.2">
      <c r="P4286" s="5"/>
    </row>
    <row r="4287" spans="16:16" x14ac:dyDescent="0.2">
      <c r="P4287" s="5"/>
    </row>
    <row r="4288" spans="16:16" x14ac:dyDescent="0.2">
      <c r="P4288" s="5"/>
    </row>
    <row r="4289" spans="16:16" x14ac:dyDescent="0.2">
      <c r="P4289" s="5"/>
    </row>
    <row r="4290" spans="16:16" x14ac:dyDescent="0.2">
      <c r="P4290" s="5"/>
    </row>
    <row r="4291" spans="16:16" x14ac:dyDescent="0.2">
      <c r="P4291" s="5"/>
    </row>
    <row r="4292" spans="16:16" x14ac:dyDescent="0.2">
      <c r="P4292" s="5"/>
    </row>
    <row r="4293" spans="16:16" x14ac:dyDescent="0.2">
      <c r="P4293" s="5"/>
    </row>
    <row r="4294" spans="16:16" x14ac:dyDescent="0.2">
      <c r="P4294" s="5"/>
    </row>
    <row r="4295" spans="16:16" x14ac:dyDescent="0.2">
      <c r="P4295" s="5"/>
    </row>
    <row r="4296" spans="16:16" x14ac:dyDescent="0.2">
      <c r="P4296" s="5"/>
    </row>
    <row r="4297" spans="16:16" x14ac:dyDescent="0.2">
      <c r="P4297" s="5"/>
    </row>
    <row r="4298" spans="16:16" x14ac:dyDescent="0.2">
      <c r="P4298" s="5"/>
    </row>
    <row r="4299" spans="16:16" x14ac:dyDescent="0.2">
      <c r="P4299" s="5"/>
    </row>
    <row r="4300" spans="16:16" x14ac:dyDescent="0.2">
      <c r="P4300" s="5"/>
    </row>
    <row r="4301" spans="16:16" x14ac:dyDescent="0.2">
      <c r="P4301" s="5"/>
    </row>
    <row r="4302" spans="16:16" x14ac:dyDescent="0.2">
      <c r="P4302" s="5"/>
    </row>
    <row r="4303" spans="16:16" x14ac:dyDescent="0.2">
      <c r="P4303" s="5"/>
    </row>
    <row r="4304" spans="16:16" x14ac:dyDescent="0.2">
      <c r="P4304" s="5"/>
    </row>
    <row r="4305" spans="16:16" x14ac:dyDescent="0.2">
      <c r="P4305" s="5"/>
    </row>
    <row r="4306" spans="16:16" x14ac:dyDescent="0.2">
      <c r="P4306" s="5"/>
    </row>
    <row r="4307" spans="16:16" x14ac:dyDescent="0.2">
      <c r="P4307" s="5"/>
    </row>
    <row r="4308" spans="16:16" x14ac:dyDescent="0.2">
      <c r="P4308" s="5"/>
    </row>
    <row r="4309" spans="16:16" x14ac:dyDescent="0.2">
      <c r="P4309" s="5"/>
    </row>
    <row r="4310" spans="16:16" x14ac:dyDescent="0.2">
      <c r="P4310" s="5"/>
    </row>
    <row r="4311" spans="16:16" x14ac:dyDescent="0.2">
      <c r="P4311" s="5"/>
    </row>
    <row r="4312" spans="16:16" x14ac:dyDescent="0.2">
      <c r="P4312" s="5"/>
    </row>
    <row r="4313" spans="16:16" x14ac:dyDescent="0.2">
      <c r="P4313" s="5"/>
    </row>
    <row r="4314" spans="16:16" x14ac:dyDescent="0.2">
      <c r="P4314" s="5"/>
    </row>
    <row r="4315" spans="16:16" x14ac:dyDescent="0.2">
      <c r="P4315" s="5"/>
    </row>
    <row r="4316" spans="16:16" x14ac:dyDescent="0.2">
      <c r="P4316" s="5"/>
    </row>
    <row r="4317" spans="16:16" x14ac:dyDescent="0.2">
      <c r="P4317" s="5"/>
    </row>
    <row r="4318" spans="16:16" x14ac:dyDescent="0.2">
      <c r="P4318" s="5"/>
    </row>
    <row r="4319" spans="16:16" x14ac:dyDescent="0.2">
      <c r="P4319" s="5"/>
    </row>
    <row r="4320" spans="16:16" x14ac:dyDescent="0.2">
      <c r="P4320" s="5"/>
    </row>
    <row r="4321" spans="16:16" x14ac:dyDescent="0.2">
      <c r="P4321" s="5"/>
    </row>
    <row r="4322" spans="16:16" x14ac:dyDescent="0.2">
      <c r="P4322" s="5"/>
    </row>
    <row r="4323" spans="16:16" x14ac:dyDescent="0.2">
      <c r="P4323" s="5"/>
    </row>
    <row r="4324" spans="16:16" x14ac:dyDescent="0.2">
      <c r="P4324" s="5"/>
    </row>
    <row r="4325" spans="16:16" x14ac:dyDescent="0.2">
      <c r="P4325" s="5"/>
    </row>
    <row r="4326" spans="16:16" x14ac:dyDescent="0.2">
      <c r="P4326" s="5"/>
    </row>
    <row r="4327" spans="16:16" x14ac:dyDescent="0.2">
      <c r="P4327" s="5"/>
    </row>
    <row r="4328" spans="16:16" x14ac:dyDescent="0.2">
      <c r="P4328" s="5"/>
    </row>
    <row r="4329" spans="16:16" x14ac:dyDescent="0.2">
      <c r="P4329" s="5"/>
    </row>
    <row r="4330" spans="16:16" x14ac:dyDescent="0.2">
      <c r="P4330" s="5"/>
    </row>
    <row r="4331" spans="16:16" x14ac:dyDescent="0.2">
      <c r="P4331" s="5"/>
    </row>
    <row r="4332" spans="16:16" x14ac:dyDescent="0.2">
      <c r="P4332" s="5"/>
    </row>
    <row r="4333" spans="16:16" x14ac:dyDescent="0.2">
      <c r="P4333" s="5"/>
    </row>
    <row r="4334" spans="16:16" x14ac:dyDescent="0.2">
      <c r="P4334" s="5"/>
    </row>
    <row r="4335" spans="16:16" x14ac:dyDescent="0.2">
      <c r="P4335" s="5"/>
    </row>
    <row r="4336" spans="16:16" x14ac:dyDescent="0.2">
      <c r="P4336" s="5"/>
    </row>
    <row r="4337" spans="16:16" x14ac:dyDescent="0.2">
      <c r="P4337" s="5"/>
    </row>
    <row r="4338" spans="16:16" x14ac:dyDescent="0.2">
      <c r="P4338" s="5"/>
    </row>
    <row r="4339" spans="16:16" x14ac:dyDescent="0.2">
      <c r="P4339" s="5"/>
    </row>
    <row r="4340" spans="16:16" x14ac:dyDescent="0.2">
      <c r="P4340" s="5"/>
    </row>
    <row r="4341" spans="16:16" x14ac:dyDescent="0.2">
      <c r="P4341" s="5"/>
    </row>
    <row r="4342" spans="16:16" x14ac:dyDescent="0.2">
      <c r="P4342" s="5"/>
    </row>
    <row r="4343" spans="16:16" x14ac:dyDescent="0.2">
      <c r="P4343" s="5"/>
    </row>
    <row r="4344" spans="16:16" x14ac:dyDescent="0.2">
      <c r="P4344" s="5"/>
    </row>
    <row r="4345" spans="16:16" x14ac:dyDescent="0.2">
      <c r="P4345" s="5"/>
    </row>
    <row r="4346" spans="16:16" x14ac:dyDescent="0.2">
      <c r="P4346" s="5"/>
    </row>
    <row r="4347" spans="16:16" x14ac:dyDescent="0.2">
      <c r="P4347" s="5"/>
    </row>
    <row r="4348" spans="16:16" x14ac:dyDescent="0.2">
      <c r="P4348" s="5"/>
    </row>
    <row r="4349" spans="16:16" x14ac:dyDescent="0.2">
      <c r="P4349" s="5"/>
    </row>
    <row r="4350" spans="16:16" x14ac:dyDescent="0.2">
      <c r="P4350" s="5"/>
    </row>
    <row r="4351" spans="16:16" x14ac:dyDescent="0.2">
      <c r="P4351" s="5"/>
    </row>
    <row r="4352" spans="16:16" x14ac:dyDescent="0.2">
      <c r="P4352" s="5"/>
    </row>
    <row r="4353" spans="16:16" x14ac:dyDescent="0.2">
      <c r="P4353" s="5"/>
    </row>
    <row r="4354" spans="16:16" x14ac:dyDescent="0.2">
      <c r="P4354" s="5"/>
    </row>
    <row r="4355" spans="16:16" x14ac:dyDescent="0.2">
      <c r="P4355" s="5"/>
    </row>
    <row r="4356" spans="16:16" x14ac:dyDescent="0.2">
      <c r="P4356" s="5"/>
    </row>
    <row r="4357" spans="16:16" x14ac:dyDescent="0.2">
      <c r="P4357" s="5"/>
    </row>
    <row r="4358" spans="16:16" x14ac:dyDescent="0.2">
      <c r="P4358" s="5"/>
    </row>
    <row r="4359" spans="16:16" x14ac:dyDescent="0.2">
      <c r="P4359" s="5"/>
    </row>
    <row r="4360" spans="16:16" x14ac:dyDescent="0.2">
      <c r="P4360" s="5"/>
    </row>
    <row r="4361" spans="16:16" x14ac:dyDescent="0.2">
      <c r="P4361" s="5"/>
    </row>
    <row r="4362" spans="16:16" x14ac:dyDescent="0.2">
      <c r="P4362" s="5"/>
    </row>
    <row r="4363" spans="16:16" x14ac:dyDescent="0.2">
      <c r="P4363" s="5"/>
    </row>
    <row r="4364" spans="16:16" x14ac:dyDescent="0.2">
      <c r="P4364" s="5"/>
    </row>
    <row r="4365" spans="16:16" x14ac:dyDescent="0.2">
      <c r="P4365" s="5"/>
    </row>
    <row r="4366" spans="16:16" x14ac:dyDescent="0.2">
      <c r="P4366" s="5"/>
    </row>
    <row r="4367" spans="16:16" x14ac:dyDescent="0.2">
      <c r="P4367" s="5"/>
    </row>
    <row r="4368" spans="16:16" x14ac:dyDescent="0.2">
      <c r="P4368" s="5"/>
    </row>
    <row r="4369" spans="16:16" x14ac:dyDescent="0.2">
      <c r="P4369" s="5"/>
    </row>
    <row r="4370" spans="16:16" x14ac:dyDescent="0.2">
      <c r="P4370" s="5"/>
    </row>
    <row r="4371" spans="16:16" x14ac:dyDescent="0.2">
      <c r="P4371" s="5"/>
    </row>
    <row r="4372" spans="16:16" x14ac:dyDescent="0.2">
      <c r="P4372" s="5"/>
    </row>
    <row r="4373" spans="16:16" x14ac:dyDescent="0.2">
      <c r="P4373" s="5"/>
    </row>
    <row r="4374" spans="16:16" x14ac:dyDescent="0.2">
      <c r="P4374" s="5"/>
    </row>
    <row r="4375" spans="16:16" x14ac:dyDescent="0.2">
      <c r="P4375" s="5"/>
    </row>
    <row r="4376" spans="16:16" x14ac:dyDescent="0.2">
      <c r="P4376" s="5"/>
    </row>
    <row r="4377" spans="16:16" x14ac:dyDescent="0.2">
      <c r="P4377" s="5"/>
    </row>
    <row r="4378" spans="16:16" x14ac:dyDescent="0.2">
      <c r="P4378" s="5"/>
    </row>
    <row r="4379" spans="16:16" x14ac:dyDescent="0.2">
      <c r="P4379" s="5"/>
    </row>
    <row r="4380" spans="16:16" x14ac:dyDescent="0.2">
      <c r="P4380" s="5"/>
    </row>
    <row r="4381" spans="16:16" x14ac:dyDescent="0.2">
      <c r="P4381" s="5"/>
    </row>
    <row r="4382" spans="16:16" x14ac:dyDescent="0.2">
      <c r="P4382" s="5"/>
    </row>
    <row r="4383" spans="16:16" x14ac:dyDescent="0.2">
      <c r="P4383" s="5"/>
    </row>
    <row r="4384" spans="16:16" x14ac:dyDescent="0.2">
      <c r="P4384" s="5"/>
    </row>
    <row r="4385" spans="16:16" x14ac:dyDescent="0.2">
      <c r="P4385" s="5"/>
    </row>
    <row r="4386" spans="16:16" x14ac:dyDescent="0.2">
      <c r="P4386" s="5"/>
    </row>
    <row r="4387" spans="16:16" x14ac:dyDescent="0.2">
      <c r="P4387" s="5"/>
    </row>
    <row r="4388" spans="16:16" x14ac:dyDescent="0.2">
      <c r="P4388" s="5"/>
    </row>
    <row r="4389" spans="16:16" x14ac:dyDescent="0.2">
      <c r="P4389" s="5"/>
    </row>
    <row r="4390" spans="16:16" x14ac:dyDescent="0.2">
      <c r="P4390" s="5"/>
    </row>
    <row r="4391" spans="16:16" x14ac:dyDescent="0.2">
      <c r="P4391" s="5"/>
    </row>
    <row r="4392" spans="16:16" x14ac:dyDescent="0.2">
      <c r="P4392" s="5"/>
    </row>
    <row r="4393" spans="16:16" x14ac:dyDescent="0.2">
      <c r="P4393" s="5"/>
    </row>
    <row r="4394" spans="16:16" x14ac:dyDescent="0.2">
      <c r="P4394" s="5"/>
    </row>
    <row r="4395" spans="16:16" x14ac:dyDescent="0.2">
      <c r="P4395" s="5"/>
    </row>
    <row r="4396" spans="16:16" x14ac:dyDescent="0.2">
      <c r="P4396" s="5"/>
    </row>
    <row r="4397" spans="16:16" x14ac:dyDescent="0.2">
      <c r="P4397" s="5"/>
    </row>
    <row r="4398" spans="16:16" x14ac:dyDescent="0.2">
      <c r="P4398" s="5"/>
    </row>
    <row r="4399" spans="16:16" x14ac:dyDescent="0.2">
      <c r="P4399" s="5"/>
    </row>
    <row r="4400" spans="16:16" x14ac:dyDescent="0.2">
      <c r="P4400" s="5"/>
    </row>
    <row r="4401" spans="16:16" x14ac:dyDescent="0.2">
      <c r="P4401" s="5"/>
    </row>
    <row r="4402" spans="16:16" x14ac:dyDescent="0.2">
      <c r="P4402" s="5"/>
    </row>
    <row r="4403" spans="16:16" x14ac:dyDescent="0.2">
      <c r="P4403" s="5"/>
    </row>
    <row r="4404" spans="16:16" x14ac:dyDescent="0.2">
      <c r="P4404" s="5"/>
    </row>
    <row r="4405" spans="16:16" x14ac:dyDescent="0.2">
      <c r="P4405" s="5"/>
    </row>
    <row r="4406" spans="16:16" x14ac:dyDescent="0.2">
      <c r="P4406" s="5"/>
    </row>
    <row r="4407" spans="16:16" x14ac:dyDescent="0.2">
      <c r="P4407" s="5"/>
    </row>
    <row r="4408" spans="16:16" x14ac:dyDescent="0.2">
      <c r="P4408" s="5"/>
    </row>
    <row r="4409" spans="16:16" x14ac:dyDescent="0.2">
      <c r="P4409" s="5"/>
    </row>
    <row r="4410" spans="16:16" x14ac:dyDescent="0.2">
      <c r="P4410" s="5"/>
    </row>
    <row r="4411" spans="16:16" x14ac:dyDescent="0.2">
      <c r="P4411" s="5"/>
    </row>
    <row r="4412" spans="16:16" x14ac:dyDescent="0.2">
      <c r="P4412" s="5"/>
    </row>
    <row r="4413" spans="16:16" x14ac:dyDescent="0.2">
      <c r="P4413" s="5"/>
    </row>
    <row r="4414" spans="16:16" x14ac:dyDescent="0.2">
      <c r="P4414" s="5"/>
    </row>
    <row r="4415" spans="16:16" x14ac:dyDescent="0.2">
      <c r="P4415" s="5"/>
    </row>
    <row r="4416" spans="16:16" x14ac:dyDescent="0.2">
      <c r="P4416" s="5"/>
    </row>
    <row r="4417" spans="16:16" x14ac:dyDescent="0.2">
      <c r="P4417" s="5"/>
    </row>
    <row r="4418" spans="16:16" x14ac:dyDescent="0.2">
      <c r="P4418" s="5"/>
    </row>
    <row r="4419" spans="16:16" x14ac:dyDescent="0.2">
      <c r="P4419" s="5"/>
    </row>
    <row r="4420" spans="16:16" x14ac:dyDescent="0.2">
      <c r="P4420" s="5"/>
    </row>
    <row r="4421" spans="16:16" x14ac:dyDescent="0.2">
      <c r="P4421" s="5"/>
    </row>
    <row r="4422" spans="16:16" x14ac:dyDescent="0.2">
      <c r="P4422" s="5"/>
    </row>
    <row r="4423" spans="16:16" x14ac:dyDescent="0.2">
      <c r="P4423" s="5"/>
    </row>
    <row r="4424" spans="16:16" x14ac:dyDescent="0.2">
      <c r="P4424" s="5"/>
    </row>
    <row r="4425" spans="16:16" x14ac:dyDescent="0.2">
      <c r="P4425" s="5"/>
    </row>
    <row r="4426" spans="16:16" x14ac:dyDescent="0.2">
      <c r="P4426" s="5"/>
    </row>
    <row r="4427" spans="16:16" x14ac:dyDescent="0.2">
      <c r="P4427" s="5"/>
    </row>
    <row r="4428" spans="16:16" x14ac:dyDescent="0.2">
      <c r="P4428" s="5"/>
    </row>
    <row r="4429" spans="16:16" x14ac:dyDescent="0.2">
      <c r="P4429" s="5"/>
    </row>
    <row r="4430" spans="16:16" x14ac:dyDescent="0.2">
      <c r="P4430" s="5"/>
    </row>
    <row r="4431" spans="16:16" x14ac:dyDescent="0.2">
      <c r="P4431" s="5"/>
    </row>
    <row r="4432" spans="16:16" x14ac:dyDescent="0.2">
      <c r="P4432" s="5"/>
    </row>
    <row r="4433" spans="16:16" x14ac:dyDescent="0.2">
      <c r="P4433" s="5"/>
    </row>
    <row r="4434" spans="16:16" x14ac:dyDescent="0.2">
      <c r="P4434" s="5"/>
    </row>
    <row r="4435" spans="16:16" x14ac:dyDescent="0.2">
      <c r="P4435" s="5"/>
    </row>
    <row r="4436" spans="16:16" x14ac:dyDescent="0.2">
      <c r="P4436" s="5"/>
    </row>
    <row r="4437" spans="16:16" x14ac:dyDescent="0.2">
      <c r="P4437" s="5"/>
    </row>
    <row r="4438" spans="16:16" x14ac:dyDescent="0.2">
      <c r="P4438" s="5"/>
    </row>
    <row r="4439" spans="16:16" x14ac:dyDescent="0.2">
      <c r="P4439" s="5"/>
    </row>
    <row r="4440" spans="16:16" x14ac:dyDescent="0.2">
      <c r="P4440" s="5"/>
    </row>
    <row r="4441" spans="16:16" x14ac:dyDescent="0.2">
      <c r="P4441" s="5"/>
    </row>
    <row r="4442" spans="16:16" x14ac:dyDescent="0.2">
      <c r="P4442" s="5"/>
    </row>
    <row r="4443" spans="16:16" x14ac:dyDescent="0.2">
      <c r="P4443" s="5"/>
    </row>
    <row r="4444" spans="16:16" x14ac:dyDescent="0.2">
      <c r="P4444" s="5"/>
    </row>
    <row r="4445" spans="16:16" x14ac:dyDescent="0.2">
      <c r="P4445" s="5"/>
    </row>
    <row r="4446" spans="16:16" x14ac:dyDescent="0.2">
      <c r="P4446" s="5"/>
    </row>
    <row r="4447" spans="16:16" x14ac:dyDescent="0.2">
      <c r="P4447" s="5"/>
    </row>
    <row r="4448" spans="16:16" x14ac:dyDescent="0.2">
      <c r="P4448" s="5"/>
    </row>
    <row r="4449" spans="16:16" x14ac:dyDescent="0.2">
      <c r="P4449" s="5"/>
    </row>
    <row r="4450" spans="16:16" x14ac:dyDescent="0.2">
      <c r="P4450" s="5"/>
    </row>
    <row r="4451" spans="16:16" x14ac:dyDescent="0.2">
      <c r="P4451" s="5"/>
    </row>
    <row r="4452" spans="16:16" x14ac:dyDescent="0.2">
      <c r="P4452" s="5"/>
    </row>
    <row r="4453" spans="16:16" x14ac:dyDescent="0.2">
      <c r="P4453" s="5"/>
    </row>
    <row r="4454" spans="16:16" x14ac:dyDescent="0.2">
      <c r="P4454" s="5"/>
    </row>
    <row r="4455" spans="16:16" x14ac:dyDescent="0.2">
      <c r="P4455" s="5"/>
    </row>
    <row r="4456" spans="16:16" x14ac:dyDescent="0.2">
      <c r="P4456" s="5"/>
    </row>
    <row r="4457" spans="16:16" x14ac:dyDescent="0.2">
      <c r="P4457" s="5"/>
    </row>
    <row r="4458" spans="16:16" x14ac:dyDescent="0.2">
      <c r="P4458" s="5"/>
    </row>
    <row r="4459" spans="16:16" x14ac:dyDescent="0.2">
      <c r="P4459" s="5"/>
    </row>
    <row r="4460" spans="16:16" x14ac:dyDescent="0.2">
      <c r="P4460" s="5"/>
    </row>
    <row r="4461" spans="16:16" x14ac:dyDescent="0.2">
      <c r="P4461" s="5"/>
    </row>
    <row r="4462" spans="16:16" x14ac:dyDescent="0.2">
      <c r="P4462" s="5"/>
    </row>
    <row r="4463" spans="16:16" x14ac:dyDescent="0.2">
      <c r="P4463" s="5"/>
    </row>
    <row r="4464" spans="16:16" x14ac:dyDescent="0.2">
      <c r="P4464" s="5"/>
    </row>
    <row r="4465" spans="16:16" x14ac:dyDescent="0.2">
      <c r="P4465" s="5"/>
    </row>
    <row r="4466" spans="16:16" x14ac:dyDescent="0.2">
      <c r="P4466" s="5"/>
    </row>
    <row r="4467" spans="16:16" x14ac:dyDescent="0.2">
      <c r="P4467" s="5"/>
    </row>
    <row r="4468" spans="16:16" x14ac:dyDescent="0.2">
      <c r="P4468" s="5"/>
    </row>
    <row r="4469" spans="16:16" x14ac:dyDescent="0.2">
      <c r="P4469" s="5"/>
    </row>
    <row r="4470" spans="16:16" x14ac:dyDescent="0.2">
      <c r="P4470" s="5"/>
    </row>
    <row r="4471" spans="16:16" x14ac:dyDescent="0.2">
      <c r="P4471" s="5"/>
    </row>
    <row r="4472" spans="16:16" x14ac:dyDescent="0.2">
      <c r="P4472" s="5"/>
    </row>
    <row r="4473" spans="16:16" x14ac:dyDescent="0.2">
      <c r="P4473" s="5"/>
    </row>
    <row r="4474" spans="16:16" x14ac:dyDescent="0.2">
      <c r="P4474" s="5"/>
    </row>
    <row r="4475" spans="16:16" x14ac:dyDescent="0.2">
      <c r="P4475" s="5"/>
    </row>
    <row r="4476" spans="16:16" x14ac:dyDescent="0.2">
      <c r="P4476" s="5"/>
    </row>
    <row r="4477" spans="16:16" x14ac:dyDescent="0.2">
      <c r="P4477" s="5"/>
    </row>
    <row r="4478" spans="16:16" x14ac:dyDescent="0.2">
      <c r="P4478" s="5"/>
    </row>
    <row r="4479" spans="16:16" x14ac:dyDescent="0.2">
      <c r="P4479" s="5"/>
    </row>
    <row r="4480" spans="16:16" x14ac:dyDescent="0.2">
      <c r="P4480" s="5"/>
    </row>
    <row r="4481" spans="16:16" x14ac:dyDescent="0.2">
      <c r="P4481" s="5"/>
    </row>
    <row r="4482" spans="16:16" x14ac:dyDescent="0.2">
      <c r="P4482" s="5"/>
    </row>
    <row r="4483" spans="16:16" x14ac:dyDescent="0.2">
      <c r="P4483" s="5"/>
    </row>
    <row r="4484" spans="16:16" x14ac:dyDescent="0.2">
      <c r="P4484" s="5"/>
    </row>
    <row r="4485" spans="16:16" x14ac:dyDescent="0.2">
      <c r="P4485" s="5"/>
    </row>
    <row r="4486" spans="16:16" x14ac:dyDescent="0.2">
      <c r="P4486" s="5"/>
    </row>
    <row r="4487" spans="16:16" x14ac:dyDescent="0.2">
      <c r="P4487" s="5"/>
    </row>
    <row r="4488" spans="16:16" x14ac:dyDescent="0.2">
      <c r="P4488" s="5"/>
    </row>
    <row r="4489" spans="16:16" x14ac:dyDescent="0.2">
      <c r="P4489" s="5"/>
    </row>
    <row r="4490" spans="16:16" x14ac:dyDescent="0.2">
      <c r="P4490" s="5"/>
    </row>
    <row r="4491" spans="16:16" x14ac:dyDescent="0.2">
      <c r="P4491" s="5"/>
    </row>
    <row r="4492" spans="16:16" x14ac:dyDescent="0.2">
      <c r="P4492" s="5"/>
    </row>
    <row r="4493" spans="16:16" x14ac:dyDescent="0.2">
      <c r="P4493" s="5"/>
    </row>
    <row r="4494" spans="16:16" x14ac:dyDescent="0.2">
      <c r="P4494" s="5"/>
    </row>
    <row r="4495" spans="16:16" x14ac:dyDescent="0.2">
      <c r="P4495" s="5"/>
    </row>
  </sheetData>
  <autoFilter ref="A1:V4115"/>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P1:V1">
    <cfRule type="colorScale" priority="1">
      <colorScale>
        <cfvo type="num" val="0"/>
        <cfvo type="num" val="100"/>
        <cfvo type="num" val="200"/>
        <color rgb="FFC00000"/>
        <color theme="9" tint="0.39997558519241921"/>
        <color theme="8" tint="-0.249977111117893"/>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O23" sqref="O23"/>
    </sheetView>
  </sheetViews>
  <sheetFormatPr baseColWidth="10" defaultRowHeight="15" x14ac:dyDescent="0.2"/>
  <cols>
    <col min="1" max="1" width="11.83203125" customWidth="1"/>
    <col min="2" max="5" width="8.83203125" bestFit="1" customWidth="1"/>
    <col min="6" max="6" width="10" customWidth="1"/>
  </cols>
  <sheetData>
    <row r="1" spans="1:6" x14ac:dyDescent="0.2">
      <c r="A1" s="7" t="s">
        <v>8223</v>
      </c>
      <c r="B1" t="s">
        <v>8310</v>
      </c>
    </row>
    <row r="3" spans="1:6" x14ac:dyDescent="0.2">
      <c r="A3" s="7" t="s">
        <v>8321</v>
      </c>
      <c r="B3" s="7" t="s">
        <v>8218</v>
      </c>
    </row>
    <row r="4" spans="1:6" x14ac:dyDescent="0.2">
      <c r="A4" s="7" t="s">
        <v>8308</v>
      </c>
      <c r="B4" t="s">
        <v>8219</v>
      </c>
      <c r="C4" t="s">
        <v>8221</v>
      </c>
      <c r="D4" t="s">
        <v>8220</v>
      </c>
      <c r="E4" t="s">
        <v>8222</v>
      </c>
      <c r="F4" t="s">
        <v>8320</v>
      </c>
    </row>
    <row r="5" spans="1:6" x14ac:dyDescent="0.2">
      <c r="A5" t="s">
        <v>8311</v>
      </c>
      <c r="B5" s="8">
        <v>300</v>
      </c>
      <c r="C5" s="8">
        <v>180</v>
      </c>
      <c r="D5" s="8">
        <v>40</v>
      </c>
      <c r="E5" s="8"/>
      <c r="F5" s="8">
        <v>520</v>
      </c>
    </row>
    <row r="6" spans="1:6" x14ac:dyDescent="0.2">
      <c r="A6" t="s">
        <v>8312</v>
      </c>
      <c r="B6" s="8">
        <v>34</v>
      </c>
      <c r="C6" s="8">
        <v>140</v>
      </c>
      <c r="D6" s="8">
        <v>20</v>
      </c>
      <c r="E6" s="8">
        <v>6</v>
      </c>
      <c r="F6" s="8">
        <v>200</v>
      </c>
    </row>
    <row r="7" spans="1:6" x14ac:dyDescent="0.2">
      <c r="A7" t="s">
        <v>8313</v>
      </c>
      <c r="B7" s="8">
        <v>80</v>
      </c>
      <c r="C7" s="8">
        <v>140</v>
      </c>
      <c r="D7" s="8"/>
      <c r="E7" s="8"/>
      <c r="F7" s="8">
        <v>220</v>
      </c>
    </row>
    <row r="8" spans="1:6" x14ac:dyDescent="0.2">
      <c r="A8" t="s">
        <v>8314</v>
      </c>
      <c r="B8" s="8"/>
      <c r="C8" s="8"/>
      <c r="D8" s="8">
        <v>24</v>
      </c>
      <c r="E8" s="8"/>
      <c r="F8" s="8">
        <v>24</v>
      </c>
    </row>
    <row r="9" spans="1:6" x14ac:dyDescent="0.2">
      <c r="A9" t="s">
        <v>8315</v>
      </c>
      <c r="B9" s="8">
        <v>540</v>
      </c>
      <c r="C9" s="8">
        <v>120</v>
      </c>
      <c r="D9" s="8">
        <v>20</v>
      </c>
      <c r="E9" s="8">
        <v>20</v>
      </c>
      <c r="F9" s="8">
        <v>700</v>
      </c>
    </row>
    <row r="10" spans="1:6" x14ac:dyDescent="0.2">
      <c r="A10" t="s">
        <v>8316</v>
      </c>
      <c r="B10" s="8">
        <v>103</v>
      </c>
      <c r="C10" s="8">
        <v>117</v>
      </c>
      <c r="D10" s="8"/>
      <c r="E10" s="8"/>
      <c r="F10" s="8">
        <v>220</v>
      </c>
    </row>
    <row r="11" spans="1:6" x14ac:dyDescent="0.2">
      <c r="A11" t="s">
        <v>8317</v>
      </c>
      <c r="B11" s="8">
        <v>80</v>
      </c>
      <c r="C11" s="8">
        <v>127</v>
      </c>
      <c r="D11" s="8">
        <v>30</v>
      </c>
      <c r="E11" s="8"/>
      <c r="F11" s="8">
        <v>237</v>
      </c>
    </row>
    <row r="12" spans="1:6" x14ac:dyDescent="0.2">
      <c r="A12" t="s">
        <v>8318</v>
      </c>
      <c r="B12" s="8">
        <v>209</v>
      </c>
      <c r="C12" s="8">
        <v>213</v>
      </c>
      <c r="D12" s="8">
        <v>178</v>
      </c>
      <c r="E12" s="8"/>
      <c r="F12" s="8">
        <v>600</v>
      </c>
    </row>
    <row r="13" spans="1:6" x14ac:dyDescent="0.2">
      <c r="A13" t="s">
        <v>8319</v>
      </c>
      <c r="B13" s="8">
        <v>839</v>
      </c>
      <c r="C13" s="8">
        <v>493</v>
      </c>
      <c r="D13" s="8">
        <v>37</v>
      </c>
      <c r="E13" s="8">
        <v>24</v>
      </c>
      <c r="F13" s="8">
        <v>1393</v>
      </c>
    </row>
    <row r="14" spans="1:6" x14ac:dyDescent="0.2">
      <c r="A14" t="s">
        <v>8320</v>
      </c>
      <c r="B14" s="8">
        <v>2185</v>
      </c>
      <c r="C14" s="8">
        <v>1530</v>
      </c>
      <c r="D14" s="8">
        <v>349</v>
      </c>
      <c r="E14" s="8">
        <v>50</v>
      </c>
      <c r="F14"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D1" sqref="D1"/>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8310</v>
      </c>
    </row>
    <row r="2" spans="1:6" x14ac:dyDescent="0.2">
      <c r="A2" s="7" t="s">
        <v>8308</v>
      </c>
      <c r="B2" t="s">
        <v>8310</v>
      </c>
    </row>
    <row r="4" spans="1:6" x14ac:dyDescent="0.2">
      <c r="A4" s="7" t="s">
        <v>8321</v>
      </c>
      <c r="B4" s="7" t="s">
        <v>8366</v>
      </c>
    </row>
    <row r="5" spans="1:6" x14ac:dyDescent="0.2">
      <c r="A5" s="7" t="s">
        <v>8365</v>
      </c>
      <c r="B5" t="s">
        <v>8219</v>
      </c>
      <c r="C5" t="s">
        <v>8222</v>
      </c>
      <c r="D5" t="s">
        <v>8221</v>
      </c>
      <c r="E5" t="s">
        <v>8220</v>
      </c>
      <c r="F5" t="s">
        <v>8320</v>
      </c>
    </row>
    <row r="6" spans="1:6" x14ac:dyDescent="0.2">
      <c r="A6" s="9" t="s">
        <v>8328</v>
      </c>
      <c r="B6" s="8"/>
      <c r="C6" s="8"/>
      <c r="D6" s="8">
        <v>100</v>
      </c>
      <c r="E6" s="8"/>
      <c r="F6" s="8">
        <v>100</v>
      </c>
    </row>
    <row r="7" spans="1:6" x14ac:dyDescent="0.2">
      <c r="A7" s="9" t="s">
        <v>8355</v>
      </c>
      <c r="B7" s="8"/>
      <c r="C7" s="8"/>
      <c r="D7" s="8"/>
      <c r="E7" s="8">
        <v>20</v>
      </c>
      <c r="F7" s="8">
        <v>20</v>
      </c>
    </row>
    <row r="8" spans="1:6" x14ac:dyDescent="0.2">
      <c r="A8" s="9" t="s">
        <v>8336</v>
      </c>
      <c r="B8" s="8"/>
      <c r="C8" s="8"/>
      <c r="D8" s="8"/>
      <c r="E8" s="8">
        <v>24</v>
      </c>
      <c r="F8" s="8">
        <v>24</v>
      </c>
    </row>
    <row r="9" spans="1:6" x14ac:dyDescent="0.2">
      <c r="A9" s="9" t="s">
        <v>8354</v>
      </c>
      <c r="B9" s="8"/>
      <c r="C9" s="8"/>
      <c r="D9" s="8">
        <v>40</v>
      </c>
      <c r="E9" s="8"/>
      <c r="F9" s="8">
        <v>40</v>
      </c>
    </row>
    <row r="10" spans="1:6" x14ac:dyDescent="0.2">
      <c r="A10" s="9" t="s">
        <v>8342</v>
      </c>
      <c r="B10" s="8">
        <v>40</v>
      </c>
      <c r="C10" s="8"/>
      <c r="D10" s="8"/>
      <c r="E10" s="8"/>
      <c r="F10" s="8">
        <v>40</v>
      </c>
    </row>
    <row r="11" spans="1:6" x14ac:dyDescent="0.2">
      <c r="A11" s="9" t="s">
        <v>8326</v>
      </c>
      <c r="B11" s="8">
        <v>180</v>
      </c>
      <c r="C11" s="8"/>
      <c r="D11" s="8"/>
      <c r="E11" s="8"/>
      <c r="F11" s="8">
        <v>180</v>
      </c>
    </row>
    <row r="12" spans="1:6" x14ac:dyDescent="0.2">
      <c r="A12" s="9" t="s">
        <v>8327</v>
      </c>
      <c r="B12" s="8"/>
      <c r="C12" s="8"/>
      <c r="D12" s="8">
        <v>80</v>
      </c>
      <c r="E12" s="8"/>
      <c r="F12" s="8">
        <v>80</v>
      </c>
    </row>
    <row r="13" spans="1:6" x14ac:dyDescent="0.2">
      <c r="A13" s="9" t="s">
        <v>8339</v>
      </c>
      <c r="B13" s="8">
        <v>40</v>
      </c>
      <c r="C13" s="8"/>
      <c r="D13" s="8"/>
      <c r="E13" s="8"/>
      <c r="F13" s="8">
        <v>40</v>
      </c>
    </row>
    <row r="14" spans="1:6" x14ac:dyDescent="0.2">
      <c r="A14" s="9" t="s">
        <v>8343</v>
      </c>
      <c r="B14" s="8"/>
      <c r="C14" s="8">
        <v>20</v>
      </c>
      <c r="D14" s="8">
        <v>40</v>
      </c>
      <c r="E14" s="8"/>
      <c r="F14" s="8">
        <v>60</v>
      </c>
    </row>
    <row r="15" spans="1:6" x14ac:dyDescent="0.2">
      <c r="A15" s="9" t="s">
        <v>8352</v>
      </c>
      <c r="B15" s="8"/>
      <c r="C15" s="8"/>
      <c r="D15" s="8">
        <v>40</v>
      </c>
      <c r="E15" s="8"/>
      <c r="F15" s="8">
        <v>40</v>
      </c>
    </row>
    <row r="16" spans="1:6" x14ac:dyDescent="0.2">
      <c r="A16" s="9" t="s">
        <v>8331</v>
      </c>
      <c r="B16" s="8"/>
      <c r="C16" s="8"/>
      <c r="D16" s="8">
        <v>120</v>
      </c>
      <c r="E16" s="8">
        <v>20</v>
      </c>
      <c r="F16" s="8">
        <v>140</v>
      </c>
    </row>
    <row r="17" spans="1:6" x14ac:dyDescent="0.2">
      <c r="A17" s="9" t="s">
        <v>8361</v>
      </c>
      <c r="B17" s="8"/>
      <c r="C17" s="8"/>
      <c r="D17" s="8">
        <v>20</v>
      </c>
      <c r="E17" s="8"/>
      <c r="F17" s="8">
        <v>20</v>
      </c>
    </row>
    <row r="18" spans="1:6" x14ac:dyDescent="0.2">
      <c r="A18" s="9" t="s">
        <v>8357</v>
      </c>
      <c r="B18" s="8">
        <v>140</v>
      </c>
      <c r="C18" s="8"/>
      <c r="D18" s="8"/>
      <c r="E18" s="8"/>
      <c r="F18" s="8">
        <v>140</v>
      </c>
    </row>
    <row r="19" spans="1:6" x14ac:dyDescent="0.2">
      <c r="A19" s="9" t="s">
        <v>8341</v>
      </c>
      <c r="B19" s="8">
        <v>140</v>
      </c>
      <c r="C19" s="8"/>
      <c r="D19" s="8">
        <v>20</v>
      </c>
      <c r="E19" s="8"/>
      <c r="F19" s="8">
        <v>160</v>
      </c>
    </row>
    <row r="20" spans="1:6" x14ac:dyDescent="0.2">
      <c r="A20" s="9" t="s">
        <v>8344</v>
      </c>
      <c r="B20" s="8"/>
      <c r="C20" s="8"/>
      <c r="D20" s="8">
        <v>60</v>
      </c>
      <c r="E20" s="8"/>
      <c r="F20" s="8">
        <v>60</v>
      </c>
    </row>
    <row r="21" spans="1:6" x14ac:dyDescent="0.2">
      <c r="A21" s="9" t="s">
        <v>8359</v>
      </c>
      <c r="B21" s="8">
        <v>9</v>
      </c>
      <c r="C21" s="8"/>
      <c r="D21" s="8">
        <v>11</v>
      </c>
      <c r="E21" s="8"/>
      <c r="F21" s="8">
        <v>20</v>
      </c>
    </row>
    <row r="22" spans="1:6" x14ac:dyDescent="0.2">
      <c r="A22" s="9" t="s">
        <v>8338</v>
      </c>
      <c r="B22" s="8">
        <v>20</v>
      </c>
      <c r="C22" s="8"/>
      <c r="D22" s="8"/>
      <c r="E22" s="8"/>
      <c r="F22" s="8">
        <v>20</v>
      </c>
    </row>
    <row r="23" spans="1:6" x14ac:dyDescent="0.2">
      <c r="A23" s="9" t="s">
        <v>8335</v>
      </c>
      <c r="B23" s="8"/>
      <c r="C23" s="8"/>
      <c r="D23" s="8">
        <v>40</v>
      </c>
      <c r="E23" s="8"/>
      <c r="F23" s="8">
        <v>40</v>
      </c>
    </row>
    <row r="24" spans="1:6" x14ac:dyDescent="0.2">
      <c r="A24" s="9" t="s">
        <v>8364</v>
      </c>
      <c r="B24" s="8">
        <v>60</v>
      </c>
      <c r="C24" s="8"/>
      <c r="D24" s="8">
        <v>60</v>
      </c>
      <c r="E24" s="8">
        <v>20</v>
      </c>
      <c r="F24" s="8">
        <v>140</v>
      </c>
    </row>
    <row r="25" spans="1:6" x14ac:dyDescent="0.2">
      <c r="A25" s="9" t="s">
        <v>8347</v>
      </c>
      <c r="B25" s="8"/>
      <c r="C25" s="8"/>
      <c r="D25" s="8">
        <v>20</v>
      </c>
      <c r="E25" s="8"/>
      <c r="F25" s="8">
        <v>20</v>
      </c>
    </row>
    <row r="26" spans="1:6" x14ac:dyDescent="0.2">
      <c r="A26" s="9" t="s">
        <v>8350</v>
      </c>
      <c r="B26" s="8">
        <v>60</v>
      </c>
      <c r="C26" s="8"/>
      <c r="D26" s="8"/>
      <c r="E26" s="8"/>
      <c r="F26" s="8">
        <v>60</v>
      </c>
    </row>
    <row r="27" spans="1:6" x14ac:dyDescent="0.2">
      <c r="A27" s="9" t="s">
        <v>8349</v>
      </c>
      <c r="B27" s="8"/>
      <c r="C27" s="8"/>
      <c r="D27" s="8">
        <v>20</v>
      </c>
      <c r="E27" s="8"/>
      <c r="F27" s="8">
        <v>20</v>
      </c>
    </row>
    <row r="28" spans="1:6" x14ac:dyDescent="0.2">
      <c r="A28" s="9" t="s">
        <v>8346</v>
      </c>
      <c r="B28" s="8">
        <v>103</v>
      </c>
      <c r="C28" s="8"/>
      <c r="D28" s="8">
        <v>57</v>
      </c>
      <c r="E28" s="8"/>
      <c r="F28" s="8">
        <v>160</v>
      </c>
    </row>
    <row r="29" spans="1:6" x14ac:dyDescent="0.2">
      <c r="A29" s="9" t="s">
        <v>8348</v>
      </c>
      <c r="B29" s="8"/>
      <c r="C29" s="8"/>
      <c r="D29" s="8">
        <v>20</v>
      </c>
      <c r="E29" s="8"/>
      <c r="F29" s="8">
        <v>20</v>
      </c>
    </row>
    <row r="30" spans="1:6" x14ac:dyDescent="0.2">
      <c r="A30" s="9" t="s">
        <v>8362</v>
      </c>
      <c r="B30" s="8">
        <v>694</v>
      </c>
      <c r="C30" s="8">
        <v>19</v>
      </c>
      <c r="D30" s="8">
        <v>353</v>
      </c>
      <c r="E30" s="8"/>
      <c r="F30" s="8">
        <v>1066</v>
      </c>
    </row>
    <row r="31" spans="1:6" x14ac:dyDescent="0.2">
      <c r="A31" s="9" t="s">
        <v>8340</v>
      </c>
      <c r="B31" s="8">
        <v>40</v>
      </c>
      <c r="C31" s="8"/>
      <c r="D31" s="8"/>
      <c r="E31" s="8"/>
      <c r="F31" s="8">
        <v>40</v>
      </c>
    </row>
    <row r="32" spans="1:6" x14ac:dyDescent="0.2">
      <c r="A32" s="9" t="s">
        <v>8351</v>
      </c>
      <c r="B32" s="8">
        <v>20</v>
      </c>
      <c r="C32" s="8"/>
      <c r="D32" s="8"/>
      <c r="E32" s="8"/>
      <c r="F32" s="8">
        <v>20</v>
      </c>
    </row>
    <row r="33" spans="1:6" x14ac:dyDescent="0.2">
      <c r="A33" s="9" t="s">
        <v>8332</v>
      </c>
      <c r="B33" s="8"/>
      <c r="C33" s="8"/>
      <c r="D33" s="8">
        <v>20</v>
      </c>
      <c r="E33" s="8"/>
      <c r="F33" s="8">
        <v>20</v>
      </c>
    </row>
    <row r="34" spans="1:6" x14ac:dyDescent="0.2">
      <c r="A34" s="9" t="s">
        <v>8337</v>
      </c>
      <c r="B34" s="8">
        <v>260</v>
      </c>
      <c r="C34" s="8"/>
      <c r="D34" s="8"/>
      <c r="E34" s="8"/>
      <c r="F34" s="8">
        <v>260</v>
      </c>
    </row>
    <row r="35" spans="1:6" x14ac:dyDescent="0.2">
      <c r="A35" s="9" t="s">
        <v>8329</v>
      </c>
      <c r="B35" s="8"/>
      <c r="C35" s="8"/>
      <c r="D35" s="8"/>
      <c r="E35" s="8">
        <v>40</v>
      </c>
      <c r="F35" s="8">
        <v>40</v>
      </c>
    </row>
    <row r="36" spans="1:6" x14ac:dyDescent="0.2">
      <c r="A36" s="9" t="s">
        <v>8325</v>
      </c>
      <c r="B36" s="8">
        <v>60</v>
      </c>
      <c r="C36" s="8"/>
      <c r="D36" s="8"/>
      <c r="E36" s="8"/>
      <c r="F36" s="8">
        <v>60</v>
      </c>
    </row>
    <row r="37" spans="1:6" x14ac:dyDescent="0.2">
      <c r="A37" s="9" t="s">
        <v>8330</v>
      </c>
      <c r="B37" s="8">
        <v>34</v>
      </c>
      <c r="C37" s="8">
        <v>6</v>
      </c>
      <c r="D37" s="8"/>
      <c r="E37" s="8"/>
      <c r="F37" s="8">
        <v>40</v>
      </c>
    </row>
    <row r="38" spans="1:6" x14ac:dyDescent="0.2">
      <c r="A38" s="9" t="s">
        <v>8358</v>
      </c>
      <c r="B38" s="8">
        <v>40</v>
      </c>
      <c r="C38" s="8"/>
      <c r="D38" s="8">
        <v>2</v>
      </c>
      <c r="E38" s="8">
        <v>18</v>
      </c>
      <c r="F38" s="8">
        <v>60</v>
      </c>
    </row>
    <row r="39" spans="1:6" x14ac:dyDescent="0.2">
      <c r="A39" s="9" t="s">
        <v>8363</v>
      </c>
      <c r="B39" s="8">
        <v>85</v>
      </c>
      <c r="C39" s="8">
        <v>5</v>
      </c>
      <c r="D39" s="8">
        <v>80</v>
      </c>
      <c r="E39" s="8">
        <v>17</v>
      </c>
      <c r="F39" s="8">
        <v>187</v>
      </c>
    </row>
    <row r="40" spans="1:6" x14ac:dyDescent="0.2">
      <c r="A40" s="9" t="s">
        <v>8333</v>
      </c>
      <c r="B40" s="8">
        <v>80</v>
      </c>
      <c r="C40" s="8"/>
      <c r="D40" s="8"/>
      <c r="E40" s="8"/>
      <c r="F40" s="8">
        <v>80</v>
      </c>
    </row>
    <row r="41" spans="1:6" x14ac:dyDescent="0.2">
      <c r="A41" s="9" t="s">
        <v>8324</v>
      </c>
      <c r="B41" s="8">
        <v>60</v>
      </c>
      <c r="C41" s="8"/>
      <c r="D41" s="8"/>
      <c r="E41" s="8"/>
      <c r="F41" s="8">
        <v>60</v>
      </c>
    </row>
    <row r="42" spans="1:6" x14ac:dyDescent="0.2">
      <c r="A42" s="9" t="s">
        <v>8353</v>
      </c>
      <c r="B42" s="8"/>
      <c r="C42" s="8"/>
      <c r="D42" s="8">
        <v>47</v>
      </c>
      <c r="E42" s="8">
        <v>10</v>
      </c>
      <c r="F42" s="8">
        <v>57</v>
      </c>
    </row>
    <row r="43" spans="1:6" x14ac:dyDescent="0.2">
      <c r="A43" s="9" t="s">
        <v>8334</v>
      </c>
      <c r="B43" s="8"/>
      <c r="C43" s="8"/>
      <c r="D43" s="8">
        <v>100</v>
      </c>
      <c r="E43" s="8"/>
      <c r="F43" s="8">
        <v>100</v>
      </c>
    </row>
    <row r="44" spans="1:6" x14ac:dyDescent="0.2">
      <c r="A44" s="9" t="s">
        <v>8356</v>
      </c>
      <c r="B44" s="8">
        <v>20</v>
      </c>
      <c r="C44" s="8"/>
      <c r="D44" s="8">
        <v>120</v>
      </c>
      <c r="E44" s="8">
        <v>60</v>
      </c>
      <c r="F44" s="8">
        <v>200</v>
      </c>
    </row>
    <row r="45" spans="1:6" x14ac:dyDescent="0.2">
      <c r="A45" s="9" t="s">
        <v>8360</v>
      </c>
      <c r="B45" s="8"/>
      <c r="C45" s="8"/>
      <c r="D45" s="8">
        <v>60</v>
      </c>
      <c r="E45" s="8">
        <v>100</v>
      </c>
      <c r="F45" s="8">
        <v>160</v>
      </c>
    </row>
    <row r="46" spans="1:6" x14ac:dyDescent="0.2">
      <c r="A46" s="9" t="s">
        <v>8345</v>
      </c>
      <c r="B46" s="8"/>
      <c r="C46" s="8"/>
      <c r="D46" s="8"/>
      <c r="E46" s="8">
        <v>20</v>
      </c>
      <c r="F46" s="8">
        <v>20</v>
      </c>
    </row>
    <row r="47" spans="1:6" x14ac:dyDescent="0.2">
      <c r="A47" s="9" t="s">
        <v>8320</v>
      </c>
      <c r="B47" s="8">
        <v>2185</v>
      </c>
      <c r="C47" s="8">
        <v>50</v>
      </c>
      <c r="D47" s="8">
        <v>1530</v>
      </c>
      <c r="E47" s="8">
        <v>349</v>
      </c>
      <c r="F47" s="8">
        <v>4114</v>
      </c>
    </row>
  </sheetData>
  <sortState columnSort="1" ref="A1:F44">
    <sortCondition descending="1" ref="E2"/>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9"/>
  <sheetViews>
    <sheetView workbookViewId="0">
      <selection activeCell="E28" sqref="E28"/>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10" bestFit="1" customWidth="1"/>
    <col min="6" max="6" width="28.1640625" bestFit="1" customWidth="1"/>
    <col min="7" max="7" width="16" bestFit="1" customWidth="1"/>
    <col min="8" max="8" width="32.5" bestFit="1" customWidth="1"/>
    <col min="9" max="9" width="10.5" bestFit="1" customWidth="1"/>
    <col min="10" max="10" width="3.33203125" bestFit="1" customWidth="1"/>
    <col min="11" max="11" width="4.1640625" bestFit="1" customWidth="1"/>
    <col min="12" max="13" width="4" bestFit="1" customWidth="1"/>
    <col min="14" max="14" width="3.83203125" bestFit="1" customWidth="1"/>
    <col min="15" max="17" width="4.1640625" bestFit="1" customWidth="1"/>
    <col min="18" max="18" width="13" bestFit="1" customWidth="1"/>
    <col min="19" max="19" width="10" bestFit="1" customWidth="1"/>
  </cols>
  <sheetData>
    <row r="2" spans="1:5" x14ac:dyDescent="0.2">
      <c r="A2" s="7" t="s">
        <v>8308</v>
      </c>
      <c r="B2" t="s">
        <v>8310</v>
      </c>
    </row>
    <row r="3" spans="1:5" x14ac:dyDescent="0.2">
      <c r="A3" s="7" t="s">
        <v>8367</v>
      </c>
      <c r="B3" t="s">
        <v>8310</v>
      </c>
    </row>
    <row r="5" spans="1:5" x14ac:dyDescent="0.2">
      <c r="A5" s="7" t="s">
        <v>8321</v>
      </c>
      <c r="B5" s="7" t="s">
        <v>8366</v>
      </c>
    </row>
    <row r="6" spans="1:5" x14ac:dyDescent="0.2">
      <c r="A6" s="7" t="s">
        <v>8365</v>
      </c>
      <c r="B6" t="s">
        <v>8219</v>
      </c>
      <c r="C6" t="s">
        <v>8221</v>
      </c>
      <c r="D6" t="s">
        <v>8220</v>
      </c>
      <c r="E6" t="s">
        <v>8320</v>
      </c>
    </row>
    <row r="7" spans="1:5" x14ac:dyDescent="0.2">
      <c r="A7" s="11" t="s">
        <v>8369</v>
      </c>
      <c r="B7" s="8">
        <v>183</v>
      </c>
      <c r="C7" s="8">
        <v>149</v>
      </c>
      <c r="D7" s="8">
        <v>34</v>
      </c>
      <c r="E7" s="8">
        <v>366</v>
      </c>
    </row>
    <row r="8" spans="1:5" x14ac:dyDescent="0.2">
      <c r="A8" s="11" t="s">
        <v>8370</v>
      </c>
      <c r="B8" s="8">
        <v>202</v>
      </c>
      <c r="C8" s="8">
        <v>105</v>
      </c>
      <c r="D8" s="8">
        <v>27</v>
      </c>
      <c r="E8" s="8">
        <v>334</v>
      </c>
    </row>
    <row r="9" spans="1:5" x14ac:dyDescent="0.2">
      <c r="A9" s="11" t="s">
        <v>8371</v>
      </c>
      <c r="B9" s="8">
        <v>179</v>
      </c>
      <c r="C9" s="8">
        <v>108</v>
      </c>
      <c r="D9" s="8">
        <v>28</v>
      </c>
      <c r="E9" s="8">
        <v>315</v>
      </c>
    </row>
    <row r="10" spans="1:5" x14ac:dyDescent="0.2">
      <c r="A10" s="11" t="s">
        <v>8372</v>
      </c>
      <c r="B10" s="8">
        <v>193</v>
      </c>
      <c r="C10" s="8">
        <v>103</v>
      </c>
      <c r="D10" s="8">
        <v>27</v>
      </c>
      <c r="E10" s="8">
        <v>323</v>
      </c>
    </row>
    <row r="11" spans="1:5" x14ac:dyDescent="0.2">
      <c r="A11" s="11" t="s">
        <v>8373</v>
      </c>
      <c r="B11" s="8">
        <v>233</v>
      </c>
      <c r="C11" s="8">
        <v>126</v>
      </c>
      <c r="D11" s="8">
        <v>26</v>
      </c>
      <c r="E11" s="8">
        <v>385</v>
      </c>
    </row>
    <row r="12" spans="1:5" x14ac:dyDescent="0.2">
      <c r="A12" s="11" t="s">
        <v>8374</v>
      </c>
      <c r="B12" s="8">
        <v>213</v>
      </c>
      <c r="C12" s="8">
        <v>148</v>
      </c>
      <c r="D12" s="8">
        <v>27</v>
      </c>
      <c r="E12" s="8">
        <v>388</v>
      </c>
    </row>
    <row r="13" spans="1:5" x14ac:dyDescent="0.2">
      <c r="A13" s="11" t="s">
        <v>8375</v>
      </c>
      <c r="B13" s="8">
        <v>192</v>
      </c>
      <c r="C13" s="8">
        <v>148</v>
      </c>
      <c r="D13" s="8">
        <v>44</v>
      </c>
      <c r="E13" s="8">
        <v>384</v>
      </c>
    </row>
    <row r="14" spans="1:5" x14ac:dyDescent="0.2">
      <c r="A14" s="11" t="s">
        <v>8376</v>
      </c>
      <c r="B14" s="8">
        <v>167</v>
      </c>
      <c r="C14" s="8">
        <v>134</v>
      </c>
      <c r="D14" s="8">
        <v>32</v>
      </c>
      <c r="E14" s="8">
        <v>333</v>
      </c>
    </row>
    <row r="15" spans="1:5" x14ac:dyDescent="0.2">
      <c r="A15" s="11" t="s">
        <v>8377</v>
      </c>
      <c r="B15" s="8">
        <v>148</v>
      </c>
      <c r="C15" s="8">
        <v>127</v>
      </c>
      <c r="D15" s="8">
        <v>24</v>
      </c>
      <c r="E15" s="8">
        <v>299</v>
      </c>
    </row>
    <row r="16" spans="1:5" x14ac:dyDescent="0.2">
      <c r="A16" s="11" t="s">
        <v>8378</v>
      </c>
      <c r="B16" s="8">
        <v>184</v>
      </c>
      <c r="C16" s="8">
        <v>150</v>
      </c>
      <c r="D16" s="8">
        <v>20</v>
      </c>
      <c r="E16" s="8">
        <v>354</v>
      </c>
    </row>
    <row r="17" spans="1:5" x14ac:dyDescent="0.2">
      <c r="A17" s="11" t="s">
        <v>8379</v>
      </c>
      <c r="B17" s="8">
        <v>180</v>
      </c>
      <c r="C17" s="8">
        <v>113</v>
      </c>
      <c r="D17" s="8">
        <v>37</v>
      </c>
      <c r="E17" s="8">
        <v>330</v>
      </c>
    </row>
    <row r="18" spans="1:5" x14ac:dyDescent="0.2">
      <c r="A18" s="11" t="s">
        <v>8380</v>
      </c>
      <c r="B18" s="8">
        <v>111</v>
      </c>
      <c r="C18" s="8">
        <v>119</v>
      </c>
      <c r="D18" s="8">
        <v>23</v>
      </c>
      <c r="E18" s="8">
        <v>253</v>
      </c>
    </row>
    <row r="19" spans="1:5" x14ac:dyDescent="0.2">
      <c r="A19" s="11" t="s">
        <v>8320</v>
      </c>
      <c r="B19" s="8">
        <v>2185</v>
      </c>
      <c r="C19" s="8">
        <v>1530</v>
      </c>
      <c r="D19" s="8">
        <v>349</v>
      </c>
      <c r="E19" s="8">
        <v>4064</v>
      </c>
    </row>
  </sheetData>
  <sortState columnSort="1" ref="A5:E19">
    <sortCondition descending="1" ref="C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F14" sqref="F14"/>
    </sheetView>
  </sheetViews>
  <sheetFormatPr baseColWidth="10" defaultRowHeight="15" x14ac:dyDescent="0.2"/>
  <cols>
    <col min="1" max="1" width="13.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s="12" t="s">
        <v>8381</v>
      </c>
      <c r="B1" s="12" t="s">
        <v>8382</v>
      </c>
      <c r="C1" s="12" t="s">
        <v>8383</v>
      </c>
      <c r="D1" s="12" t="s">
        <v>8384</v>
      </c>
      <c r="E1" s="12" t="s">
        <v>8385</v>
      </c>
      <c r="F1" s="12" t="s">
        <v>8386</v>
      </c>
      <c r="G1" s="12" t="s">
        <v>8387</v>
      </c>
      <c r="H1" s="12" t="s">
        <v>8388</v>
      </c>
    </row>
    <row r="2" spans="1:8" x14ac:dyDescent="0.2">
      <c r="A2" t="s">
        <v>8399</v>
      </c>
      <c r="B2">
        <f>COUNTIFS(Data!$D$2:$D$4115, "&lt;1000", Data!$F$2:$F$4115, "successful")</f>
        <v>322</v>
      </c>
      <c r="C2">
        <f>COUNTIFS(Data!$D$2:$D$4115, "&lt;1000", Data!$F$2:$F$4115, "failed")</f>
        <v>113</v>
      </c>
      <c r="D2">
        <f>COUNTIFS(Data!$D$2:$D$4115, "&lt;1000", Data!$F$2:$F$4115, "canceled")</f>
        <v>18</v>
      </c>
      <c r="E2">
        <f>SUM(B2:D2)</f>
        <v>453</v>
      </c>
      <c r="F2" s="13">
        <f>IFERROR(B2/E2, 0)</f>
        <v>0.71081677704194257</v>
      </c>
      <c r="G2" s="13">
        <f>IFERROR(C2/E2, 0)</f>
        <v>0.24944812362030905</v>
      </c>
      <c r="H2" s="13">
        <f>IFERROR(D2/E2, 0)</f>
        <v>3.9735099337748346E-2</v>
      </c>
    </row>
    <row r="3" spans="1:8" x14ac:dyDescent="0.2">
      <c r="A3" t="s">
        <v>8389</v>
      </c>
      <c r="B3">
        <f>COUNTIFS(Data!$D$2:$D$4115, "&gt;=1000", Data!$D$2:$D$4115, "&lt;=4999", Data!$F$2:$F$4115, "successful")</f>
        <v>932</v>
      </c>
      <c r="C3">
        <f>COUNTIFS(Data!$D$2:$D$4115, "&gt;=1000", Data!$D$2:$D$4115, "&lt;=4999", Data!$F$2:$F$4115, "failed")</f>
        <v>420</v>
      </c>
      <c r="D3">
        <f>COUNTIFS(Data!$D$2:$D$4115, "&gt;=1000", Data!$D$2:$D$4115, "&lt;=4999", Data!$F$2:$F$4115, "canceled")</f>
        <v>60</v>
      </c>
      <c r="E3">
        <f t="shared" ref="E3:E13" si="0">SUM(B3:D3)</f>
        <v>1412</v>
      </c>
      <c r="F3" s="13">
        <f t="shared" ref="F3:F13" si="1">IFERROR(B3/E3, 0)</f>
        <v>0.66005665722379603</v>
      </c>
      <c r="G3" s="13">
        <f t="shared" ref="G3:G13" si="2">IFERROR(C3/E3, 0)</f>
        <v>0.29745042492917845</v>
      </c>
      <c r="H3" s="13">
        <f t="shared" ref="H3:H13" si="3">IFERROR(D3/E3, 0)</f>
        <v>4.2492917847025496E-2</v>
      </c>
    </row>
    <row r="4" spans="1:8" x14ac:dyDescent="0.2">
      <c r="A4" t="s">
        <v>8390</v>
      </c>
      <c r="B4">
        <f>COUNTIFS(Data!$D$2:$D$4115, "&gt;=5000", Data!$D$2:$D$4115, "&lt;=9999", Data!$F$2:$F$4115, "successful")</f>
        <v>381</v>
      </c>
      <c r="C4">
        <f>COUNTIFS(Data!$D$2:$D$4115, "&gt;=5000", Data!$D$2:$D$4115, "&lt;=9999", Data!$F$2:$F$4115, "failed")</f>
        <v>283</v>
      </c>
      <c r="D4">
        <f>COUNTIFS(Data!$D$2:$D$4115, "&gt;=5000", Data!$D$2:$D$4115, "&lt;=9999", Data!$F$2:$F$4115, "canceled")</f>
        <v>52</v>
      </c>
      <c r="E4">
        <f t="shared" si="0"/>
        <v>716</v>
      </c>
      <c r="F4" s="13">
        <f t="shared" si="1"/>
        <v>0.53212290502793291</v>
      </c>
      <c r="G4" s="13">
        <f t="shared" si="2"/>
        <v>0.39525139664804471</v>
      </c>
      <c r="H4" s="13">
        <f t="shared" si="3"/>
        <v>7.2625698324022353E-2</v>
      </c>
    </row>
    <row r="5" spans="1:8" x14ac:dyDescent="0.2">
      <c r="A5" t="s">
        <v>8391</v>
      </c>
      <c r="B5">
        <f>COUNTIFS(Data!$D$2:$D$4115, "&gt;=10000", Data!$D$2:$D$4115, "&lt;=14999", Data!$F$2:$F$4115, "successful")</f>
        <v>168</v>
      </c>
      <c r="C5">
        <f>COUNTIFS(Data!$D$2:$D$4115, "&gt;=10000", Data!$D$2:$D$4115, "&lt;=14999", Data!$F$2:$F$4115, "failed")</f>
        <v>144</v>
      </c>
      <c r="D5">
        <f>COUNTIFS(Data!$D$2:$D$4115, "&gt;=10000", Data!$D$2:$D$4115, "&lt;=14999", Data!$F$2:$F$4115, "canceled")</f>
        <v>40</v>
      </c>
      <c r="E5">
        <f t="shared" si="0"/>
        <v>352</v>
      </c>
      <c r="F5" s="13">
        <f t="shared" si="1"/>
        <v>0.47727272727272729</v>
      </c>
      <c r="G5" s="13">
        <f t="shared" si="2"/>
        <v>0.40909090909090912</v>
      </c>
      <c r="H5" s="13">
        <f t="shared" si="3"/>
        <v>0.11363636363636363</v>
      </c>
    </row>
    <row r="6" spans="1:8" x14ac:dyDescent="0.2">
      <c r="A6" t="s">
        <v>8392</v>
      </c>
      <c r="B6">
        <f>COUNTIFS(Data!$D$2:$D$4115, "&gt;=15000", Data!$D$2:$D$4115, "&lt;=19999", Data!$F$2:$F$4115, "successful")</f>
        <v>94</v>
      </c>
      <c r="C6">
        <f>COUNTIFS(Data!$D$2:$D$4115, "&gt;=15000", Data!$D$2:$D$4115, "&lt;=19999", Data!$F$2:$F$4115, "failed")</f>
        <v>90</v>
      </c>
      <c r="D6">
        <f>COUNTIFS(Data!$D$2:$D$4115, "&gt;=15000", Data!$D$2:$D$4115, "&lt;=19999", Data!$F$2:$F$4115, "canceled")</f>
        <v>17</v>
      </c>
      <c r="E6">
        <f t="shared" si="0"/>
        <v>201</v>
      </c>
      <c r="F6" s="13">
        <f t="shared" si="1"/>
        <v>0.46766169154228854</v>
      </c>
      <c r="G6" s="13">
        <f t="shared" si="2"/>
        <v>0.44776119402985076</v>
      </c>
      <c r="H6" s="13">
        <f t="shared" si="3"/>
        <v>8.45771144278607E-2</v>
      </c>
    </row>
    <row r="7" spans="1:8" x14ac:dyDescent="0.2">
      <c r="A7" t="s">
        <v>8393</v>
      </c>
      <c r="B7">
        <f>COUNTIFS(Data!$D$2:$D$4115, "&gt;=20000", Data!$D$2:$D$4115, "&lt;=24999", Data!$F$2:$F$4115, "successful")</f>
        <v>62</v>
      </c>
      <c r="C7">
        <f>COUNTIFS(Data!$D$2:$D$4115, "&gt;=20000", Data!$D$2:$D$4115, "&lt;=24999", Data!$F$2:$F$4115, "failed")</f>
        <v>72</v>
      </c>
      <c r="D7">
        <f>COUNTIFS(Data!$D$2:$D$4115, "&gt;=20000", Data!$D$2:$D$4115, "&lt;=24999", Data!$F$2:$F$4115, "canceled")</f>
        <v>14</v>
      </c>
      <c r="E7">
        <f t="shared" si="0"/>
        <v>148</v>
      </c>
      <c r="F7" s="13">
        <f t="shared" si="1"/>
        <v>0.41891891891891891</v>
      </c>
      <c r="G7" s="13">
        <f t="shared" si="2"/>
        <v>0.48648648648648651</v>
      </c>
      <c r="H7" s="13">
        <f t="shared" si="3"/>
        <v>9.45945945945946E-2</v>
      </c>
    </row>
    <row r="8" spans="1:8" x14ac:dyDescent="0.2">
      <c r="A8" t="s">
        <v>8394</v>
      </c>
      <c r="B8">
        <f>COUNTIFS(Data!$D$2:$D$4115, "&gt;=25000", Data!$D$2:$D$4115, "&lt;=29999", Data!$F$2:$F$4115, "successful")</f>
        <v>55</v>
      </c>
      <c r="C8">
        <f>COUNTIFS(Data!$D$2:$D$4115, "&gt;=25000", Data!$D$2:$D$4115, "&lt;=29999", Data!$F$2:$F$4115, "failed")</f>
        <v>64</v>
      </c>
      <c r="D8">
        <f>COUNTIFS(Data!$D$2:$D$4115, "&gt;=25000", Data!$D$2:$D$4115, "&lt;=29999", Data!$F$2:$F$4115, "canceled")</f>
        <v>18</v>
      </c>
      <c r="E8">
        <f t="shared" si="0"/>
        <v>137</v>
      </c>
      <c r="F8" s="13">
        <f t="shared" si="1"/>
        <v>0.40145985401459855</v>
      </c>
      <c r="G8" s="13">
        <f t="shared" si="2"/>
        <v>0.46715328467153283</v>
      </c>
      <c r="H8" s="13">
        <f t="shared" si="3"/>
        <v>0.13138686131386862</v>
      </c>
    </row>
    <row r="9" spans="1:8" x14ac:dyDescent="0.2">
      <c r="A9" t="s">
        <v>8395</v>
      </c>
      <c r="B9">
        <f>COUNTIFS(Data!$D$2:$D$4115, "&gt;=30000", Data!$D$2:$D$4115, "&lt;=34999", Data!$F$2:$F$4115, "successful")</f>
        <v>32</v>
      </c>
      <c r="C9">
        <f>COUNTIFS(Data!$D$2:$D$4115, "&gt;=30000", Data!$D$2:$D$4115, "&lt;=34999", Data!$F$2:$F$4115, "failed")</f>
        <v>37</v>
      </c>
      <c r="D9">
        <f>COUNTIFS(Data!$D$2:$D$4115, "&gt;=30000", Data!$D$2:$D$4115, "&lt;=34999", Data!$F$2:$F$4115, "canceled")</f>
        <v>13</v>
      </c>
      <c r="E9">
        <f t="shared" si="0"/>
        <v>82</v>
      </c>
      <c r="F9" s="13">
        <f t="shared" si="1"/>
        <v>0.3902439024390244</v>
      </c>
      <c r="G9" s="13">
        <f t="shared" si="2"/>
        <v>0.45121951219512196</v>
      </c>
      <c r="H9" s="13">
        <f t="shared" si="3"/>
        <v>0.15853658536585366</v>
      </c>
    </row>
    <row r="10" spans="1:8" x14ac:dyDescent="0.2">
      <c r="A10" t="s">
        <v>8396</v>
      </c>
      <c r="B10">
        <f>COUNTIFS(Data!$D$2:$D$4115, "&gt;=35000", Data!$D$2:$D$4115, "&lt;=39999", Data!$F$2:$F$4115, "successful")</f>
        <v>26</v>
      </c>
      <c r="C10">
        <f>COUNTIFS(Data!$D$2:$D$4115, "&gt;=35000", Data!$D$2:$D$4115, "&lt;=39999", Data!$F$2:$F$4115, "failed")</f>
        <v>22</v>
      </c>
      <c r="D10">
        <f>COUNTIFS(Data!$D$2:$D$4115, "&gt;=35000", Data!$D$2:$D$4115, "&lt;=39999", Data!$F$2:$F$4115, "canceled")</f>
        <v>7</v>
      </c>
      <c r="E10">
        <f t="shared" si="0"/>
        <v>55</v>
      </c>
      <c r="F10" s="13">
        <f t="shared" si="1"/>
        <v>0.47272727272727272</v>
      </c>
      <c r="G10" s="13">
        <f t="shared" si="2"/>
        <v>0.4</v>
      </c>
      <c r="H10" s="13">
        <f t="shared" si="3"/>
        <v>0.12727272727272726</v>
      </c>
    </row>
    <row r="11" spans="1:8" x14ac:dyDescent="0.2">
      <c r="A11" t="s">
        <v>8397</v>
      </c>
      <c r="B11">
        <f>COUNTIFS(Data!$D$2:$D$4115, "&gt;=40000", Data!$D$2:$D$4115, "&lt;=44999", Data!$F$2:$F$4115, "successful")</f>
        <v>21</v>
      </c>
      <c r="C11">
        <f>COUNTIFS(Data!$D$2:$D$4115, "&gt;=40000", Data!$D$2:$D$4115, "&lt;=44999", Data!$F$2:$F$4115, "failed")</f>
        <v>16</v>
      </c>
      <c r="D11">
        <f>COUNTIFS(Data!$D$2:$D$4115, "&gt;=40000", Data!$D$2:$D$4115, "&lt;=44999", Data!$F$2:$F$4115, "canceled")</f>
        <v>6</v>
      </c>
      <c r="E11">
        <f t="shared" si="0"/>
        <v>43</v>
      </c>
      <c r="F11" s="13">
        <f t="shared" si="1"/>
        <v>0.48837209302325579</v>
      </c>
      <c r="G11" s="13">
        <f t="shared" si="2"/>
        <v>0.37209302325581395</v>
      </c>
      <c r="H11" s="13">
        <f t="shared" si="3"/>
        <v>0.13953488372093023</v>
      </c>
    </row>
    <row r="12" spans="1:8" x14ac:dyDescent="0.2">
      <c r="A12" t="s">
        <v>8398</v>
      </c>
      <c r="B12">
        <f>COUNTIFS(Data!$D$2:$D$4115, "&gt;=45000", Data!$D$2:$D$4115, "&lt;=49999", Data!$F$2:$F$4115, "successful")</f>
        <v>6</v>
      </c>
      <c r="C12">
        <f>COUNTIFS(Data!$D$2:$D$4115, "&gt;=45000", Data!$D$2:$D$4115, "&lt;=49999", Data!$F$2:$F$4115, "failed")</f>
        <v>11</v>
      </c>
      <c r="D12">
        <f>COUNTIFS(Data!$D$2:$D$4115, "&gt;=45000", Data!$D$2:$D$4115, "&lt;=49999", Data!$F$2:$F$4115, "canceled")</f>
        <v>4</v>
      </c>
      <c r="E12">
        <f t="shared" si="0"/>
        <v>21</v>
      </c>
      <c r="F12" s="13">
        <f t="shared" si="1"/>
        <v>0.2857142857142857</v>
      </c>
      <c r="G12" s="13">
        <f t="shared" si="2"/>
        <v>0.52380952380952384</v>
      </c>
      <c r="H12" s="13">
        <f t="shared" si="3"/>
        <v>0.19047619047619047</v>
      </c>
    </row>
    <row r="13" spans="1:8" x14ac:dyDescent="0.2">
      <c r="A13" t="s">
        <v>8400</v>
      </c>
      <c r="B13">
        <f>COUNTIFS(Data!$D$2:$D$4115,"&gt;=50000",Data!$F$2:$F$4115,"successful")</f>
        <v>86</v>
      </c>
      <c r="C13">
        <f>COUNTIFS(Data!$D$2:$D$4115,"&gt;=50000",Data!$F$2:$F$4115,"failed")</f>
        <v>258</v>
      </c>
      <c r="D13">
        <f>COUNTIFS(Data!$D$2:$D$4115,"&gt;=50000",Data!$F$2:$F$4115,"canceled")</f>
        <v>100</v>
      </c>
      <c r="E13">
        <f t="shared" si="0"/>
        <v>444</v>
      </c>
      <c r="F13" s="13">
        <f t="shared" si="1"/>
        <v>0.19369369369369369</v>
      </c>
      <c r="G13" s="13">
        <f t="shared" si="2"/>
        <v>0.58108108108108103</v>
      </c>
      <c r="H13" s="13">
        <f t="shared" si="3"/>
        <v>0.22522522522522523</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vt:lpstr>
      <vt:lpstr>Pivot2</vt:lpstr>
      <vt:lpstr>Pivot3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Nicole Love</cp:lastModifiedBy>
  <dcterms:created xsi:type="dcterms:W3CDTF">2017-04-20T15:17:24Z</dcterms:created>
  <dcterms:modified xsi:type="dcterms:W3CDTF">2018-01-23T22:50:47Z</dcterms:modified>
</cp:coreProperties>
</file>