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cost" sheetId="2" r:id="rId5"/>
  </sheets>
  <definedNames/>
  <calcPr/>
</workbook>
</file>

<file path=xl/sharedStrings.xml><?xml version="1.0" encoding="utf-8"?>
<sst xmlns="http://schemas.openxmlformats.org/spreadsheetml/2006/main" count="199" uniqueCount="50">
  <si>
    <t>HUMAN</t>
  </si>
  <si>
    <t>LLM</t>
  </si>
  <si>
    <t>Human</t>
  </si>
  <si>
    <t>Ann1</t>
  </si>
  <si>
    <t>Ann2</t>
  </si>
  <si>
    <t>Ann3</t>
  </si>
  <si>
    <t>Ann4</t>
  </si>
  <si>
    <t>Ann5</t>
  </si>
  <si>
    <t>Total</t>
  </si>
  <si>
    <t>Average (per iteration)</t>
  </si>
  <si>
    <t>GPT-4o</t>
  </si>
  <si>
    <t>GPT1</t>
  </si>
  <si>
    <t>GPT2</t>
  </si>
  <si>
    <t>GPT3</t>
  </si>
  <si>
    <t>Average</t>
  </si>
  <si>
    <t>Mistral Large 2</t>
  </si>
  <si>
    <t>Mistral1</t>
  </si>
  <si>
    <t>Mistral2</t>
  </si>
  <si>
    <t>Mistral3</t>
  </si>
  <si>
    <t>Gemini 2.0 Flash</t>
  </si>
  <si>
    <t>Gemini1</t>
  </si>
  <si>
    <t>Gemini2</t>
  </si>
  <si>
    <t>Gemini3</t>
  </si>
  <si>
    <t>guidelines</t>
  </si>
  <si>
    <t>-</t>
  </si>
  <si>
    <t>iteration_3</t>
  </si>
  <si>
    <t>iteration_4</t>
  </si>
  <si>
    <t>iteration_5</t>
  </si>
  <si>
    <t>iteration_6</t>
  </si>
  <si>
    <t>iteration_7</t>
  </si>
  <si>
    <t>iteration_8</t>
  </si>
  <si>
    <t>iteration_9</t>
  </si>
  <si>
    <t>iteration_10</t>
  </si>
  <si>
    <t>iteration_11</t>
  </si>
  <si>
    <t>iteration_12</t>
  </si>
  <si>
    <t>iteration_13</t>
  </si>
  <si>
    <t>iteration_14</t>
  </si>
  <si>
    <t>Avg</t>
  </si>
  <si>
    <t>Average (per annotator)</t>
  </si>
  <si>
    <t>Average hourly cost</t>
  </si>
  <si>
    <t>LLM Batch Size</t>
  </si>
  <si>
    <t>#documents</t>
  </si>
  <si>
    <t>Input tokens</t>
  </si>
  <si>
    <t>Output tokens</t>
  </si>
  <si>
    <t>Guidelines</t>
  </si>
  <si>
    <t>Review</t>
  </si>
  <si>
    <t>#tokens</t>
  </si>
  <si>
    <t>€ per million tokens</t>
  </si>
  <si>
    <t>€ per review</t>
  </si>
  <si>
    <t>€ per iteration (n=100)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</si>
</sst>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#,##0.00&quot;€&quot;"/>
    <numFmt numFmtId="166" formatCode="#,##0.00\ [$€-1]"/>
    <numFmt numFmtId="167" formatCode="#,##0.000\ [$€-1]"/>
    <numFmt numFmtId="168" formatCode="#,##0.00000\ [$€-1]"/>
  </numFmts>
  <fonts count="10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b/>
      <color rgb="FFFFFFFF"/>
      <name val="Arial"/>
    </font>
    <font>
      <color theme="1"/>
      <name val="Arial"/>
    </font>
    <font/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073763"/>
        <bgColor rgb="FF073763"/>
      </patternFill>
    </fill>
    <fill>
      <patternFill patternType="solid">
        <fgColor rgb="FF0C343D"/>
        <bgColor rgb="FF0C343D"/>
      </patternFill>
    </fill>
    <fill>
      <patternFill patternType="solid">
        <fgColor rgb="FF7F6000"/>
        <bgColor rgb="FF7F6000"/>
      </patternFill>
    </fill>
    <fill>
      <patternFill patternType="solid">
        <fgColor rgb="FF4C1130"/>
        <bgColor rgb="FF4C1130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134F5C"/>
        <bgColor rgb="FF134F5C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1" fillId="8" fontId="2" numFmtId="0" xfId="0" applyAlignment="1" applyBorder="1" applyFill="1" applyFont="1">
      <alignment readingOrder="0"/>
    </xf>
    <xf borderId="2" fillId="8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Border="1" applyFont="1"/>
    <xf borderId="3" fillId="0" fontId="3" numFmtId="164" xfId="0" applyBorder="1" applyFont="1" applyNumberFormat="1"/>
    <xf borderId="1" fillId="9" fontId="2" numFmtId="0" xfId="0" applyAlignment="1" applyBorder="1" applyFill="1" applyFont="1">
      <alignment readingOrder="0"/>
    </xf>
    <xf borderId="2" fillId="9" fontId="2" numFmtId="0" xfId="0" applyAlignment="1" applyBorder="1" applyFont="1">
      <alignment readingOrder="0"/>
    </xf>
    <xf borderId="1" fillId="10" fontId="2" numFmtId="0" xfId="0" applyAlignment="1" applyBorder="1" applyFill="1" applyFont="1">
      <alignment readingOrder="0"/>
    </xf>
    <xf borderId="2" fillId="1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11" fontId="2" numFmtId="0" xfId="0" applyAlignment="1" applyBorder="1" applyFill="1" applyFont="1">
      <alignment readingOrder="0"/>
    </xf>
    <xf borderId="2" fillId="11" fontId="2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" fillId="0" fontId="3" numFmtId="164" xfId="0" applyBorder="1" applyFont="1" applyNumberFormat="1"/>
    <xf borderId="5" fillId="9" fontId="2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6" fillId="0" fontId="3" numFmtId="164" xfId="0" applyBorder="1" applyFont="1" applyNumberFormat="1"/>
    <xf borderId="5" fillId="10" fontId="2" numFmtId="0" xfId="0" applyAlignment="1" applyBorder="1" applyFont="1">
      <alignment readingOrder="0"/>
    </xf>
    <xf borderId="0" fillId="10" fontId="2" numFmtId="0" xfId="0" applyAlignment="1" applyFont="1">
      <alignment readingOrder="0"/>
    </xf>
    <xf borderId="5" fillId="11" fontId="2" numFmtId="0" xfId="0" applyAlignment="1" applyBorder="1" applyFont="1">
      <alignment readingOrder="0"/>
    </xf>
    <xf borderId="0" fillId="11" fontId="2" numFmtId="0" xfId="0" applyAlignment="1" applyFont="1">
      <alignment readingOrder="0"/>
    </xf>
    <xf borderId="0" fillId="0" fontId="3" numFmtId="164" xfId="0" applyFont="1" applyNumberFormat="1"/>
    <xf borderId="5" fillId="8" fontId="2" numFmtId="0" xfId="0" applyAlignment="1" applyBorder="1" applyFont="1">
      <alignment readingOrder="0"/>
    </xf>
    <xf borderId="0" fillId="8" fontId="2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Border="1" applyFont="1"/>
    <xf borderId="7" fillId="0" fontId="3" numFmtId="164" xfId="0" applyBorder="1" applyFont="1" applyNumberFormat="1"/>
    <xf borderId="0" fillId="0" fontId="3" numFmtId="0" xfId="0" applyFont="1"/>
    <xf borderId="8" fillId="9" fontId="2" numFmtId="0" xfId="0" applyAlignment="1" applyBorder="1" applyFont="1">
      <alignment readingOrder="0"/>
    </xf>
    <xf borderId="9" fillId="9" fontId="2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164" xfId="0" applyBorder="1" applyFont="1" applyNumberFormat="1"/>
    <xf borderId="8" fillId="10" fontId="2" numFmtId="0" xfId="0" applyAlignment="1" applyBorder="1" applyFont="1">
      <alignment readingOrder="0"/>
    </xf>
    <xf borderId="9" fillId="10" fontId="2" numFmtId="0" xfId="0" applyAlignment="1" applyBorder="1" applyFont="1">
      <alignment readingOrder="0"/>
    </xf>
    <xf borderId="8" fillId="11" fontId="2" numFmtId="0" xfId="0" applyAlignment="1" applyBorder="1" applyFont="1">
      <alignment readingOrder="0"/>
    </xf>
    <xf borderId="9" fillId="11" fontId="2" numFmtId="0" xfId="0" applyAlignment="1" applyBorder="1" applyFont="1">
      <alignment readingOrder="0"/>
    </xf>
    <xf borderId="8" fillId="8" fontId="2" numFmtId="0" xfId="0" applyAlignment="1" applyBorder="1" applyFont="1">
      <alignment readingOrder="0"/>
    </xf>
    <xf borderId="9" fillId="8" fontId="2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10" fillId="0" fontId="3" numFmtId="0" xfId="0" applyBorder="1" applyFont="1"/>
    <xf borderId="11" fillId="0" fontId="3" numFmtId="164" xfId="0" applyBorder="1" applyFont="1" applyNumberFormat="1"/>
    <xf borderId="1" fillId="5" fontId="1" numFmtId="0" xfId="0" applyAlignment="1" applyBorder="1" applyFont="1">
      <alignment readingOrder="0"/>
    </xf>
    <xf borderId="2" fillId="0" fontId="3" numFmtId="164" xfId="0" applyBorder="1" applyFont="1" applyNumberFormat="1"/>
    <xf borderId="3" fillId="0" fontId="4" numFmtId="164" xfId="0" applyBorder="1" applyFont="1" applyNumberFormat="1"/>
    <xf borderId="1" fillId="6" fontId="1" numFmtId="0" xfId="0" applyAlignment="1" applyBorder="1" applyFont="1">
      <alignment readingOrder="0"/>
    </xf>
    <xf borderId="1" fillId="7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6" fillId="0" fontId="4" numFmtId="164" xfId="0" applyBorder="1" applyFont="1" applyNumberFormat="1"/>
    <xf borderId="4" fillId="0" fontId="4" numFmtId="164" xfId="0" applyBorder="1" applyFont="1" applyNumberFormat="1"/>
    <xf borderId="8" fillId="5" fontId="1" numFmtId="0" xfId="0" applyAlignment="1" applyBorder="1" applyFont="1">
      <alignment readingOrder="0"/>
    </xf>
    <xf borderId="9" fillId="0" fontId="3" numFmtId="164" xfId="0" applyBorder="1" applyFont="1" applyNumberFormat="1"/>
    <xf borderId="10" fillId="0" fontId="4" numFmtId="164" xfId="0" applyBorder="1" applyFont="1" applyNumberFormat="1"/>
    <xf borderId="8" fillId="6" fontId="1" numFmtId="0" xfId="0" applyAlignment="1" applyBorder="1" applyFont="1">
      <alignment readingOrder="0"/>
    </xf>
    <xf borderId="8" fillId="7" fontId="1" numFmtId="0" xfId="0" applyAlignment="1" applyBorder="1" applyFont="1">
      <alignment readingOrder="0"/>
    </xf>
    <xf borderId="2" fillId="4" fontId="1" numFmtId="0" xfId="0" applyAlignment="1" applyBorder="1" applyFont="1">
      <alignment readingOrder="0"/>
    </xf>
    <xf borderId="12" fillId="4" fontId="1" numFmtId="0" xfId="0" applyAlignment="1" applyBorder="1" applyFont="1">
      <alignment readingOrder="0"/>
    </xf>
    <xf borderId="13" fillId="0" fontId="3" numFmtId="164" xfId="0" applyBorder="1" applyFont="1" applyNumberFormat="1"/>
    <xf borderId="14" fillId="0" fontId="4" numFmtId="164" xfId="0" applyBorder="1" applyFont="1" applyNumberFormat="1"/>
    <xf borderId="15" fillId="0" fontId="4" numFmtId="164" xfId="0" applyBorder="1" applyFont="1" applyNumberFormat="1"/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4" fillId="12" fontId="6" numFmtId="0" xfId="0" applyAlignment="1" applyBorder="1" applyFill="1" applyFont="1">
      <alignment readingOrder="0" vertical="bottom"/>
    </xf>
    <xf borderId="14" fillId="0" fontId="7" numFmtId="165" xfId="0" applyAlignment="1" applyBorder="1" applyFont="1" applyNumberFormat="1">
      <alignment horizontal="right" readingOrder="0" vertical="bottom"/>
    </xf>
    <xf borderId="14" fillId="0" fontId="7" numFmtId="0" xfId="0" applyAlignment="1" applyBorder="1" applyFont="1">
      <alignment horizontal="right" vertical="bottom"/>
    </xf>
    <xf borderId="14" fillId="0" fontId="7" numFmtId="0" xfId="0" applyAlignment="1" applyBorder="1" applyFont="1">
      <alignment horizontal="right" readingOrder="0" vertical="bottom"/>
    </xf>
    <xf borderId="1" fillId="13" fontId="6" numFmtId="0" xfId="0" applyAlignment="1" applyBorder="1" applyFill="1" applyFont="1">
      <alignment readingOrder="0" vertical="bottom"/>
    </xf>
    <xf borderId="2" fillId="13" fontId="6" numFmtId="0" xfId="0" applyAlignment="1" applyBorder="1" applyFont="1">
      <alignment horizontal="left" vertical="bottom"/>
    </xf>
    <xf borderId="2" fillId="0" fontId="8" numFmtId="0" xfId="0" applyBorder="1" applyFont="1"/>
    <xf borderId="2" fillId="13" fontId="6" numFmtId="0" xfId="0" applyAlignment="1" applyBorder="1" applyFont="1">
      <alignment horizontal="center" vertical="top"/>
    </xf>
    <xf borderId="3" fillId="13" fontId="6" numFmtId="0" xfId="0" applyAlignment="1" applyBorder="1" applyFont="1">
      <alignment horizontal="right" vertical="bottom"/>
    </xf>
    <xf borderId="5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5" fillId="0" fontId="3" numFmtId="166" xfId="0" applyBorder="1" applyFont="1" applyNumberFormat="1"/>
    <xf borderId="3" fillId="0" fontId="3" numFmtId="166" xfId="0" applyBorder="1" applyFont="1" applyNumberFormat="1"/>
    <xf borderId="8" fillId="13" fontId="7" numFmtId="0" xfId="0" applyAlignment="1" applyBorder="1" applyFont="1">
      <alignment vertical="bottom"/>
    </xf>
    <xf borderId="9" fillId="13" fontId="6" numFmtId="0" xfId="0" applyAlignment="1" applyBorder="1" applyFont="1">
      <alignment horizontal="left" vertical="bottom"/>
    </xf>
    <xf borderId="6" fillId="0" fontId="8" numFmtId="0" xfId="0" applyBorder="1" applyFont="1"/>
    <xf borderId="1" fillId="0" fontId="3" numFmtId="165" xfId="0" applyAlignment="1" applyBorder="1" applyFont="1" applyNumberFormat="1">
      <alignment readingOrder="0"/>
    </xf>
    <xf borderId="2" fillId="0" fontId="3" numFmtId="165" xfId="0" applyAlignment="1" applyBorder="1" applyFont="1" applyNumberFormat="1">
      <alignment readingOrder="0"/>
    </xf>
    <xf borderId="4" fillId="0" fontId="3" numFmtId="166" xfId="0" applyBorder="1" applyFont="1" applyNumberFormat="1"/>
    <xf borderId="6" fillId="13" fontId="6" numFmtId="0" xfId="0" applyAlignment="1" applyBorder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5" fillId="0" fontId="7" numFmtId="0" xfId="0" applyAlignment="1" applyBorder="1" applyFont="1">
      <alignment horizontal="right" vertical="bottom"/>
    </xf>
    <xf borderId="6" fillId="0" fontId="7" numFmtId="3" xfId="0" applyAlignment="1" applyBorder="1" applyFont="1" applyNumberFormat="1">
      <alignment horizontal="right" readingOrder="0" vertical="bottom"/>
    </xf>
    <xf borderId="6" fillId="0" fontId="3" numFmtId="166" xfId="0" applyBorder="1" applyFont="1" applyNumberFormat="1"/>
    <xf borderId="7" fillId="0" fontId="3" numFmtId="166" xfId="0" applyBorder="1" applyFont="1" applyNumberFormat="1"/>
    <xf borderId="6" fillId="13" fontId="6" numFmtId="0" xfId="0" applyAlignment="1" applyBorder="1" applyFont="1">
      <alignment readingOrder="0" vertical="bottom"/>
    </xf>
    <xf borderId="0" fillId="0" fontId="7" numFmtId="167" xfId="0" applyAlignment="1" applyFont="1" applyNumberFormat="1">
      <alignment horizontal="right" readingOrder="0" vertical="bottom"/>
    </xf>
    <xf borderId="5" fillId="0" fontId="7" numFmtId="167" xfId="0" applyAlignment="1" applyBorder="1" applyFont="1" applyNumberFormat="1">
      <alignment horizontal="right" vertical="bottom"/>
    </xf>
    <xf borderId="6" fillId="0" fontId="7" numFmtId="167" xfId="0" applyAlignment="1" applyBorder="1" applyFont="1" applyNumberFormat="1">
      <alignment horizontal="right" vertical="bottom"/>
    </xf>
    <xf borderId="0" fillId="0" fontId="7" numFmtId="168" xfId="0" applyAlignment="1" applyFont="1" applyNumberFormat="1">
      <alignment horizontal="right" vertical="bottom"/>
    </xf>
    <xf borderId="5" fillId="0" fontId="7" numFmtId="168" xfId="0" applyAlignment="1" applyBorder="1" applyFont="1" applyNumberFormat="1">
      <alignment horizontal="right" vertical="bottom"/>
    </xf>
    <xf borderId="6" fillId="0" fontId="7" numFmtId="168" xfId="0" applyAlignment="1" applyBorder="1" applyFont="1" applyNumberFormat="1">
      <alignment horizontal="right" vertical="bottom"/>
    </xf>
    <xf borderId="0" fillId="0" fontId="3" numFmtId="168" xfId="0" applyFont="1" applyNumberFormat="1"/>
    <xf borderId="6" fillId="0" fontId="3" numFmtId="168" xfId="0" applyBorder="1" applyFont="1" applyNumberFormat="1"/>
    <xf borderId="10" fillId="13" fontId="6" numFmtId="0" xfId="0" applyAlignment="1" applyBorder="1" applyFont="1">
      <alignment readingOrder="0" vertical="bottom"/>
    </xf>
    <xf borderId="9" fillId="0" fontId="7" numFmtId="167" xfId="0" applyAlignment="1" applyBorder="1" applyFont="1" applyNumberFormat="1">
      <alignment horizontal="right" vertical="bottom"/>
    </xf>
    <xf borderId="8" fillId="0" fontId="7" numFmtId="167" xfId="0" applyAlignment="1" applyBorder="1" applyFont="1" applyNumberFormat="1">
      <alignment horizontal="right" vertical="bottom"/>
    </xf>
    <xf borderId="10" fillId="0" fontId="9" numFmtId="166" xfId="0" applyAlignment="1" applyBorder="1" applyFont="1" applyNumberFormat="1">
      <alignment horizontal="right" vertical="bottom"/>
    </xf>
    <xf borderId="1" fillId="6" fontId="6" numFmtId="0" xfId="0" applyAlignment="1" applyBorder="1" applyFont="1">
      <alignment readingOrder="0" vertical="bottom"/>
    </xf>
    <xf borderId="2" fillId="6" fontId="6" numFmtId="0" xfId="0" applyAlignment="1" applyBorder="1" applyFont="1">
      <alignment vertical="bottom"/>
    </xf>
    <xf borderId="2" fillId="6" fontId="6" numFmtId="0" xfId="0" applyAlignment="1" applyBorder="1" applyFont="1">
      <alignment vertical="top"/>
    </xf>
    <xf borderId="3" fillId="6" fontId="6" numFmtId="0" xfId="0" applyAlignment="1" applyBorder="1" applyFont="1">
      <alignment vertical="bottom"/>
    </xf>
    <xf borderId="8" fillId="6" fontId="7" numFmtId="0" xfId="0" applyAlignment="1" applyBorder="1" applyFont="1">
      <alignment vertical="bottom"/>
    </xf>
    <xf borderId="9" fillId="6" fontId="6" numFmtId="0" xfId="0" applyAlignment="1" applyBorder="1" applyFont="1">
      <alignment vertical="bottom"/>
    </xf>
    <xf borderId="6" fillId="6" fontId="6" numFmtId="0" xfId="0" applyAlignment="1" applyBorder="1" applyFont="1">
      <alignment vertical="bottom"/>
    </xf>
    <xf borderId="0" fillId="0" fontId="7" numFmtId="3" xfId="0" applyAlignment="1" applyFont="1" applyNumberForma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5" fillId="0" fontId="7" numFmtId="0" xfId="0" applyAlignment="1" applyBorder="1" applyFont="1">
      <alignment horizontal="right" readingOrder="0" vertical="bottom"/>
    </xf>
    <xf borderId="6" fillId="6" fontId="6" numFmtId="0" xfId="0" applyAlignment="1" applyBorder="1" applyFont="1">
      <alignment readingOrder="0" vertical="bottom"/>
    </xf>
    <xf borderId="5" fillId="0" fontId="7" numFmtId="167" xfId="0" applyAlignment="1" applyBorder="1" applyFont="1" applyNumberFormat="1">
      <alignment horizontal="right" readingOrder="0" vertical="bottom"/>
    </xf>
    <xf borderId="8" fillId="0" fontId="3" numFmtId="165" xfId="0" applyAlignment="1" applyBorder="1" applyFont="1" applyNumberFormat="1">
      <alignment readingOrder="0"/>
    </xf>
    <xf borderId="9" fillId="0" fontId="3" numFmtId="165" xfId="0" applyAlignment="1" applyBorder="1" applyFont="1" applyNumberFormat="1">
      <alignment readingOrder="0"/>
    </xf>
    <xf borderId="10" fillId="0" fontId="3" numFmtId="166" xfId="0" applyBorder="1" applyFont="1" applyNumberFormat="1"/>
    <xf borderId="11" fillId="0" fontId="3" numFmtId="166" xfId="0" applyBorder="1" applyFont="1" applyNumberFormat="1"/>
    <xf borderId="9" fillId="0" fontId="3" numFmtId="166" xfId="0" applyBorder="1" applyFont="1" applyNumberFormat="1"/>
    <xf borderId="10" fillId="0" fontId="4" numFmtId="166" xfId="0" applyBorder="1" applyFont="1" applyNumberFormat="1"/>
    <xf borderId="15" fillId="0" fontId="4" numFmtId="166" xfId="0" applyBorder="1" applyFont="1" applyNumberFormat="1"/>
    <xf borderId="10" fillId="6" fontId="6" numFmtId="0" xfId="0" applyAlignment="1" applyBorder="1" applyFont="1">
      <alignment readingOrder="0" vertical="bottom"/>
    </xf>
    <xf borderId="8" fillId="4" fontId="1" numFmtId="0" xfId="0" applyAlignment="1" applyBorder="1" applyFont="1">
      <alignment readingOrder="0"/>
    </xf>
    <xf borderId="11" fillId="0" fontId="4" numFmtId="166" xfId="0" applyBorder="1" applyFont="1" applyNumberFormat="1"/>
    <xf borderId="1" fillId="7" fontId="6" numFmtId="0" xfId="0" applyAlignment="1" applyBorder="1" applyFont="1">
      <alignment readingOrder="0" vertical="bottom"/>
    </xf>
    <xf borderId="2" fillId="7" fontId="6" numFmtId="0" xfId="0" applyAlignment="1" applyBorder="1" applyFont="1">
      <alignment vertical="bottom"/>
    </xf>
    <xf borderId="2" fillId="7" fontId="6" numFmtId="0" xfId="0" applyAlignment="1" applyBorder="1" applyFont="1">
      <alignment vertical="top"/>
    </xf>
    <xf borderId="3" fillId="7" fontId="6" numFmtId="0" xfId="0" applyAlignment="1" applyBorder="1" applyFont="1">
      <alignment vertical="bottom"/>
    </xf>
    <xf borderId="8" fillId="7" fontId="7" numFmtId="0" xfId="0" applyAlignment="1" applyBorder="1" applyFont="1">
      <alignment vertical="bottom"/>
    </xf>
    <xf borderId="9" fillId="7" fontId="6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4" numFmtId="164" xfId="0" applyFont="1" applyNumberFormat="1"/>
    <xf borderId="6" fillId="7" fontId="6" numFmtId="0" xfId="0" applyAlignment="1" applyBorder="1" applyFont="1">
      <alignment vertical="bottom"/>
    </xf>
    <xf borderId="6" fillId="7" fontId="6" numFmtId="0" xfId="0" applyAlignment="1" applyBorder="1" applyFont="1">
      <alignment readingOrder="0" vertical="bottom"/>
    </xf>
    <xf borderId="10" fillId="7" fontId="6" numFmtId="0" xfId="0" applyAlignment="1" applyBorder="1" applyFont="1">
      <alignment readingOrder="0" vertical="bottom"/>
    </xf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5.38"/>
    <col customWidth="1" min="3" max="7" width="4.88"/>
    <col customWidth="1" min="8" max="8" width="8.63"/>
    <col customWidth="1" min="9" max="9" width="18.63"/>
    <col customWidth="1" min="10" max="10" width="2.5"/>
    <col customWidth="1" min="11" max="11" width="2.88"/>
    <col customWidth="1" min="13" max="16" width="5.88"/>
    <col customWidth="1" min="17" max="17" width="9.38"/>
    <col customWidth="1" min="18" max="18" width="2.13"/>
    <col customWidth="1" min="19" max="19" width="13.38"/>
    <col customWidth="1" min="20" max="20" width="3.63"/>
    <col customWidth="1" min="21" max="23" width="7.63"/>
    <col customWidth="1" min="24" max="24" width="9.38"/>
    <col customWidth="1" min="25" max="25" width="1.75"/>
    <col customWidth="1" min="26" max="26" width="14.5"/>
    <col customWidth="1" min="27" max="27" width="4.88"/>
    <col customWidth="1" min="28" max="30" width="7.63"/>
    <col customWidth="1" min="31" max="31" width="8.88"/>
  </cols>
  <sheetData>
    <row r="2">
      <c r="A2" s="1" t="s">
        <v>0</v>
      </c>
      <c r="I2" s="1"/>
      <c r="L2" s="2" t="s">
        <v>1</v>
      </c>
    </row>
    <row r="3">
      <c r="A3" s="3" t="s">
        <v>2</v>
      </c>
      <c r="B3" s="4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L3" s="5" t="s">
        <v>10</v>
      </c>
      <c r="M3" s="6"/>
      <c r="N3" s="5" t="s">
        <v>11</v>
      </c>
      <c r="O3" s="5" t="s">
        <v>12</v>
      </c>
      <c r="P3" s="5" t="s">
        <v>13</v>
      </c>
      <c r="Q3" s="5" t="s">
        <v>14</v>
      </c>
      <c r="S3" s="7" t="s">
        <v>15</v>
      </c>
      <c r="T3" s="8"/>
      <c r="U3" s="7" t="s">
        <v>16</v>
      </c>
      <c r="V3" s="7" t="s">
        <v>17</v>
      </c>
      <c r="W3" s="7" t="s">
        <v>18</v>
      </c>
      <c r="X3" s="7" t="s">
        <v>14</v>
      </c>
      <c r="Z3" s="9" t="s">
        <v>19</v>
      </c>
      <c r="AA3" s="10"/>
      <c r="AB3" s="9" t="s">
        <v>20</v>
      </c>
      <c r="AC3" s="9" t="s">
        <v>21</v>
      </c>
      <c r="AD3" s="9" t="s">
        <v>22</v>
      </c>
      <c r="AE3" s="9" t="s">
        <v>14</v>
      </c>
    </row>
    <row r="4">
      <c r="A4" s="11" t="s">
        <v>23</v>
      </c>
      <c r="B4" s="12" t="s">
        <v>24</v>
      </c>
      <c r="C4" s="13">
        <v>10.0</v>
      </c>
      <c r="D4" s="14">
        <v>12.0</v>
      </c>
      <c r="E4" s="14">
        <v>13.0</v>
      </c>
      <c r="F4" s="14">
        <v>6.0</v>
      </c>
      <c r="G4" s="14">
        <v>16.0</v>
      </c>
      <c r="H4" s="15">
        <f t="shared" ref="H4:H17" si="1">SUM(C4:G4)</f>
        <v>57</v>
      </c>
      <c r="I4" s="16">
        <f t="shared" ref="I4:I16" si="2">AVERAGE(C4:G4)</f>
        <v>11.4</v>
      </c>
      <c r="L4" s="17" t="s">
        <v>25</v>
      </c>
      <c r="M4" s="18">
        <v>100.0</v>
      </c>
      <c r="N4" s="14">
        <v>3.3</v>
      </c>
      <c r="O4" s="14">
        <v>3.3</v>
      </c>
      <c r="P4" s="14">
        <v>3.4</v>
      </c>
      <c r="Q4" s="16">
        <f t="shared" ref="Q4:Q15" si="3">AVERAGE(N4:P4)</f>
        <v>3.333333333</v>
      </c>
      <c r="S4" s="19" t="s">
        <v>25</v>
      </c>
      <c r="T4" s="20">
        <v>100.0</v>
      </c>
      <c r="U4" s="21">
        <v>2.4</v>
      </c>
      <c r="V4" s="21">
        <v>2.6</v>
      </c>
      <c r="W4" s="21">
        <v>2.3</v>
      </c>
      <c r="X4" s="16">
        <f t="shared" ref="X4:X15" si="4">AVERAGE(U4:W4)</f>
        <v>2.433333333</v>
      </c>
      <c r="Z4" s="22" t="s">
        <v>25</v>
      </c>
      <c r="AA4" s="23">
        <v>100.0</v>
      </c>
      <c r="AB4" s="24">
        <v>5.6</v>
      </c>
      <c r="AC4" s="24">
        <v>6.0</v>
      </c>
      <c r="AD4" s="24">
        <v>5.6</v>
      </c>
      <c r="AE4" s="16">
        <f t="shared" ref="AE4:AE15" si="5">AVERAGE(AB4:AD4)</f>
        <v>5.733333333</v>
      </c>
    </row>
    <row r="5">
      <c r="A5" s="11" t="s">
        <v>25</v>
      </c>
      <c r="B5" s="12">
        <v>100.0</v>
      </c>
      <c r="C5" s="13">
        <v>24.0</v>
      </c>
      <c r="D5" s="14" t="s">
        <v>24</v>
      </c>
      <c r="E5" s="14">
        <v>83.0</v>
      </c>
      <c r="F5" s="14">
        <v>41.0</v>
      </c>
      <c r="G5" s="14" t="s">
        <v>24</v>
      </c>
      <c r="H5" s="15">
        <f t="shared" si="1"/>
        <v>148</v>
      </c>
      <c r="I5" s="25">
        <f t="shared" si="2"/>
        <v>49.33333333</v>
      </c>
      <c r="L5" s="26" t="s">
        <v>26</v>
      </c>
      <c r="M5" s="27">
        <v>100.0</v>
      </c>
      <c r="N5" s="21">
        <v>2.9</v>
      </c>
      <c r="O5" s="21">
        <v>2.7</v>
      </c>
      <c r="P5" s="21">
        <v>3.0</v>
      </c>
      <c r="Q5" s="28">
        <f t="shared" si="3"/>
        <v>2.866666667</v>
      </c>
      <c r="S5" s="29" t="s">
        <v>26</v>
      </c>
      <c r="T5" s="30">
        <v>100.0</v>
      </c>
      <c r="U5" s="21">
        <v>2.3</v>
      </c>
      <c r="V5" s="21">
        <v>2.1</v>
      </c>
      <c r="W5" s="21">
        <v>2.4</v>
      </c>
      <c r="X5" s="28">
        <f t="shared" si="4"/>
        <v>2.266666667</v>
      </c>
      <c r="Z5" s="31" t="s">
        <v>26</v>
      </c>
      <c r="AA5" s="32">
        <v>100.0</v>
      </c>
      <c r="AB5" s="33">
        <v>5.243999999999999</v>
      </c>
      <c r="AC5" s="24">
        <v>4.9</v>
      </c>
      <c r="AD5" s="33">
        <v>5.4719999999999995</v>
      </c>
      <c r="AE5" s="28">
        <f t="shared" si="5"/>
        <v>5.205333333</v>
      </c>
    </row>
    <row r="6">
      <c r="A6" s="34" t="s">
        <v>26</v>
      </c>
      <c r="B6" s="35">
        <v>100.0</v>
      </c>
      <c r="C6" s="36" t="s">
        <v>24</v>
      </c>
      <c r="D6" s="21">
        <v>29.0</v>
      </c>
      <c r="E6" s="21">
        <v>48.0</v>
      </c>
      <c r="F6" s="21" t="s">
        <v>24</v>
      </c>
      <c r="G6" s="21">
        <v>92.0</v>
      </c>
      <c r="H6" s="37">
        <f t="shared" si="1"/>
        <v>169</v>
      </c>
      <c r="I6" s="38">
        <f t="shared" si="2"/>
        <v>56.33333333</v>
      </c>
      <c r="L6" s="26" t="s">
        <v>27</v>
      </c>
      <c r="M6" s="27">
        <v>100.0</v>
      </c>
      <c r="N6" s="21">
        <v>1.9</v>
      </c>
      <c r="O6" s="21">
        <v>1.6</v>
      </c>
      <c r="P6" s="21">
        <v>2.0</v>
      </c>
      <c r="Q6" s="28">
        <f t="shared" si="3"/>
        <v>1.833333333</v>
      </c>
      <c r="S6" s="29" t="s">
        <v>27</v>
      </c>
      <c r="T6" s="30">
        <v>100.0</v>
      </c>
      <c r="U6" s="21">
        <v>1.6</v>
      </c>
      <c r="V6" s="39">
        <v>1.4000000000000001</v>
      </c>
      <c r="W6" s="21">
        <v>1.7</v>
      </c>
      <c r="X6" s="28">
        <f t="shared" si="4"/>
        <v>1.566666667</v>
      </c>
      <c r="Z6" s="31" t="s">
        <v>27</v>
      </c>
      <c r="AA6" s="32">
        <v>100.0</v>
      </c>
      <c r="AB6" s="33">
        <v>3.6479999999999997</v>
      </c>
      <c r="AC6" s="33">
        <v>3.192</v>
      </c>
      <c r="AD6" s="33">
        <v>3.876</v>
      </c>
      <c r="AE6" s="28">
        <f t="shared" si="5"/>
        <v>3.572</v>
      </c>
    </row>
    <row r="7">
      <c r="A7" s="34" t="s">
        <v>27</v>
      </c>
      <c r="B7" s="35">
        <v>100.0</v>
      </c>
      <c r="C7" s="36">
        <v>20.0</v>
      </c>
      <c r="D7" s="21">
        <v>30.0</v>
      </c>
      <c r="E7" s="21" t="s">
        <v>24</v>
      </c>
      <c r="F7" s="21">
        <v>20.0</v>
      </c>
      <c r="G7" s="21" t="s">
        <v>24</v>
      </c>
      <c r="H7" s="37">
        <f t="shared" si="1"/>
        <v>70</v>
      </c>
      <c r="I7" s="38">
        <f t="shared" si="2"/>
        <v>23.33333333</v>
      </c>
      <c r="L7" s="26" t="s">
        <v>28</v>
      </c>
      <c r="M7" s="27">
        <v>100.0</v>
      </c>
      <c r="N7" s="21">
        <v>3.3</v>
      </c>
      <c r="O7" s="21">
        <v>3.3</v>
      </c>
      <c r="P7" s="21">
        <v>3.9</v>
      </c>
      <c r="Q7" s="28">
        <f t="shared" si="3"/>
        <v>3.5</v>
      </c>
      <c r="S7" s="29" t="s">
        <v>28</v>
      </c>
      <c r="T7" s="30">
        <v>100.0</v>
      </c>
      <c r="U7" s="21">
        <v>2.8</v>
      </c>
      <c r="V7" s="21">
        <v>2.4</v>
      </c>
      <c r="W7" s="21">
        <v>3.0</v>
      </c>
      <c r="X7" s="28">
        <f t="shared" si="4"/>
        <v>2.733333333</v>
      </c>
      <c r="Z7" s="31" t="s">
        <v>28</v>
      </c>
      <c r="AA7" s="32">
        <v>100.0</v>
      </c>
      <c r="AB7" s="24">
        <v>6.5</v>
      </c>
      <c r="AC7" s="33">
        <v>5.4719999999999995</v>
      </c>
      <c r="AD7" s="33">
        <v>6.839999999999999</v>
      </c>
      <c r="AE7" s="28">
        <f t="shared" si="5"/>
        <v>6.270666667</v>
      </c>
    </row>
    <row r="8">
      <c r="A8" s="34" t="s">
        <v>28</v>
      </c>
      <c r="B8" s="35">
        <v>100.0</v>
      </c>
      <c r="C8" s="36">
        <v>21.0</v>
      </c>
      <c r="D8" s="21" t="s">
        <v>24</v>
      </c>
      <c r="E8" s="21">
        <v>40.0</v>
      </c>
      <c r="F8" s="21" t="s">
        <v>24</v>
      </c>
      <c r="G8" s="21">
        <v>64.0</v>
      </c>
      <c r="H8" s="37">
        <f t="shared" si="1"/>
        <v>125</v>
      </c>
      <c r="I8" s="38">
        <f t="shared" si="2"/>
        <v>41.66666667</v>
      </c>
      <c r="L8" s="26" t="s">
        <v>29</v>
      </c>
      <c r="M8" s="27">
        <v>100.0</v>
      </c>
      <c r="N8" s="21">
        <v>3.2</v>
      </c>
      <c r="O8" s="21">
        <v>3.4</v>
      </c>
      <c r="P8" s="21">
        <v>3.5</v>
      </c>
      <c r="Q8" s="28">
        <f t="shared" si="3"/>
        <v>3.366666667</v>
      </c>
      <c r="S8" s="29" t="s">
        <v>29</v>
      </c>
      <c r="T8" s="30">
        <v>100.0</v>
      </c>
      <c r="U8" s="21">
        <v>2.6</v>
      </c>
      <c r="V8" s="21">
        <v>2.5</v>
      </c>
      <c r="W8" s="21">
        <v>2.7</v>
      </c>
      <c r="X8" s="28">
        <f t="shared" si="4"/>
        <v>2.6</v>
      </c>
      <c r="Z8" s="31" t="s">
        <v>29</v>
      </c>
      <c r="AA8" s="32">
        <v>100.0</v>
      </c>
      <c r="AB8" s="24">
        <v>6.0</v>
      </c>
      <c r="AC8" s="33">
        <v>5.7</v>
      </c>
      <c r="AD8" s="33">
        <v>6.156</v>
      </c>
      <c r="AE8" s="28">
        <f t="shared" si="5"/>
        <v>5.952</v>
      </c>
    </row>
    <row r="9">
      <c r="A9" s="34" t="s">
        <v>29</v>
      </c>
      <c r="B9" s="35">
        <v>100.0</v>
      </c>
      <c r="C9" s="36" t="s">
        <v>24</v>
      </c>
      <c r="D9" s="21">
        <v>30.0</v>
      </c>
      <c r="E9" s="21">
        <v>50.0</v>
      </c>
      <c r="F9" s="21">
        <v>30.0</v>
      </c>
      <c r="G9" s="21" t="s">
        <v>24</v>
      </c>
      <c r="H9" s="37">
        <f t="shared" si="1"/>
        <v>110</v>
      </c>
      <c r="I9" s="38">
        <f t="shared" si="2"/>
        <v>36.66666667</v>
      </c>
      <c r="L9" s="26" t="s">
        <v>30</v>
      </c>
      <c r="M9" s="27">
        <v>100.0</v>
      </c>
      <c r="N9" s="21">
        <v>2.0</v>
      </c>
      <c r="O9" s="21">
        <v>1.9</v>
      </c>
      <c r="P9" s="21">
        <v>1.8</v>
      </c>
      <c r="Q9" s="28">
        <f t="shared" si="3"/>
        <v>1.9</v>
      </c>
      <c r="S9" s="29" t="s">
        <v>30</v>
      </c>
      <c r="T9" s="30">
        <v>100.0</v>
      </c>
      <c r="U9" s="21">
        <v>1.7</v>
      </c>
      <c r="V9" s="21">
        <v>1.6</v>
      </c>
      <c r="W9" s="39">
        <v>1.6</v>
      </c>
      <c r="X9" s="28">
        <f t="shared" si="4"/>
        <v>1.633333333</v>
      </c>
      <c r="Z9" s="31" t="s">
        <v>30</v>
      </c>
      <c r="AA9" s="32">
        <v>100.0</v>
      </c>
      <c r="AB9" s="24">
        <v>4.0</v>
      </c>
      <c r="AC9" s="33">
        <v>3.6479999999999997</v>
      </c>
      <c r="AD9" s="33">
        <v>3.6479999999999997</v>
      </c>
      <c r="AE9" s="28">
        <f t="shared" si="5"/>
        <v>3.765333333</v>
      </c>
    </row>
    <row r="10">
      <c r="A10" s="34" t="s">
        <v>30</v>
      </c>
      <c r="B10" s="35">
        <v>100.0</v>
      </c>
      <c r="C10" s="36">
        <v>29.0</v>
      </c>
      <c r="D10" s="21">
        <v>47.0</v>
      </c>
      <c r="E10" s="21" t="s">
        <v>24</v>
      </c>
      <c r="F10" s="21" t="s">
        <v>24</v>
      </c>
      <c r="G10" s="21">
        <v>47.0</v>
      </c>
      <c r="H10" s="37">
        <f t="shared" si="1"/>
        <v>123</v>
      </c>
      <c r="I10" s="38">
        <f t="shared" si="2"/>
        <v>41</v>
      </c>
      <c r="L10" s="26" t="s">
        <v>31</v>
      </c>
      <c r="M10" s="27">
        <v>100.0</v>
      </c>
      <c r="N10" s="21">
        <v>3.4</v>
      </c>
      <c r="O10" s="21">
        <v>3.6</v>
      </c>
      <c r="P10" s="21">
        <v>3.3</v>
      </c>
      <c r="Q10" s="28">
        <f t="shared" si="3"/>
        <v>3.433333333</v>
      </c>
      <c r="S10" s="29" t="s">
        <v>31</v>
      </c>
      <c r="T10" s="30">
        <v>100.0</v>
      </c>
      <c r="U10" s="21">
        <v>2.5</v>
      </c>
      <c r="V10" s="21">
        <v>2.4</v>
      </c>
      <c r="W10" s="21">
        <v>2.6</v>
      </c>
      <c r="X10" s="28">
        <f t="shared" si="4"/>
        <v>2.5</v>
      </c>
      <c r="Z10" s="31" t="s">
        <v>31</v>
      </c>
      <c r="AA10" s="32">
        <v>100.0</v>
      </c>
      <c r="AB10" s="33">
        <v>5.7</v>
      </c>
      <c r="AC10" s="24">
        <v>5.6</v>
      </c>
      <c r="AD10" s="33">
        <v>5.927999999999999</v>
      </c>
      <c r="AE10" s="28">
        <f t="shared" si="5"/>
        <v>5.742666667</v>
      </c>
    </row>
    <row r="11">
      <c r="A11" s="34" t="s">
        <v>31</v>
      </c>
      <c r="B11" s="35">
        <v>100.0</v>
      </c>
      <c r="C11" s="36">
        <v>23.0</v>
      </c>
      <c r="D11" s="21" t="s">
        <v>24</v>
      </c>
      <c r="E11" s="21">
        <v>38.0</v>
      </c>
      <c r="F11" s="21">
        <v>40.0</v>
      </c>
      <c r="G11" s="21" t="s">
        <v>24</v>
      </c>
      <c r="H11" s="37">
        <f t="shared" si="1"/>
        <v>101</v>
      </c>
      <c r="I11" s="38">
        <f t="shared" si="2"/>
        <v>33.66666667</v>
      </c>
      <c r="L11" s="26" t="s">
        <v>32</v>
      </c>
      <c r="M11" s="27">
        <v>100.0</v>
      </c>
      <c r="N11" s="21">
        <v>2.1</v>
      </c>
      <c r="O11" s="21">
        <v>2.2</v>
      </c>
      <c r="P11" s="21">
        <v>2.3</v>
      </c>
      <c r="Q11" s="28">
        <f t="shared" si="3"/>
        <v>2.2</v>
      </c>
      <c r="S11" s="29" t="s">
        <v>32</v>
      </c>
      <c r="T11" s="30">
        <v>100.0</v>
      </c>
      <c r="U11" s="21">
        <v>2.6</v>
      </c>
      <c r="V11" s="39">
        <v>2.0</v>
      </c>
      <c r="W11" s="21">
        <v>2.0</v>
      </c>
      <c r="X11" s="28">
        <f t="shared" si="4"/>
        <v>2.2</v>
      </c>
      <c r="Z11" s="31" t="s">
        <v>32</v>
      </c>
      <c r="AA11" s="32">
        <v>100.0</v>
      </c>
      <c r="AB11" s="24">
        <v>5.9</v>
      </c>
      <c r="AC11" s="24">
        <v>4.9</v>
      </c>
      <c r="AD11" s="24">
        <v>5.4</v>
      </c>
      <c r="AE11" s="28">
        <f t="shared" si="5"/>
        <v>5.4</v>
      </c>
    </row>
    <row r="12">
      <c r="A12" s="34" t="s">
        <v>32</v>
      </c>
      <c r="B12" s="35">
        <v>100.0</v>
      </c>
      <c r="C12" s="36" t="s">
        <v>24</v>
      </c>
      <c r="D12" s="21">
        <v>20.0</v>
      </c>
      <c r="E12" s="21">
        <v>35.0</v>
      </c>
      <c r="F12" s="21" t="s">
        <v>24</v>
      </c>
      <c r="G12" s="21">
        <v>42.0</v>
      </c>
      <c r="H12" s="37">
        <f t="shared" si="1"/>
        <v>97</v>
      </c>
      <c r="I12" s="38">
        <f t="shared" si="2"/>
        <v>32.33333333</v>
      </c>
      <c r="L12" s="26" t="s">
        <v>33</v>
      </c>
      <c r="M12" s="27">
        <v>100.0</v>
      </c>
      <c r="N12" s="21">
        <v>3.7</v>
      </c>
      <c r="O12" s="21">
        <v>3.8</v>
      </c>
      <c r="P12" s="21">
        <v>3.3</v>
      </c>
      <c r="Q12" s="28">
        <f t="shared" si="3"/>
        <v>3.6</v>
      </c>
      <c r="S12" s="29" t="s">
        <v>33</v>
      </c>
      <c r="T12" s="30">
        <v>100.0</v>
      </c>
      <c r="U12" s="21">
        <v>2.9</v>
      </c>
      <c r="V12" s="21">
        <v>2.4</v>
      </c>
      <c r="W12" s="21">
        <v>2.6</v>
      </c>
      <c r="X12" s="28">
        <f t="shared" si="4"/>
        <v>2.633333333</v>
      </c>
      <c r="Z12" s="31" t="s">
        <v>33</v>
      </c>
      <c r="AA12" s="32">
        <v>100.0</v>
      </c>
      <c r="AB12" s="33">
        <v>6.611999999999999</v>
      </c>
      <c r="AC12" s="24">
        <v>5.9</v>
      </c>
      <c r="AD12" s="24">
        <v>6.0</v>
      </c>
      <c r="AE12" s="28">
        <f t="shared" si="5"/>
        <v>6.170666667</v>
      </c>
    </row>
    <row r="13">
      <c r="A13" s="34" t="s">
        <v>33</v>
      </c>
      <c r="B13" s="35">
        <v>100.0</v>
      </c>
      <c r="C13" s="36">
        <v>24.0</v>
      </c>
      <c r="D13" s="21">
        <v>27.0</v>
      </c>
      <c r="E13" s="21" t="s">
        <v>24</v>
      </c>
      <c r="F13" s="21">
        <v>39.0</v>
      </c>
      <c r="G13" s="21" t="s">
        <v>24</v>
      </c>
      <c r="H13" s="37">
        <f t="shared" si="1"/>
        <v>90</v>
      </c>
      <c r="I13" s="38">
        <f t="shared" si="2"/>
        <v>30</v>
      </c>
      <c r="L13" s="26" t="s">
        <v>34</v>
      </c>
      <c r="M13" s="27">
        <v>100.0</v>
      </c>
      <c r="N13" s="21">
        <v>2.6</v>
      </c>
      <c r="O13" s="21">
        <v>2.6</v>
      </c>
      <c r="P13" s="21">
        <v>2.1</v>
      </c>
      <c r="Q13" s="28">
        <f t="shared" si="3"/>
        <v>2.433333333</v>
      </c>
      <c r="S13" s="29" t="s">
        <v>34</v>
      </c>
      <c r="T13" s="30">
        <v>100.0</v>
      </c>
      <c r="U13" s="21">
        <v>2.1</v>
      </c>
      <c r="V13" s="21">
        <v>1.9</v>
      </c>
      <c r="W13" s="21">
        <v>1.5</v>
      </c>
      <c r="X13" s="28">
        <f t="shared" si="4"/>
        <v>1.833333333</v>
      </c>
      <c r="Z13" s="31" t="s">
        <v>34</v>
      </c>
      <c r="AA13" s="32">
        <v>100.0</v>
      </c>
      <c r="AB13" s="33">
        <v>4.787999999999999</v>
      </c>
      <c r="AC13" s="24">
        <v>4.4</v>
      </c>
      <c r="AD13" s="24">
        <v>4.9</v>
      </c>
      <c r="AE13" s="28">
        <f t="shared" si="5"/>
        <v>4.696</v>
      </c>
    </row>
    <row r="14">
      <c r="A14" s="34" t="s">
        <v>34</v>
      </c>
      <c r="B14" s="35">
        <v>100.0</v>
      </c>
      <c r="C14" s="36">
        <v>22.0</v>
      </c>
      <c r="D14" s="21" t="s">
        <v>24</v>
      </c>
      <c r="E14" s="21">
        <v>46.0</v>
      </c>
      <c r="F14" s="21" t="s">
        <v>24</v>
      </c>
      <c r="G14" s="21">
        <v>41.0</v>
      </c>
      <c r="H14" s="37">
        <f t="shared" si="1"/>
        <v>109</v>
      </c>
      <c r="I14" s="38">
        <f t="shared" si="2"/>
        <v>36.33333333</v>
      </c>
      <c r="L14" s="26" t="s">
        <v>35</v>
      </c>
      <c r="M14" s="27">
        <v>100.0</v>
      </c>
      <c r="N14" s="21">
        <v>3.2</v>
      </c>
      <c r="O14" s="21">
        <v>3.4</v>
      </c>
      <c r="P14" s="21">
        <v>3.0</v>
      </c>
      <c r="Q14" s="28">
        <f t="shared" si="3"/>
        <v>3.2</v>
      </c>
      <c r="S14" s="29" t="s">
        <v>35</v>
      </c>
      <c r="T14" s="30">
        <v>100.0</v>
      </c>
      <c r="U14" s="21">
        <v>2.3</v>
      </c>
      <c r="V14" s="21">
        <v>2.1</v>
      </c>
      <c r="W14" s="21">
        <v>2.2</v>
      </c>
      <c r="X14" s="28">
        <f t="shared" si="4"/>
        <v>2.2</v>
      </c>
      <c r="Z14" s="31" t="s">
        <v>35</v>
      </c>
      <c r="AA14" s="32">
        <v>100.0</v>
      </c>
      <c r="AB14" s="33">
        <v>5.243999999999999</v>
      </c>
      <c r="AC14" s="33">
        <v>4.787999999999999</v>
      </c>
      <c r="AD14" s="33">
        <v>5.015999999999999</v>
      </c>
      <c r="AE14" s="28">
        <f t="shared" si="5"/>
        <v>5.016</v>
      </c>
    </row>
    <row r="15">
      <c r="A15" s="34" t="s">
        <v>35</v>
      </c>
      <c r="B15" s="35">
        <v>100.0</v>
      </c>
      <c r="C15" s="36" t="s">
        <v>24</v>
      </c>
      <c r="D15" s="21">
        <v>19.0</v>
      </c>
      <c r="E15" s="21">
        <v>73.0</v>
      </c>
      <c r="F15" s="21">
        <v>45.0</v>
      </c>
      <c r="G15" s="21" t="s">
        <v>24</v>
      </c>
      <c r="H15" s="37">
        <f t="shared" si="1"/>
        <v>137</v>
      </c>
      <c r="I15" s="38">
        <f t="shared" si="2"/>
        <v>45.66666667</v>
      </c>
      <c r="L15" s="40" t="s">
        <v>36</v>
      </c>
      <c r="M15" s="41">
        <v>12.0</v>
      </c>
      <c r="N15" s="42">
        <v>0.3</v>
      </c>
      <c r="O15" s="42">
        <v>0.2</v>
      </c>
      <c r="P15" s="42">
        <v>0.2</v>
      </c>
      <c r="Q15" s="43">
        <f t="shared" si="3"/>
        <v>0.2333333333</v>
      </c>
      <c r="S15" s="44" t="s">
        <v>36</v>
      </c>
      <c r="T15" s="45">
        <v>12.0</v>
      </c>
      <c r="U15" s="39">
        <v>0.09999999999999998</v>
      </c>
      <c r="V15" s="21">
        <v>0.1</v>
      </c>
      <c r="W15" s="21">
        <v>0.1</v>
      </c>
      <c r="X15" s="43">
        <f t="shared" si="4"/>
        <v>0.1</v>
      </c>
      <c r="Z15" s="46" t="s">
        <v>36</v>
      </c>
      <c r="AA15" s="47">
        <v>12.0</v>
      </c>
      <c r="AB15" s="24">
        <v>0.4</v>
      </c>
      <c r="AC15" s="24">
        <v>0.4</v>
      </c>
      <c r="AD15" s="24">
        <v>0.3</v>
      </c>
      <c r="AE15" s="43">
        <f t="shared" si="5"/>
        <v>0.3666666667</v>
      </c>
    </row>
    <row r="16">
      <c r="A16" s="48" t="s">
        <v>36</v>
      </c>
      <c r="B16" s="49">
        <v>12.0</v>
      </c>
      <c r="C16" s="50">
        <v>4.0</v>
      </c>
      <c r="D16" s="42">
        <v>3.0</v>
      </c>
      <c r="E16" s="42" t="s">
        <v>24</v>
      </c>
      <c r="F16" s="42" t="s">
        <v>24</v>
      </c>
      <c r="G16" s="42">
        <v>6.0</v>
      </c>
      <c r="H16" s="51">
        <f t="shared" si="1"/>
        <v>13</v>
      </c>
      <c r="I16" s="52">
        <f t="shared" si="2"/>
        <v>4.333333333</v>
      </c>
      <c r="L16" s="5" t="s">
        <v>8</v>
      </c>
      <c r="M16" s="53"/>
      <c r="N16" s="54">
        <f t="shared" ref="N16:Q16" si="6">SUM(N4:N15)</f>
        <v>31.9</v>
      </c>
      <c r="O16" s="54">
        <f t="shared" si="6"/>
        <v>32</v>
      </c>
      <c r="P16" s="54">
        <f t="shared" si="6"/>
        <v>31.8</v>
      </c>
      <c r="Q16" s="55">
        <f t="shared" si="6"/>
        <v>31.9</v>
      </c>
      <c r="S16" s="7" t="s">
        <v>8</v>
      </c>
      <c r="T16" s="56"/>
      <c r="U16" s="54">
        <f t="shared" ref="U16:X16" si="7">SUM(U4:U15)</f>
        <v>25.9</v>
      </c>
      <c r="V16" s="54">
        <f t="shared" si="7"/>
        <v>23.5</v>
      </c>
      <c r="W16" s="54">
        <f t="shared" si="7"/>
        <v>24.7</v>
      </c>
      <c r="X16" s="55">
        <f t="shared" si="7"/>
        <v>24.7</v>
      </c>
      <c r="Z16" s="9" t="s">
        <v>8</v>
      </c>
      <c r="AA16" s="57"/>
      <c r="AB16" s="54">
        <f t="shared" ref="AB16:AE16" si="8">SUM(AB4:AB15)</f>
        <v>59.636</v>
      </c>
      <c r="AC16" s="54">
        <f t="shared" si="8"/>
        <v>54.9</v>
      </c>
      <c r="AD16" s="54">
        <f t="shared" si="8"/>
        <v>59.136</v>
      </c>
      <c r="AE16" s="55">
        <f t="shared" si="8"/>
        <v>57.89066667</v>
      </c>
    </row>
    <row r="17">
      <c r="A17" s="3" t="s">
        <v>8</v>
      </c>
      <c r="B17" s="58"/>
      <c r="C17" s="54">
        <f t="shared" ref="C17:G17" si="9">SUM(C4:C16)</f>
        <v>177</v>
      </c>
      <c r="D17" s="54">
        <f t="shared" si="9"/>
        <v>217</v>
      </c>
      <c r="E17" s="54">
        <f t="shared" si="9"/>
        <v>426</v>
      </c>
      <c r="F17" s="54">
        <f t="shared" si="9"/>
        <v>221</v>
      </c>
      <c r="G17" s="54">
        <f t="shared" si="9"/>
        <v>308</v>
      </c>
      <c r="H17" s="59">
        <f t="shared" si="1"/>
        <v>1349</v>
      </c>
      <c r="I17" s="60">
        <f>SUM(I5:I16)</f>
        <v>430.6666667</v>
      </c>
      <c r="L17" s="5" t="s">
        <v>37</v>
      </c>
      <c r="M17" s="61"/>
      <c r="N17" s="62">
        <f t="shared" ref="N17:P17" si="10">sumproduct($M4:$M15,N4:N15) / 1112</f>
        <v>2.844964029</v>
      </c>
      <c r="O17" s="62">
        <f t="shared" si="10"/>
        <v>2.861870504</v>
      </c>
      <c r="P17" s="62">
        <f t="shared" si="10"/>
        <v>2.843884892</v>
      </c>
      <c r="Q17" s="63">
        <f>AVERAGE(N17:P17)</f>
        <v>2.850239808</v>
      </c>
      <c r="S17" s="7" t="s">
        <v>37</v>
      </c>
      <c r="T17" s="64"/>
      <c r="U17" s="62">
        <f t="shared" ref="U17:W17" si="11">sumproduct($M4:$M15,U4:U15) / 1112</f>
        <v>2.321223022</v>
      </c>
      <c r="V17" s="62">
        <f t="shared" si="11"/>
        <v>2.105395683</v>
      </c>
      <c r="W17" s="62">
        <f t="shared" si="11"/>
        <v>2.213309353</v>
      </c>
      <c r="X17" s="63">
        <f>AVERAGE(U17:W17)</f>
        <v>2.213309353</v>
      </c>
      <c r="Z17" s="9" t="s">
        <v>37</v>
      </c>
      <c r="AA17" s="65"/>
      <c r="AB17" s="62">
        <f t="shared" ref="AB17:AD17" si="12">sumproduct($M4:$M15,AB4:AB15) / 1112</f>
        <v>5.331294964</v>
      </c>
      <c r="AC17" s="62">
        <f t="shared" si="12"/>
        <v>4.905395683</v>
      </c>
      <c r="AD17" s="62">
        <f t="shared" si="12"/>
        <v>5.294244604</v>
      </c>
      <c r="AE17" s="63">
        <f>AVERAGE(AB17:AD17)</f>
        <v>5.176978417</v>
      </c>
    </row>
    <row r="18">
      <c r="A18" s="66" t="s">
        <v>38</v>
      </c>
      <c r="B18" s="67"/>
      <c r="C18" s="68">
        <f>sumproduct($B5:$B16,C5:C16) / 714</f>
        <v>22.89635854</v>
      </c>
      <c r="D18" s="68">
        <f>sumproduct($B5:$B16,D5:D16) / 614</f>
        <v>32.95765472</v>
      </c>
      <c r="E18" s="68">
        <f>sumproduct($B5:$B16,E5:E16) / 714</f>
        <v>57.84313725</v>
      </c>
      <c r="F18" s="68">
        <f>sumproduct($B5:$B16,F5:F16) / 600</f>
        <v>35.83333333</v>
      </c>
      <c r="G18" s="68">
        <f>sumproduct($B5:$B16,G5:G16) / 514</f>
        <v>55.78210117</v>
      </c>
      <c r="H18" s="69">
        <f t="shared" ref="H18:I18" si="13">sumproduct($B5:$B16,H5:H16) / 1112</f>
        <v>115.1582734</v>
      </c>
      <c r="I18" s="70">
        <f t="shared" si="13"/>
        <v>38.38609113</v>
      </c>
    </row>
    <row r="20">
      <c r="L20" s="71"/>
      <c r="M20" s="71"/>
      <c r="N20" s="72"/>
      <c r="O20" s="72"/>
      <c r="U20" s="33"/>
      <c r="V20" s="33"/>
      <c r="W20" s="33"/>
    </row>
    <row r="21">
      <c r="L21" s="71"/>
      <c r="M21" s="71"/>
      <c r="N21" s="72"/>
      <c r="O21" s="72"/>
      <c r="U21" s="33"/>
      <c r="V21" s="33"/>
      <c r="W21" s="33"/>
    </row>
    <row r="22">
      <c r="L22" s="71"/>
      <c r="M22" s="71"/>
      <c r="N22" s="72"/>
      <c r="O22" s="72"/>
      <c r="U22" s="33"/>
      <c r="V22" s="33"/>
      <c r="W22" s="33"/>
    </row>
    <row r="23">
      <c r="L23" s="71"/>
      <c r="M23" s="71"/>
      <c r="N23" s="72"/>
      <c r="O23" s="72"/>
      <c r="U23" s="33"/>
      <c r="V23" s="33"/>
      <c r="W23" s="33"/>
    </row>
    <row r="24">
      <c r="L24" s="71"/>
      <c r="M24" s="71"/>
      <c r="N24" s="72"/>
      <c r="O24" s="72"/>
      <c r="U24" s="33"/>
      <c r="V24" s="33"/>
      <c r="W24" s="33"/>
    </row>
    <row r="25">
      <c r="L25" s="71"/>
      <c r="M25" s="71"/>
      <c r="N25" s="72"/>
      <c r="O25" s="72"/>
      <c r="U25" s="33"/>
      <c r="V25" s="33"/>
      <c r="W25" s="33"/>
    </row>
    <row r="26">
      <c r="L26" s="71"/>
      <c r="M26" s="71"/>
      <c r="N26" s="72"/>
      <c r="O26" s="72"/>
      <c r="U26" s="33"/>
      <c r="V26" s="33"/>
      <c r="W26" s="33"/>
    </row>
    <row r="27">
      <c r="L27" s="71"/>
      <c r="M27" s="71"/>
      <c r="N27" s="72"/>
      <c r="O27" s="72"/>
      <c r="U27" s="33"/>
      <c r="V27" s="33"/>
      <c r="W27" s="33"/>
    </row>
    <row r="28">
      <c r="L28" s="71"/>
      <c r="M28" s="71"/>
      <c r="N28" s="72"/>
      <c r="O28" s="72"/>
      <c r="U28" s="33"/>
      <c r="V28" s="33"/>
      <c r="W28" s="33"/>
    </row>
    <row r="29">
      <c r="L29" s="71"/>
      <c r="M29" s="71"/>
      <c r="N29" s="72"/>
      <c r="O29" s="72"/>
      <c r="U29" s="33"/>
      <c r="V29" s="33"/>
      <c r="W29" s="33"/>
    </row>
    <row r="30">
      <c r="U30" s="33"/>
      <c r="V30" s="33"/>
      <c r="W30" s="33"/>
    </row>
    <row r="31">
      <c r="U31" s="33"/>
      <c r="V31" s="33"/>
      <c r="W31" s="33"/>
    </row>
  </sheetData>
  <mergeCells count="2">
    <mergeCell ref="A2:H2"/>
    <mergeCell ref="L2:A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8" width="7.25"/>
    <col customWidth="1" min="9" max="9" width="18.88"/>
    <col customWidth="1" min="11" max="11" width="19.38"/>
  </cols>
  <sheetData>
    <row r="2">
      <c r="A2" s="1" t="s">
        <v>0</v>
      </c>
      <c r="K2" s="2" t="s">
        <v>1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</row>
    <row r="4">
      <c r="A4" s="74" t="s">
        <v>39</v>
      </c>
      <c r="B4" s="75">
        <v>37.73</v>
      </c>
      <c r="K4" s="74" t="s">
        <v>40</v>
      </c>
      <c r="L4" s="76">
        <v>10.0</v>
      </c>
      <c r="N4" s="74" t="s">
        <v>41</v>
      </c>
      <c r="O4" s="77">
        <v>1112.0</v>
      </c>
    </row>
    <row r="6">
      <c r="A6" s="3" t="s">
        <v>2</v>
      </c>
      <c r="B6" s="4"/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K6" s="78" t="s">
        <v>10</v>
      </c>
      <c r="L6" s="79" t="s">
        <v>42</v>
      </c>
      <c r="M6" s="80"/>
      <c r="N6" s="81" t="s">
        <v>43</v>
      </c>
      <c r="O6" s="82" t="s">
        <v>8</v>
      </c>
    </row>
    <row r="7">
      <c r="A7" s="48" t="s">
        <v>23</v>
      </c>
      <c r="B7" s="49" t="s">
        <v>24</v>
      </c>
      <c r="C7" s="83">
        <f>time!C4*$B$4/60</f>
        <v>6.288333333</v>
      </c>
      <c r="D7" s="84">
        <f>time!D4*$B$4/60</f>
        <v>7.546</v>
      </c>
      <c r="E7" s="84">
        <f>time!E4*$B$4/60</f>
        <v>8.174833333</v>
      </c>
      <c r="F7" s="84">
        <f>time!F4*$B$4/60</f>
        <v>3.773</v>
      </c>
      <c r="G7" s="84">
        <f>time!G4*$B$4/60</f>
        <v>10.06133333</v>
      </c>
      <c r="H7" s="85">
        <f t="shared" ref="H7:H19" si="1">SUM(C7:G7)</f>
        <v>35.8435</v>
      </c>
      <c r="I7" s="86">
        <f t="shared" ref="I7:I19" si="2">AVERAGE(C7:G7)</f>
        <v>7.1687</v>
      </c>
      <c r="K7" s="87"/>
      <c r="L7" s="88" t="s">
        <v>44</v>
      </c>
      <c r="M7" s="88" t="s">
        <v>45</v>
      </c>
      <c r="O7" s="89"/>
    </row>
    <row r="8">
      <c r="A8" s="34" t="s">
        <v>25</v>
      </c>
      <c r="B8" s="35">
        <v>100.0</v>
      </c>
      <c r="C8" s="90">
        <f>time!C5*$B$4/60</f>
        <v>15.092</v>
      </c>
      <c r="D8" s="14" t="s">
        <v>24</v>
      </c>
      <c r="E8" s="91">
        <f>time!E5*$B$4/60</f>
        <v>52.19316667</v>
      </c>
      <c r="F8" s="91">
        <f>time!F5*$B$4/60</f>
        <v>25.78216667</v>
      </c>
      <c r="G8" s="14" t="s">
        <v>24</v>
      </c>
      <c r="H8" s="86">
        <f t="shared" si="1"/>
        <v>93.06733333</v>
      </c>
      <c r="I8" s="92">
        <f t="shared" si="2"/>
        <v>31.02244444</v>
      </c>
      <c r="K8" s="93" t="s">
        <v>46</v>
      </c>
      <c r="L8" s="94">
        <v>5222.0</v>
      </c>
      <c r="M8" s="95">
        <v>100.0</v>
      </c>
      <c r="N8" s="96">
        <v>80.0</v>
      </c>
      <c r="O8" s="97" t="s">
        <v>24</v>
      </c>
    </row>
    <row r="9">
      <c r="A9" s="34" t="s">
        <v>26</v>
      </c>
      <c r="B9" s="35">
        <v>100.0</v>
      </c>
      <c r="C9" s="36" t="s">
        <v>24</v>
      </c>
      <c r="D9" s="84">
        <f>time!D6*$B$4/60</f>
        <v>18.23616667</v>
      </c>
      <c r="E9" s="84">
        <f>time!E6*$B$4/60</f>
        <v>30.184</v>
      </c>
      <c r="F9" s="21" t="s">
        <v>24</v>
      </c>
      <c r="G9" s="84">
        <f>time!G6*$B$4/60</f>
        <v>57.85266667</v>
      </c>
      <c r="H9" s="98">
        <f t="shared" si="1"/>
        <v>106.2728333</v>
      </c>
      <c r="I9" s="99">
        <f t="shared" si="2"/>
        <v>35.42427778</v>
      </c>
      <c r="K9" s="100" t="s">
        <v>47</v>
      </c>
      <c r="L9" s="101">
        <v>2.31</v>
      </c>
      <c r="M9" s="101">
        <v>2.31</v>
      </c>
      <c r="N9" s="102">
        <v>10.0</v>
      </c>
      <c r="O9" s="103" t="s">
        <v>24</v>
      </c>
    </row>
    <row r="10">
      <c r="A10" s="34" t="s">
        <v>27</v>
      </c>
      <c r="B10" s="35">
        <v>100.0</v>
      </c>
      <c r="C10" s="83">
        <f>time!C7*$B$4/60</f>
        <v>12.57666667</v>
      </c>
      <c r="D10" s="84">
        <f>time!D7*$B$4/60</f>
        <v>18.865</v>
      </c>
      <c r="E10" s="21" t="s">
        <v>24</v>
      </c>
      <c r="F10" s="84">
        <f>time!F7*$B$4/60</f>
        <v>12.57666667</v>
      </c>
      <c r="G10" s="21" t="s">
        <v>24</v>
      </c>
      <c r="H10" s="98">
        <f t="shared" si="1"/>
        <v>44.01833333</v>
      </c>
      <c r="I10" s="99">
        <f t="shared" si="2"/>
        <v>14.67277778</v>
      </c>
      <c r="K10" s="100" t="s">
        <v>48</v>
      </c>
      <c r="L10" s="104">
        <f t="shared" ref="L10:N10" si="3">L9/1000000*L8</f>
        <v>0.01206282</v>
      </c>
      <c r="M10" s="104">
        <f t="shared" si="3"/>
        <v>0.000231</v>
      </c>
      <c r="N10" s="105">
        <f t="shared" si="3"/>
        <v>0.0008</v>
      </c>
      <c r="O10" s="106">
        <f>SUM(L10:N10)</f>
        <v>0.01309382</v>
      </c>
    </row>
    <row r="11">
      <c r="A11" s="34" t="s">
        <v>28</v>
      </c>
      <c r="B11" s="35">
        <v>100.0</v>
      </c>
      <c r="C11" s="83">
        <f>time!C8*$B$4/60</f>
        <v>13.2055</v>
      </c>
      <c r="D11" s="21" t="s">
        <v>24</v>
      </c>
      <c r="E11" s="84">
        <f>time!E8*$B$4/60</f>
        <v>25.15333333</v>
      </c>
      <c r="F11" s="21" t="s">
        <v>24</v>
      </c>
      <c r="G11" s="84">
        <f>time!G8*$B$4/60</f>
        <v>40.24533333</v>
      </c>
      <c r="H11" s="98">
        <f t="shared" si="1"/>
        <v>78.60416667</v>
      </c>
      <c r="I11" s="99">
        <f t="shared" si="2"/>
        <v>26.20138889</v>
      </c>
      <c r="K11" s="100" t="s">
        <v>49</v>
      </c>
      <c r="L11" s="107">
        <f>L10*10</f>
        <v>0.1206282</v>
      </c>
      <c r="M11" s="107">
        <f t="shared" ref="M11:O11" si="4">M10*100</f>
        <v>0.0231</v>
      </c>
      <c r="N11" s="108">
        <f t="shared" si="4"/>
        <v>0.08</v>
      </c>
      <c r="O11" s="108">
        <f t="shared" si="4"/>
        <v>1.309382</v>
      </c>
    </row>
    <row r="12">
      <c r="A12" s="34" t="s">
        <v>29</v>
      </c>
      <c r="B12" s="35">
        <v>100.0</v>
      </c>
      <c r="C12" s="36" t="s">
        <v>24</v>
      </c>
      <c r="D12" s="84">
        <f>time!D9*$B$4/60</f>
        <v>18.865</v>
      </c>
      <c r="E12" s="84">
        <f>time!E9*$B$4/60</f>
        <v>31.44166667</v>
      </c>
      <c r="F12" s="84">
        <f>time!F9*$B$4/60</f>
        <v>18.865</v>
      </c>
      <c r="G12" s="21" t="s">
        <v>24</v>
      </c>
      <c r="H12" s="98">
        <f t="shared" si="1"/>
        <v>69.17166667</v>
      </c>
      <c r="I12" s="99">
        <f t="shared" si="2"/>
        <v>23.05722222</v>
      </c>
      <c r="K12" s="109" t="s">
        <v>8</v>
      </c>
      <c r="L12" s="110">
        <f>$O$4/$L$4*L8*L9/1000000</f>
        <v>1.341385584</v>
      </c>
      <c r="M12" s="110">
        <f t="shared" ref="M12:N12" si="5">$O$4*M8*M9/1000000</f>
        <v>0.256872</v>
      </c>
      <c r="N12" s="111">
        <f t="shared" si="5"/>
        <v>0.8896</v>
      </c>
      <c r="O12" s="112">
        <f>(L10*$O$4/$L$4+M10*$O$4+N10*$O$4)</f>
        <v>2.487857584</v>
      </c>
    </row>
    <row r="13">
      <c r="A13" s="34" t="s">
        <v>30</v>
      </c>
      <c r="B13" s="35">
        <v>100.0</v>
      </c>
      <c r="C13" s="83">
        <f>time!C10*$B$4/60</f>
        <v>18.23616667</v>
      </c>
      <c r="D13" s="84">
        <f>time!D10*$B$4/60</f>
        <v>29.55516667</v>
      </c>
      <c r="E13" s="21" t="s">
        <v>24</v>
      </c>
      <c r="F13" s="21" t="s">
        <v>24</v>
      </c>
      <c r="G13" s="84">
        <f>time!G10*$B$4/60</f>
        <v>29.55516667</v>
      </c>
      <c r="H13" s="98">
        <f t="shared" si="1"/>
        <v>77.3465</v>
      </c>
      <c r="I13" s="99">
        <f t="shared" si="2"/>
        <v>25.78216667</v>
      </c>
    </row>
    <row r="14">
      <c r="A14" s="34" t="s">
        <v>31</v>
      </c>
      <c r="B14" s="35">
        <v>100.0</v>
      </c>
      <c r="C14" s="83">
        <f>time!C11*$B$4/60</f>
        <v>14.46316667</v>
      </c>
      <c r="D14" s="21" t="s">
        <v>24</v>
      </c>
      <c r="E14" s="84">
        <f>time!E11*$B$4/60</f>
        <v>23.89566667</v>
      </c>
      <c r="F14" s="84">
        <f>time!F11*$B$4/60</f>
        <v>25.15333333</v>
      </c>
      <c r="G14" s="21" t="s">
        <v>24</v>
      </c>
      <c r="H14" s="98">
        <f t="shared" si="1"/>
        <v>63.51216667</v>
      </c>
      <c r="I14" s="99">
        <f t="shared" si="2"/>
        <v>21.17072222</v>
      </c>
      <c r="K14" s="113" t="s">
        <v>15</v>
      </c>
      <c r="L14" s="114" t="s">
        <v>42</v>
      </c>
      <c r="M14" s="80"/>
      <c r="N14" s="115" t="s">
        <v>43</v>
      </c>
      <c r="O14" s="116" t="s">
        <v>8</v>
      </c>
    </row>
    <row r="15">
      <c r="A15" s="34" t="s">
        <v>32</v>
      </c>
      <c r="B15" s="35">
        <v>100.0</v>
      </c>
      <c r="C15" s="36" t="s">
        <v>24</v>
      </c>
      <c r="D15" s="84">
        <f>time!D12*$B$4/60</f>
        <v>12.57666667</v>
      </c>
      <c r="E15" s="84">
        <f>time!E12*$B$4/60</f>
        <v>22.00916667</v>
      </c>
      <c r="F15" s="21" t="s">
        <v>24</v>
      </c>
      <c r="G15" s="84">
        <f>time!G12*$B$4/60</f>
        <v>26.411</v>
      </c>
      <c r="H15" s="98">
        <f t="shared" si="1"/>
        <v>60.99683333</v>
      </c>
      <c r="I15" s="99">
        <f t="shared" si="2"/>
        <v>20.33227778</v>
      </c>
      <c r="K15" s="117"/>
      <c r="L15" s="118" t="s">
        <v>44</v>
      </c>
      <c r="M15" s="118" t="s">
        <v>45</v>
      </c>
      <c r="O15" s="89"/>
    </row>
    <row r="16">
      <c r="A16" s="34" t="s">
        <v>33</v>
      </c>
      <c r="B16" s="35">
        <v>100.0</v>
      </c>
      <c r="C16" s="83">
        <f>time!C13*$B$4/60</f>
        <v>15.092</v>
      </c>
      <c r="D16" s="84">
        <f>time!D13*$B$4/60</f>
        <v>16.9785</v>
      </c>
      <c r="E16" s="21" t="s">
        <v>24</v>
      </c>
      <c r="F16" s="84">
        <f>time!F13*$B$4/60</f>
        <v>24.5245</v>
      </c>
      <c r="G16" s="21" t="s">
        <v>24</v>
      </c>
      <c r="H16" s="98">
        <f t="shared" si="1"/>
        <v>56.595</v>
      </c>
      <c r="I16" s="99">
        <f t="shared" si="2"/>
        <v>18.865</v>
      </c>
      <c r="K16" s="119" t="s">
        <v>46</v>
      </c>
      <c r="L16" s="120">
        <v>6500.0</v>
      </c>
      <c r="M16" s="121">
        <v>130.0</v>
      </c>
      <c r="N16" s="122">
        <v>95.0</v>
      </c>
      <c r="O16" s="97" t="s">
        <v>24</v>
      </c>
    </row>
    <row r="17">
      <c r="A17" s="34" t="s">
        <v>34</v>
      </c>
      <c r="B17" s="35">
        <v>100.0</v>
      </c>
      <c r="C17" s="83">
        <f>time!C14*$B$4/60</f>
        <v>13.83433333</v>
      </c>
      <c r="D17" s="21" t="s">
        <v>24</v>
      </c>
      <c r="E17" s="84">
        <f>time!E14*$B$4/60</f>
        <v>28.92633333</v>
      </c>
      <c r="F17" s="21" t="s">
        <v>24</v>
      </c>
      <c r="G17" s="84">
        <f>time!G14*$B$4/60</f>
        <v>25.78216667</v>
      </c>
      <c r="H17" s="98">
        <f t="shared" si="1"/>
        <v>68.54283333</v>
      </c>
      <c r="I17" s="99">
        <f t="shared" si="2"/>
        <v>22.84761111</v>
      </c>
      <c r="K17" s="123" t="s">
        <v>47</v>
      </c>
      <c r="L17" s="101">
        <v>1.8</v>
      </c>
      <c r="M17" s="101">
        <v>1.8</v>
      </c>
      <c r="N17" s="124">
        <v>5.4</v>
      </c>
      <c r="O17" s="103" t="s">
        <v>24</v>
      </c>
    </row>
    <row r="18">
      <c r="A18" s="34" t="s">
        <v>35</v>
      </c>
      <c r="B18" s="35">
        <v>100.0</v>
      </c>
      <c r="C18" s="36" t="s">
        <v>24</v>
      </c>
      <c r="D18" s="84">
        <f>time!D15*$B$4/60</f>
        <v>11.94783333</v>
      </c>
      <c r="E18" s="84">
        <f>time!E15*$B$4/60</f>
        <v>45.90483333</v>
      </c>
      <c r="F18" s="84">
        <f>time!F15*$B$4/60</f>
        <v>28.2975</v>
      </c>
      <c r="G18" s="21" t="s">
        <v>24</v>
      </c>
      <c r="H18" s="98">
        <f t="shared" si="1"/>
        <v>86.15016667</v>
      </c>
      <c r="I18" s="99">
        <f t="shared" si="2"/>
        <v>28.71672222</v>
      </c>
      <c r="K18" s="123" t="s">
        <v>48</v>
      </c>
      <c r="L18" s="104">
        <f t="shared" ref="L18:N18" si="6">L17/1000000*L16</f>
        <v>0.0117</v>
      </c>
      <c r="M18" s="104">
        <f t="shared" si="6"/>
        <v>0.000234</v>
      </c>
      <c r="N18" s="105">
        <f t="shared" si="6"/>
        <v>0.000513</v>
      </c>
      <c r="O18" s="106">
        <f>SUM(L18:N18)</f>
        <v>0.012447</v>
      </c>
    </row>
    <row r="19">
      <c r="A19" s="48" t="s">
        <v>36</v>
      </c>
      <c r="B19" s="49">
        <v>12.0</v>
      </c>
      <c r="C19" s="125">
        <f>time!C16*$B$4/60</f>
        <v>2.515333333</v>
      </c>
      <c r="D19" s="126">
        <f>time!D16*$B$4/60</f>
        <v>1.8865</v>
      </c>
      <c r="E19" s="42" t="s">
        <v>24</v>
      </c>
      <c r="F19" s="42" t="s">
        <v>24</v>
      </c>
      <c r="G19" s="126">
        <f>time!G16*$B$4/60</f>
        <v>3.773</v>
      </c>
      <c r="H19" s="127">
        <f t="shared" si="1"/>
        <v>8.174833333</v>
      </c>
      <c r="I19" s="128">
        <f t="shared" si="2"/>
        <v>2.724944444</v>
      </c>
      <c r="K19" s="123" t="s">
        <v>49</v>
      </c>
      <c r="L19" s="107">
        <f>L18*10</f>
        <v>0.117</v>
      </c>
      <c r="M19" s="107">
        <f t="shared" ref="M19:O19" si="7">M18*100</f>
        <v>0.0234</v>
      </c>
      <c r="N19" s="108">
        <f t="shared" si="7"/>
        <v>0.0513</v>
      </c>
      <c r="O19" s="108">
        <f t="shared" si="7"/>
        <v>1.2447</v>
      </c>
    </row>
    <row r="20">
      <c r="A20" s="3" t="s">
        <v>8</v>
      </c>
      <c r="B20" s="58"/>
      <c r="C20" s="129">
        <f t="shared" ref="C20:H20" si="8">SUM(C7:C19)</f>
        <v>111.3035</v>
      </c>
      <c r="D20" s="129">
        <f t="shared" si="8"/>
        <v>136.4568333</v>
      </c>
      <c r="E20" s="129">
        <f t="shared" si="8"/>
        <v>267.883</v>
      </c>
      <c r="F20" s="129">
        <f t="shared" si="8"/>
        <v>138.9721667</v>
      </c>
      <c r="G20" s="129">
        <f t="shared" si="8"/>
        <v>193.6806667</v>
      </c>
      <c r="H20" s="130">
        <f t="shared" si="8"/>
        <v>848.2961667</v>
      </c>
      <c r="I20" s="131">
        <f>SUM(I8:I19)</f>
        <v>270.8175556</v>
      </c>
      <c r="K20" s="132" t="s">
        <v>8</v>
      </c>
      <c r="L20" s="110">
        <f>$O$4/$L$4*L16*L17/1000000</f>
        <v>1.30104</v>
      </c>
      <c r="M20" s="110">
        <f t="shared" ref="M20:N20" si="9">$O$4*M16*M17/1000000</f>
        <v>0.260208</v>
      </c>
      <c r="N20" s="111">
        <f t="shared" si="9"/>
        <v>0.570456</v>
      </c>
      <c r="O20" s="112">
        <f>(L18*$O$4/$L$4+M18*$O$4+N18*$O$4)</f>
        <v>2.131704</v>
      </c>
    </row>
    <row r="21">
      <c r="A21" s="3" t="s">
        <v>38</v>
      </c>
      <c r="B21" s="133"/>
      <c r="C21" s="129">
        <f t="shared" ref="C21:G21" si="10">sumproduct($B8:$B19,C8:C19) / 714</f>
        <v>14.39799346</v>
      </c>
      <c r="D21" s="129">
        <f t="shared" si="10"/>
        <v>17.82222876</v>
      </c>
      <c r="E21" s="129">
        <f t="shared" si="10"/>
        <v>36.37369281</v>
      </c>
      <c r="F21" s="129">
        <f t="shared" si="10"/>
        <v>18.93545752</v>
      </c>
      <c r="G21" s="129">
        <f t="shared" si="10"/>
        <v>25.25197386</v>
      </c>
      <c r="H21" s="130">
        <f t="shared" ref="H21:I21" si="11">sumproduct($B8:$B19,H8:H19) / 1112</f>
        <v>72.41536091</v>
      </c>
      <c r="I21" s="134">
        <f t="shared" si="11"/>
        <v>24.13845364</v>
      </c>
    </row>
    <row r="22">
      <c r="K22" s="135" t="s">
        <v>19</v>
      </c>
      <c r="L22" s="136" t="s">
        <v>42</v>
      </c>
      <c r="M22" s="80"/>
      <c r="N22" s="137" t="s">
        <v>43</v>
      </c>
      <c r="O22" s="138" t="s">
        <v>8</v>
      </c>
    </row>
    <row r="23">
      <c r="K23" s="139"/>
      <c r="L23" s="140" t="s">
        <v>44</v>
      </c>
      <c r="M23" s="140" t="s">
        <v>45</v>
      </c>
      <c r="O23" s="89"/>
    </row>
    <row r="24">
      <c r="A24" s="141"/>
      <c r="B24" s="141"/>
      <c r="C24" s="33"/>
      <c r="D24" s="33"/>
      <c r="E24" s="33"/>
      <c r="F24" s="33"/>
      <c r="G24" s="33"/>
      <c r="H24" s="142"/>
      <c r="K24" s="143" t="s">
        <v>46</v>
      </c>
      <c r="L24" s="120">
        <v>5500.0</v>
      </c>
      <c r="M24" s="121">
        <v>120.0</v>
      </c>
      <c r="N24" s="122">
        <v>88.0</v>
      </c>
      <c r="O24" s="97" t="s">
        <v>24</v>
      </c>
    </row>
    <row r="25">
      <c r="K25" s="144" t="s">
        <v>47</v>
      </c>
      <c r="L25" s="101">
        <v>0.092</v>
      </c>
      <c r="M25" s="101">
        <v>0.092</v>
      </c>
      <c r="N25" s="124">
        <v>0.37</v>
      </c>
      <c r="O25" s="103" t="s">
        <v>24</v>
      </c>
    </row>
    <row r="26">
      <c r="K26" s="144" t="s">
        <v>48</v>
      </c>
      <c r="L26" s="104">
        <f t="shared" ref="L26:N26" si="12">L25/1000000*L24</f>
        <v>0.000506</v>
      </c>
      <c r="M26" s="104">
        <f t="shared" si="12"/>
        <v>0.00001104</v>
      </c>
      <c r="N26" s="105">
        <f t="shared" si="12"/>
        <v>0.00003256</v>
      </c>
      <c r="O26" s="106">
        <f>SUM(L26:N26)</f>
        <v>0.0005496</v>
      </c>
    </row>
    <row r="27">
      <c r="K27" s="144" t="s">
        <v>49</v>
      </c>
      <c r="L27" s="107">
        <f>L26*10</f>
        <v>0.00506</v>
      </c>
      <c r="M27" s="107">
        <f t="shared" ref="M27:O27" si="13">M26*100</f>
        <v>0.001104</v>
      </c>
      <c r="N27" s="108">
        <f t="shared" si="13"/>
        <v>0.003256</v>
      </c>
      <c r="O27" s="108">
        <f t="shared" si="13"/>
        <v>0.05496</v>
      </c>
    </row>
    <row r="28">
      <c r="K28" s="145" t="s">
        <v>8</v>
      </c>
      <c r="L28" s="110">
        <f>$O$4/$L$4*L24*L25/1000000</f>
        <v>0.0562672</v>
      </c>
      <c r="M28" s="110">
        <f t="shared" ref="M28:N28" si="14">$O$4*M24*M25/1000000</f>
        <v>0.01227648</v>
      </c>
      <c r="N28" s="111">
        <f t="shared" si="14"/>
        <v>0.03620672</v>
      </c>
      <c r="O28" s="112">
        <f>(L26*$O$4/$L$4+M26*$O$4+N26*$O$4)</f>
        <v>0.1047504</v>
      </c>
    </row>
    <row r="29">
      <c r="B29" s="146"/>
      <c r="C29" s="146"/>
      <c r="D29" s="146"/>
      <c r="E29" s="146"/>
    </row>
  </sheetData>
  <mergeCells count="11">
    <mergeCell ref="A2:I2"/>
    <mergeCell ref="K2:O2"/>
    <mergeCell ref="L6:M6"/>
    <mergeCell ref="N6:N7"/>
    <mergeCell ref="O6:O7"/>
    <mergeCell ref="O14:O15"/>
    <mergeCell ref="L14:M14"/>
    <mergeCell ref="N14:N15"/>
    <mergeCell ref="N22:N23"/>
    <mergeCell ref="L22:M22"/>
    <mergeCell ref="O22:O23"/>
  </mergeCells>
  <drawing r:id="rId1"/>
</worksheet>
</file>