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babu\Desktop\"/>
    </mc:Choice>
  </mc:AlternateContent>
  <xr:revisionPtr revIDLastSave="0" documentId="8_{C1D6CD6D-E7DC-4842-A7E8-3053C8E81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formance" sheetId="1" r:id="rId1"/>
    <sheet name="data" sheetId="2" r:id="rId2"/>
    <sheet name="custom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9" i="1" l="1"/>
  <c r="G7" i="1"/>
  <c r="G6" i="1"/>
  <c r="G5" i="1"/>
  <c r="A11" i="1"/>
  <c r="A9" i="1"/>
  <c r="A8" i="1"/>
  <c r="A7" i="1"/>
  <c r="A6" i="1"/>
  <c r="A5" i="1"/>
  <c r="F19" i="1"/>
  <c r="E19" i="1"/>
  <c r="G19" i="1"/>
  <c r="S4" i="2"/>
  <c r="G18" i="1"/>
  <c r="E18" i="1"/>
  <c r="F18" i="1"/>
  <c r="D19" i="1"/>
  <c r="C19" i="1"/>
  <c r="D18" i="1"/>
  <c r="C18" i="1"/>
  <c r="B19" i="1"/>
  <c r="A19" i="1"/>
  <c r="B20" i="1"/>
  <c r="B21" i="1"/>
  <c r="B22" i="1"/>
  <c r="B23" i="1"/>
  <c r="B24" i="1"/>
  <c r="A20" i="1"/>
  <c r="A21" i="1"/>
  <c r="A22" i="1"/>
  <c r="A23" i="1"/>
  <c r="A24" i="1"/>
  <c r="A25" i="1"/>
  <c r="B18" i="1"/>
  <c r="A18" i="1"/>
  <c r="G25" i="1"/>
  <c r="E25" i="1"/>
  <c r="D25" i="1"/>
  <c r="C25" i="1"/>
  <c r="B25" i="1"/>
  <c r="F25" i="1" s="1"/>
  <c r="G24" i="1"/>
  <c r="E24" i="1"/>
  <c r="D24" i="1"/>
  <c r="C24" i="1"/>
  <c r="F24" i="1"/>
  <c r="G23" i="1"/>
  <c r="E23" i="1"/>
  <c r="D23" i="1"/>
  <c r="C23" i="1"/>
  <c r="F23" i="1"/>
  <c r="G22" i="1"/>
  <c r="E22" i="1"/>
  <c r="D22" i="1"/>
  <c r="C22" i="1"/>
  <c r="F22" i="1"/>
  <c r="G21" i="1"/>
  <c r="E21" i="1"/>
  <c r="D21" i="1"/>
  <c r="C21" i="1"/>
  <c r="F21" i="1"/>
  <c r="G20" i="1"/>
  <c r="E20" i="1"/>
  <c r="D20" i="1"/>
  <c r="C20" i="1"/>
  <c r="F20" i="1"/>
  <c r="G8" i="1"/>
  <c r="G26" i="1" l="1"/>
  <c r="G28" i="1" s="1"/>
  <c r="G29" i="1" l="1"/>
</calcChain>
</file>

<file path=xl/sharedStrings.xml><?xml version="1.0" encoding="utf-8"?>
<sst xmlns="http://schemas.openxmlformats.org/spreadsheetml/2006/main" count="117" uniqueCount="111">
  <si>
    <t>Memebership Advice</t>
  </si>
  <si>
    <t>To,</t>
  </si>
  <si>
    <t>Invoice #</t>
  </si>
  <si>
    <t>Date</t>
  </si>
  <si>
    <t>Agreement No</t>
  </si>
  <si>
    <t>Agreement Date</t>
  </si>
  <si>
    <t xml:space="preserve">We take this opportunity to Thank you as one of the Loyal members of Albander Hotel &amp;  Resort, and </t>
  </si>
  <si>
    <t>look forward to the same in the future.</t>
  </si>
  <si>
    <t>As your Memebrship is due for renewal, Please find below the payment details payable for the forthcoming</t>
  </si>
  <si>
    <t>and would appreciate if you could kindly settle it at the earliest.</t>
  </si>
  <si>
    <t>S.no</t>
  </si>
  <si>
    <t>MemeberShip Details</t>
  </si>
  <si>
    <t xml:space="preserve">From </t>
  </si>
  <si>
    <t>To</t>
  </si>
  <si>
    <t xml:space="preserve">Services </t>
  </si>
  <si>
    <t>Amount (BD).</t>
  </si>
  <si>
    <t>Sub Total BD.</t>
  </si>
  <si>
    <t>Tax %</t>
  </si>
  <si>
    <t>Tax Amount BD.</t>
  </si>
  <si>
    <t>Total Due BD.</t>
  </si>
  <si>
    <t>At the same time we would like to also reiterate the following :</t>
  </si>
  <si>
    <t xml:space="preserve">1. Members who wish to  renew their memebrship are required to pay the aboive mentioned amount within  </t>
  </si>
  <si>
    <t xml:space="preserve">   In the event of late renewal,  re-joining fees will be applicable.</t>
  </si>
  <si>
    <t>2. In the event the payment is made through bank transfer, the applicable bank charges will be borne by the Member.</t>
  </si>
  <si>
    <t>3  Should you wish to make any changes in the Membership status or  cancel your parking, Kindly notify the Membership.</t>
  </si>
  <si>
    <t xml:space="preserve">   Office prior to the expiration of your Membership.</t>
  </si>
  <si>
    <t>4. Membership Promotions , if any, are subject to the respective terms &amp; Conditioins as published.</t>
  </si>
  <si>
    <t xml:space="preserve"> Suggestions or any assistance, please feel free to contact the undrsigned or Memebership office. </t>
  </si>
  <si>
    <t xml:space="preserve"> between 9am till 1 pm - 2pm till 5pm throughout the week.</t>
  </si>
  <si>
    <t>Thanking you once again, Assuring of our best services all the times.</t>
  </si>
  <si>
    <t>Yours Sincerely,</t>
  </si>
  <si>
    <t>AHMED MOKHTAR</t>
  </si>
  <si>
    <t>GENERAL MANAGER</t>
  </si>
  <si>
    <t>AGR_NO</t>
  </si>
  <si>
    <t>COMP_CODE</t>
  </si>
  <si>
    <t>ITCODE</t>
  </si>
  <si>
    <t>DESCRIPTION</t>
  </si>
  <si>
    <t>MEMBERCODE</t>
  </si>
  <si>
    <t>MEMBERNAME</t>
  </si>
  <si>
    <t>FROMDT</t>
  </si>
  <si>
    <t>TODT</t>
  </si>
  <si>
    <t>ITCODE2</t>
  </si>
  <si>
    <t>ITCODE3</t>
  </si>
  <si>
    <t>ITCODE4</t>
  </si>
  <si>
    <t>DESC1</t>
  </si>
  <si>
    <t>DESC2</t>
  </si>
  <si>
    <t>VALUE1</t>
  </si>
  <si>
    <t>VALUE2</t>
  </si>
  <si>
    <t>DATE1</t>
  </si>
  <si>
    <t>TOTQTY</t>
  </si>
  <si>
    <t>PRICE</t>
  </si>
  <si>
    <t>AMOUNT</t>
  </si>
  <si>
    <t>DI</t>
  </si>
  <si>
    <t>DISPER</t>
  </si>
  <si>
    <t>DISAMT</t>
  </si>
  <si>
    <t>VATCATEORY</t>
  </si>
  <si>
    <t>VAT</t>
  </si>
  <si>
    <t>SNO</t>
  </si>
  <si>
    <t>PTYPE</t>
  </si>
  <si>
    <t>UNITTYPE</t>
  </si>
  <si>
    <t>YEAR</t>
  </si>
  <si>
    <t>PROCESSED_BASE_QTY</t>
  </si>
  <si>
    <t>CANCELLED_BASE_QTY</t>
  </si>
  <si>
    <t>DELIVERED_BASE_QTY</t>
  </si>
  <si>
    <t>INVOICED_BASE_QTY</t>
  </si>
  <si>
    <t>JOBNO</t>
  </si>
  <si>
    <t>CREATEUSER</t>
  </si>
  <si>
    <t>CREATEDT</t>
  </si>
  <si>
    <t>EDITUSER</t>
  </si>
  <si>
    <t>EDITDT</t>
  </si>
  <si>
    <t>isExpanded</t>
  </si>
  <si>
    <t>blAArr</t>
  </si>
  <si>
    <t>blAListArr</t>
  </si>
  <si>
    <t>AGR22-30</t>
  </si>
  <si>
    <t>01</t>
  </si>
  <si>
    <t>99</t>
  </si>
  <si>
    <t>MEMBERSHIP CHARGES</t>
  </si>
  <si>
    <t>1244</t>
  </si>
  <si>
    <t>MOHAMED ABDULWAHAB</t>
  </si>
  <si>
    <t>01-08-2022</t>
  </si>
  <si>
    <t>31-08-2022</t>
  </si>
  <si>
    <t>10</t>
  </si>
  <si>
    <t>DBA</t>
  </si>
  <si>
    <t>2022-08-06T00:00:00.000Z</t>
  </si>
  <si>
    <t>Joining Fee, Family Membership Fee</t>
  </si>
  <si>
    <t>Pcode</t>
  </si>
  <si>
    <t>Title</t>
  </si>
  <si>
    <t>Name</t>
  </si>
  <si>
    <t>Add1</t>
  </si>
  <si>
    <t>Add2</t>
  </si>
  <si>
    <t>Pobox</t>
  </si>
  <si>
    <t>Country</t>
  </si>
  <si>
    <t>Phone</t>
  </si>
  <si>
    <t>Email</t>
  </si>
  <si>
    <t>PartyTitle</t>
  </si>
  <si>
    <t>PartyName</t>
  </si>
  <si>
    <t>Invoice</t>
  </si>
  <si>
    <t>InvDate</t>
  </si>
  <si>
    <t>Agreement</t>
  </si>
  <si>
    <t>381</t>
  </si>
  <si>
    <t/>
  </si>
  <si>
    <t>SAMEERA</t>
  </si>
  <si>
    <t>P.O.BOX - 20489</t>
  </si>
  <si>
    <t>MANAMA</t>
  </si>
  <si>
    <t>735554/9688277</t>
  </si>
  <si>
    <t>INV22-23</t>
  </si>
  <si>
    <t>06-08-2022</t>
  </si>
  <si>
    <t>Moosa</t>
  </si>
  <si>
    <t xml:space="preserve"> </t>
  </si>
  <si>
    <t>ahr</t>
  </si>
  <si>
    <t xml:space="preserve">   seven (7) days after Memebrship expiry date. Failing to, the Membership will be considered as cancelled.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</si>
</sst>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9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3" fillId="0" borderId="0" xfId="0" applyNumberFormat="1" applyFont="1"/>
    <xf numFmtId="0" fontId="1" fillId="2" borderId="0" xfId="0" applyNumberFormat="1" applyFont="1" applyFill="1"/>
    <xf numFmtId="0" fontId="1" fillId="2" borderId="0" xfId="0" applyNumberFormat="1" applyFont="1" applyFill="1"/>
    <xf numFmtId="0" fontId="0" fillId="0" borderId="1" xfId="0" applyNumberFormat="1" applyBorder="1"/>
    <xf numFmtId="0" fontId="5" fillId="0" borderId="1" xfId="0" applyNumberFormat="1" applyFont="1" applyBorder="1"/>
    <xf numFmtId="0" fontId="6" fillId="0" borderId="0" xfId="0" applyNumberFormat="1" applyFont="1" applyAlignment="1">
      <alignment horizontal="left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8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4" fillId="0" borderId="0" xfId="0" applyNumberFormat="1" applyFont="1" applyProtection="1">
      <protection locked="0"/>
    </xf>
    <xf numFmtId="0" fontId="4" fillId="0" borderId="0" xfId="0" applyNumberFormat="1" applyFont="1" applyProtection="1"/>
    <xf numFmtId="166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1104900</xdr:colOff>
      <xdr:row>2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4F4427-CEFE-7ACB-39FD-402C8130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1336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5" workbookViewId="0">
      <selection activeCell="H35" sqref="H35"/>
    </sheetView>
  </sheetViews>
  <sheetFormatPr defaultRowHeight="15" x14ac:dyDescent="0.25"/>
  <cols>
    <col min="1" max="1" width="13.5" customWidth="1"/>
    <col min="2" max="2" width="28.875" customWidth="1"/>
    <col min="5" max="5" width="8" customWidth="1"/>
    <col min="6" max="6" width="9.375" customWidth="1"/>
  </cols>
  <sheetData>
    <row r="1" spans="1:7" ht="15.75" x14ac:dyDescent="0.25">
      <c r="A1" s="1"/>
      <c r="B1" s="1"/>
      <c r="F1" s="11" t="s">
        <v>0</v>
      </c>
      <c r="G1" s="11"/>
    </row>
    <row r="2" spans="1:7" ht="15.75" x14ac:dyDescent="0.25">
      <c r="A2" s="1"/>
      <c r="B2" s="1"/>
      <c r="F2" s="11"/>
      <c r="G2" s="11"/>
    </row>
    <row r="3" spans="1:7" ht="15.75" x14ac:dyDescent="0.25">
      <c r="A3" s="1"/>
      <c r="B3" s="1"/>
    </row>
    <row r="4" spans="1:7" ht="15.75" x14ac:dyDescent="0.25">
      <c r="A4" t="s">
        <v>1</v>
      </c>
    </row>
    <row r="5" spans="1:7" ht="15.75" x14ac:dyDescent="0.25">
      <c r="A5" s="2" t="str">
        <f>customer!B2&amp;customer!C2</f>
        <v>SAMEERA</v>
      </c>
      <c r="B5" s="2"/>
      <c r="C5" s="2"/>
      <c r="F5" s="6" t="s">
        <v>2</v>
      </c>
      <c r="G5" s="5" t="str">
        <f>customer!L2</f>
        <v>INV22-23</v>
      </c>
    </row>
    <row r="6" spans="1:7" ht="15.75" x14ac:dyDescent="0.25">
      <c r="A6" s="2" t="str">
        <f>customer!D2</f>
        <v>P.O.BOX - 20489</v>
      </c>
      <c r="B6" s="2"/>
      <c r="C6" s="2"/>
      <c r="F6" s="6" t="s">
        <v>3</v>
      </c>
      <c r="G6" s="5" t="str">
        <f>customer!M2</f>
        <v>06-08-2022</v>
      </c>
    </row>
    <row r="7" spans="1:7" ht="15.75" x14ac:dyDescent="0.25">
      <c r="A7" s="2" t="str">
        <f>+customer!E2 &amp;", "&amp;customer!G2</f>
        <v xml:space="preserve">MANAMA, </v>
      </c>
      <c r="B7" s="2"/>
      <c r="C7" s="2"/>
      <c r="F7" s="6" t="s">
        <v>4</v>
      </c>
      <c r="G7" s="5" t="str">
        <f>customer!N2</f>
        <v>ahr</v>
      </c>
    </row>
    <row r="8" spans="1:7" ht="15.75" x14ac:dyDescent="0.25">
      <c r="A8" s="2" t="str">
        <f>"Mobile : "&amp; customer!H2</f>
        <v>Mobile : 735554/9688277</v>
      </c>
      <c r="B8" s="2"/>
      <c r="C8" s="2"/>
      <c r="F8" s="6" t="s">
        <v>5</v>
      </c>
      <c r="G8" s="5">
        <f>customer!Q4</f>
        <v>0</v>
      </c>
    </row>
    <row r="9" spans="1:7" ht="15.75" x14ac:dyDescent="0.25">
      <c r="A9" s="2" t="str">
        <f>"Email : " &amp;customer!I2</f>
        <v xml:space="preserve">Email : </v>
      </c>
      <c r="B9" s="2"/>
      <c r="C9" s="2"/>
    </row>
    <row r="11" spans="1:7" ht="15.75" x14ac:dyDescent="0.25">
      <c r="A11" s="1" t="str">
        <f>"Dear "&amp;customer!J2&amp;customer!K2&amp;","</f>
        <v>Dear SAMEERA,</v>
      </c>
      <c r="B11" s="1"/>
    </row>
    <row r="12" spans="1:7" ht="15.75" x14ac:dyDescent="0.25">
      <c r="A12" s="1" t="s">
        <v>6</v>
      </c>
      <c r="B12" s="1"/>
      <c r="C12" s="1"/>
      <c r="D12" s="1"/>
      <c r="E12" s="1"/>
      <c r="F12" s="1"/>
      <c r="G12" s="1"/>
    </row>
    <row r="13" spans="1:7" ht="15.75" x14ac:dyDescent="0.25">
      <c r="A13" s="1" t="s">
        <v>7</v>
      </c>
      <c r="B13" s="1"/>
      <c r="C13" s="1"/>
      <c r="D13" s="1"/>
      <c r="E13" s="1"/>
      <c r="F13" s="1"/>
      <c r="G13" s="1"/>
    </row>
    <row r="15" spans="1:7" ht="15.75" x14ac:dyDescent="0.25">
      <c r="A15" s="1" t="s">
        <v>8</v>
      </c>
      <c r="B15" s="1"/>
      <c r="C15" s="1"/>
      <c r="D15" s="1"/>
      <c r="E15" s="1"/>
      <c r="F15" s="1"/>
      <c r="G15" s="1"/>
    </row>
    <row r="16" spans="1:7" ht="15.75" x14ac:dyDescent="0.25">
      <c r="A16" s="1" t="s">
        <v>9</v>
      </c>
      <c r="B16" s="1"/>
      <c r="C16" s="1"/>
      <c r="D16" s="1"/>
      <c r="E16" s="1"/>
      <c r="F16" s="1"/>
      <c r="G16" s="1"/>
    </row>
    <row r="17" spans="1:8" ht="15.75" x14ac:dyDescent="0.25">
      <c r="A17" s="3" t="s">
        <v>10</v>
      </c>
      <c r="B17" s="3" t="s">
        <v>11</v>
      </c>
      <c r="C17" s="3" t="s">
        <v>12</v>
      </c>
      <c r="D17" s="3" t="s">
        <v>13</v>
      </c>
      <c r="E17" s="4" t="s">
        <v>14</v>
      </c>
      <c r="F17" s="4"/>
      <c r="G17" s="3" t="s">
        <v>15</v>
      </c>
    </row>
    <row r="18" spans="1:8" ht="36" customHeight="1" x14ac:dyDescent="0.25">
      <c r="A18" s="7" t="str">
        <f>IF(data!$E2 &gt;0,data!$E2,"")</f>
        <v>1244</v>
      </c>
      <c r="B18" s="8" t="str">
        <f>IF(data!$F2&lt;&gt;"",data!$F2,"")</f>
        <v>MOHAMED ABDULWAHAB</v>
      </c>
      <c r="C18" s="8" t="str">
        <f>IF(data!$F2&lt;&gt;"",data!$G2,"")</f>
        <v>01-08-2022</v>
      </c>
      <c r="D18" s="8" t="str">
        <f>IF(data!$F2&lt;&gt;"",data!$H2,"")</f>
        <v>31-08-2022</v>
      </c>
      <c r="E18" s="9" t="str">
        <f>IF(data!$F2&lt;&gt;"",data!$AN2,"")</f>
        <v>Joining Fee, Family Membership Fee</v>
      </c>
      <c r="F18" s="9" t="str">
        <f>IF(data!$F2&lt;&gt;"",data!$F2,"")</f>
        <v>MOHAMED ABDULWAHAB</v>
      </c>
      <c r="G18" s="8">
        <f>IF(data!$F2&lt;&gt;"",data!$R2,"")</f>
        <v>572</v>
      </c>
      <c r="H18" t="s">
        <v>108</v>
      </c>
    </row>
    <row r="19" spans="1:8" ht="24" customHeight="1" x14ac:dyDescent="0.25">
      <c r="A19" s="7">
        <f>IF(data!$E3 &gt;0,data!$E3,"")</f>
        <v>1255</v>
      </c>
      <c r="B19" s="8" t="str">
        <f>IF(data!$F3&lt;&gt;"",data!$F3,"")</f>
        <v>Moosa</v>
      </c>
      <c r="C19" s="8" t="str">
        <f>IF(data!$F3&lt;&gt;"",data!$G3,"")</f>
        <v>01-08-2022</v>
      </c>
      <c r="D19" s="8" t="str">
        <f>IF(data!$F3&lt;&gt;"",data!$H3,"")</f>
        <v>31-08-2022</v>
      </c>
      <c r="E19" s="9">
        <f>IF(data!$F3&lt;&gt;"",data!$AN3,"")</f>
        <v>0</v>
      </c>
      <c r="F19" s="9" t="str">
        <f>IF(data!$F3&lt;&gt;"",data!$F3,"")</f>
        <v>Moosa</v>
      </c>
      <c r="G19" s="8">
        <f>IF(data!$F3&lt;&gt;"",data!$R3,"")</f>
        <v>0</v>
      </c>
    </row>
    <row r="20" spans="1:8" ht="15.75" x14ac:dyDescent="0.25">
      <c r="A20" s="8" t="str">
        <f>IF(data!$A7 &gt;0,data!$A7,"")</f>
        <v/>
      </c>
      <c r="B20" s="8" t="str">
        <f>IF(data!$B7&lt;&gt;"",data!$B7,"")</f>
        <v/>
      </c>
      <c r="C20" s="8" t="str">
        <f>IF(data!$B7&lt;&gt;"",VLOOKUP($B20,data!$B$5:$F$20,3,0),"")</f>
        <v/>
      </c>
      <c r="D20" s="8" t="str">
        <f>IF(data!$B7&lt;&gt;"",VLOOKUP($B20,data!$B$5:$F$20,4,0),"")</f>
        <v/>
      </c>
      <c r="E20" s="9" t="str">
        <f>IF(data!$B7&lt;&gt;"",VLOOKUP($B20,data!$B$5:$F$20,5,0),"")</f>
        <v/>
      </c>
      <c r="F20" s="9" t="e">
        <f>VLOOKUP($B20,data!$B$5:$E$8,2,0)</f>
        <v>#N/A</v>
      </c>
      <c r="G20" s="8" t="str">
        <f>IF(data!$B7&lt;&gt;"",VLOOKUP($B20,data!$B$5:$E$20,2,0),"")</f>
        <v/>
      </c>
    </row>
    <row r="21" spans="1:8" ht="15.75" x14ac:dyDescent="0.25">
      <c r="A21" s="8" t="str">
        <f>IF(data!$A8 &gt;0,data!$A8,"")</f>
        <v/>
      </c>
      <c r="B21" s="8" t="str">
        <f>IF(data!$B8&lt;&gt;"",data!$B8,"")</f>
        <v/>
      </c>
      <c r="C21" s="8" t="str">
        <f>IF(data!$B8&lt;&gt;"",VLOOKUP($B21,data!$B$5:$F$20,3,0),"")</f>
        <v/>
      </c>
      <c r="D21" s="8" t="str">
        <f>IF(data!$B8&lt;&gt;"",VLOOKUP($B21,data!$B$5:$F$20,4,0),"")</f>
        <v/>
      </c>
      <c r="E21" s="9" t="str">
        <f>IF(data!$B8&lt;&gt;"",VLOOKUP($B21,data!$B$5:$F$20,5,0),"")</f>
        <v/>
      </c>
      <c r="F21" s="9" t="e">
        <f>VLOOKUP($B21,data!$B$5:$E$8,2,0)</f>
        <v>#N/A</v>
      </c>
      <c r="G21" s="8" t="str">
        <f>IF(data!$B8&lt;&gt;"",VLOOKUP($B21,data!$B$5:$E$20,2,0),"")</f>
        <v/>
      </c>
    </row>
    <row r="22" spans="1:8" ht="15.75" x14ac:dyDescent="0.25">
      <c r="A22" s="8" t="str">
        <f>IF(data!$A9 &gt;0,data!$A9,"")</f>
        <v/>
      </c>
      <c r="B22" s="8" t="str">
        <f>IF(data!$B9&lt;&gt;"",data!$B9,"")</f>
        <v/>
      </c>
      <c r="C22" s="8" t="str">
        <f>IF(data!$B9&lt;&gt;"",VLOOKUP($B22,data!$B$5:$F$20,3,0),"")</f>
        <v/>
      </c>
      <c r="D22" s="8" t="str">
        <f>IF(data!$B9&lt;&gt;"",VLOOKUP($B22,data!$B$5:$F$20,4,0),"")</f>
        <v/>
      </c>
      <c r="E22" s="9" t="str">
        <f>IF(data!$B9&lt;&gt;"",VLOOKUP($B22,data!$B$5:$F$20,5,0),"")</f>
        <v/>
      </c>
      <c r="F22" s="9" t="e">
        <f>VLOOKUP($B22,data!$B$5:$E$8,2,0)</f>
        <v>#N/A</v>
      </c>
      <c r="G22" s="8" t="str">
        <f>IF(data!$B9&lt;&gt;"",VLOOKUP($B22,data!$B$5:$E$20,2,0),"")</f>
        <v/>
      </c>
    </row>
    <row r="23" spans="1:8" ht="15.75" x14ac:dyDescent="0.25">
      <c r="A23" s="8" t="str">
        <f>IF(data!$A10 &gt;0,data!$A10,"")</f>
        <v/>
      </c>
      <c r="B23" s="8" t="str">
        <f>IF(data!$B10&lt;&gt;"",data!$B10,"")</f>
        <v/>
      </c>
      <c r="C23" s="8" t="str">
        <f>IF(data!$B10&lt;&gt;"",VLOOKUP($B23,data!$B$5:$F$20,3,0),"")</f>
        <v/>
      </c>
      <c r="D23" s="8" t="str">
        <f>IF(data!$B10&lt;&gt;"",VLOOKUP($B23,data!$B$5:$F$20,4,0),"")</f>
        <v/>
      </c>
      <c r="E23" s="9" t="str">
        <f>IF(data!$B10&lt;&gt;"",VLOOKUP($B23,data!$B$5:$F$20,5,0),"")</f>
        <v/>
      </c>
      <c r="F23" s="9" t="e">
        <f>VLOOKUP($B23,data!$B$5:$E$8,2,0)</f>
        <v>#N/A</v>
      </c>
      <c r="G23" s="8" t="str">
        <f>IF(data!$B10&lt;&gt;"",VLOOKUP($B23,data!$B$5:$E$20,2,0),"")</f>
        <v/>
      </c>
    </row>
    <row r="24" spans="1:8" ht="15.75" x14ac:dyDescent="0.25">
      <c r="A24" s="8" t="str">
        <f>IF(data!$A11 &gt;0,data!$A11,"")</f>
        <v/>
      </c>
      <c r="B24" s="8" t="str">
        <f>IF(data!$B11&lt;&gt;"",data!$B11,"")</f>
        <v/>
      </c>
      <c r="C24" s="8" t="str">
        <f>IF(data!$B11&lt;&gt;"",VLOOKUP($B24,data!$B$5:$F$20,3,0),"")</f>
        <v/>
      </c>
      <c r="D24" s="8" t="str">
        <f>IF(data!$B11&lt;&gt;"",VLOOKUP($B24,data!$B$5:$F$20,4,0),"")</f>
        <v/>
      </c>
      <c r="E24" s="9" t="str">
        <f>IF(data!$B11&lt;&gt;"",VLOOKUP($B24,data!$B$5:$F$20,5,0),"")</f>
        <v/>
      </c>
      <c r="F24" s="9" t="e">
        <f>VLOOKUP($B24,data!$B$5:$E$8,2,0)</f>
        <v>#N/A</v>
      </c>
      <c r="G24" s="8" t="str">
        <f>IF(data!$B11&lt;&gt;"",VLOOKUP($B24,data!$B$5:$E$20,2,0),"")</f>
        <v/>
      </c>
    </row>
    <row r="25" spans="1:8" ht="15.75" x14ac:dyDescent="0.25">
      <c r="A25" s="8" t="str">
        <f>IF(data!$A12 &gt;0,data!$A12,"")</f>
        <v/>
      </c>
      <c r="B25" s="8" t="str">
        <f>IF(data!$B12&lt;&gt;"",data!$B12,"")</f>
        <v/>
      </c>
      <c r="C25" s="8" t="str">
        <f>IF(data!$B12&lt;&gt;"",VLOOKUP($B25,data!$B$5:$F$20,3,0),"")</f>
        <v/>
      </c>
      <c r="D25" s="8" t="str">
        <f>IF(data!$B12&lt;&gt;"",VLOOKUP($B25,data!$B$5:$F$20,4,0),"")</f>
        <v/>
      </c>
      <c r="E25" s="9" t="str">
        <f>IF(data!$B12&lt;&gt;"",VLOOKUP($B25,data!$B$5:$F$20,5,0),"")</f>
        <v/>
      </c>
      <c r="F25" s="9" t="e">
        <f>VLOOKUP($B25,data!$B$5:$E$8,2,0)</f>
        <v>#N/A</v>
      </c>
      <c r="G25" s="8" t="str">
        <f>IF(data!$B12&lt;&gt;"",VLOOKUP($B25,data!$B$5:$E$20,2,0),"")</f>
        <v/>
      </c>
    </row>
    <row r="26" spans="1:8" ht="15.75" x14ac:dyDescent="0.25">
      <c r="A26" s="8"/>
      <c r="B26" s="8"/>
      <c r="C26" s="8"/>
      <c r="D26" s="8"/>
      <c r="E26" s="10" t="s">
        <v>16</v>
      </c>
      <c r="F26" s="10"/>
      <c r="G26" s="18">
        <f>SUM(G18:G25)</f>
        <v>572</v>
      </c>
    </row>
    <row r="27" spans="1:8" ht="15.75" x14ac:dyDescent="0.25">
      <c r="A27" s="8"/>
      <c r="B27" s="8"/>
      <c r="C27" s="8"/>
      <c r="D27" s="8"/>
      <c r="E27" s="10" t="s">
        <v>17</v>
      </c>
      <c r="F27" s="10"/>
      <c r="G27" s="18">
        <v>10</v>
      </c>
    </row>
    <row r="28" spans="1:8" ht="15.75" x14ac:dyDescent="0.25">
      <c r="A28" s="8"/>
      <c r="B28" s="8"/>
      <c r="C28" s="8"/>
      <c r="D28" s="8"/>
      <c r="E28" s="10" t="s">
        <v>18</v>
      </c>
      <c r="F28" s="10"/>
      <c r="G28" s="18">
        <f>+G26*G27/100</f>
        <v>57.2</v>
      </c>
    </row>
    <row r="29" spans="1:8" ht="15.75" x14ac:dyDescent="0.25">
      <c r="A29" s="8"/>
      <c r="B29" s="8"/>
      <c r="C29" s="8"/>
      <c r="D29" s="8"/>
      <c r="E29" s="10" t="s">
        <v>19</v>
      </c>
      <c r="F29" s="10"/>
      <c r="G29" s="18">
        <f>+G26+G28</f>
        <v>629.20000000000005</v>
      </c>
    </row>
    <row r="30" spans="1:8" ht="15.75" x14ac:dyDescent="0.25">
      <c r="A30" s="12" t="s">
        <v>20</v>
      </c>
      <c r="B30" s="12"/>
      <c r="C30" s="12"/>
      <c r="D30" s="12"/>
      <c r="E30" s="12"/>
      <c r="F30" s="12"/>
      <c r="G30" s="12"/>
    </row>
    <row r="31" spans="1:8" ht="15.75" x14ac:dyDescent="0.25">
      <c r="A31" s="12" t="s">
        <v>21</v>
      </c>
      <c r="B31" s="12"/>
      <c r="C31" s="12"/>
      <c r="D31" s="12"/>
      <c r="E31" s="12"/>
      <c r="F31" s="12"/>
      <c r="G31" s="12"/>
    </row>
    <row r="32" spans="1:8" ht="15.75" x14ac:dyDescent="0.25">
      <c r="A32" s="12" t="s">
        <v>110</v>
      </c>
      <c r="B32" s="12"/>
      <c r="C32" s="12"/>
      <c r="D32" s="12"/>
      <c r="E32" s="12"/>
      <c r="F32" s="12"/>
      <c r="G32" s="12"/>
    </row>
    <row r="33" spans="1:7" ht="15.75" x14ac:dyDescent="0.25">
      <c r="A33" s="12" t="s">
        <v>22</v>
      </c>
      <c r="B33" s="12"/>
      <c r="C33" s="12"/>
      <c r="D33" s="12"/>
      <c r="E33" s="12"/>
      <c r="F33" s="12"/>
      <c r="G33" s="12"/>
    </row>
    <row r="34" spans="1:7" ht="15.75" x14ac:dyDescent="0.25">
      <c r="A34" s="12" t="s">
        <v>23</v>
      </c>
      <c r="B34" s="12"/>
      <c r="C34" s="12"/>
      <c r="D34" s="12"/>
      <c r="E34" s="12"/>
      <c r="F34" s="12"/>
      <c r="G34" s="12"/>
    </row>
    <row r="35" spans="1:7" ht="15.75" x14ac:dyDescent="0.25">
      <c r="A35" s="12" t="s">
        <v>24</v>
      </c>
      <c r="B35" s="12"/>
      <c r="C35" s="12"/>
      <c r="D35" s="12"/>
      <c r="E35" s="12"/>
      <c r="F35" s="12"/>
      <c r="G35" s="12"/>
    </row>
    <row r="36" spans="1:7" ht="15.75" x14ac:dyDescent="0.25">
      <c r="A36" s="12" t="s">
        <v>25</v>
      </c>
      <c r="B36" s="12"/>
      <c r="C36" s="12"/>
      <c r="D36" s="12"/>
      <c r="E36" s="12"/>
      <c r="F36" s="12"/>
      <c r="G36" s="12"/>
    </row>
    <row r="37" spans="1:7" ht="15.75" x14ac:dyDescent="0.25">
      <c r="A37" s="12" t="s">
        <v>26</v>
      </c>
      <c r="B37" s="12"/>
      <c r="C37" s="12"/>
      <c r="D37" s="12"/>
      <c r="E37" s="12"/>
      <c r="F37" s="12"/>
      <c r="G37" s="12"/>
    </row>
    <row r="38" spans="1:7" ht="15.75" x14ac:dyDescent="0.25">
      <c r="A38" s="1"/>
      <c r="B38" s="1"/>
      <c r="C38" s="1"/>
      <c r="D38" s="1"/>
      <c r="E38" s="1"/>
      <c r="F38" s="1"/>
      <c r="G38" s="1"/>
    </row>
    <row r="39" spans="1:7" ht="15.75" x14ac:dyDescent="0.25">
      <c r="A39" s="12" t="str">
        <f>"Dear "&amp;customer!J2&amp;customer!K2&amp;",  We hope that you are satisfied by the services extended to you at the Resort, Should you have any "</f>
        <v xml:space="preserve">Dear SAMEERA,  We hope that you are satisfied by the services extended to you at the Resort, Should you have any </v>
      </c>
      <c r="B39" s="12"/>
      <c r="C39" s="12"/>
      <c r="D39" s="12"/>
      <c r="E39" s="12"/>
      <c r="F39" s="12"/>
      <c r="G39" s="12"/>
    </row>
    <row r="40" spans="1:7" ht="15.75" x14ac:dyDescent="0.25">
      <c r="A40" s="13" t="s">
        <v>27</v>
      </c>
      <c r="B40" s="13"/>
      <c r="C40" s="13"/>
      <c r="D40" s="13"/>
      <c r="E40" s="13"/>
      <c r="F40" s="13"/>
      <c r="G40" s="13"/>
    </row>
    <row r="41" spans="1:7" ht="15.75" x14ac:dyDescent="0.25">
      <c r="A41" s="13" t="s">
        <v>28</v>
      </c>
      <c r="B41" s="13"/>
      <c r="C41" s="13"/>
      <c r="D41" s="13"/>
      <c r="E41" s="13"/>
      <c r="F41" s="13"/>
      <c r="G41" s="13"/>
    </row>
    <row r="42" spans="1:7" ht="15.75" x14ac:dyDescent="0.25">
      <c r="A42" s="14"/>
      <c r="B42" s="14"/>
      <c r="C42" s="14"/>
      <c r="D42" s="14"/>
      <c r="E42" s="14"/>
      <c r="F42" s="14"/>
      <c r="G42" s="14"/>
    </row>
    <row r="43" spans="1:7" ht="15.75" x14ac:dyDescent="0.25">
      <c r="A43" s="14" t="s">
        <v>29</v>
      </c>
      <c r="B43" s="14"/>
      <c r="C43" s="14"/>
      <c r="D43" s="14"/>
      <c r="E43" s="14"/>
      <c r="F43" s="14"/>
      <c r="G43" s="14"/>
    </row>
    <row r="44" spans="1:7" ht="15.75" x14ac:dyDescent="0.25">
      <c r="A44" s="14"/>
      <c r="B44" s="14"/>
      <c r="C44" s="14"/>
      <c r="D44" s="14"/>
      <c r="E44" s="14"/>
      <c r="F44" s="14"/>
      <c r="G44" s="14"/>
    </row>
    <row r="45" spans="1:7" ht="15.75" x14ac:dyDescent="0.25">
      <c r="A45" s="14" t="s">
        <v>30</v>
      </c>
      <c r="B45" s="14"/>
      <c r="C45" s="14"/>
      <c r="D45" s="14"/>
      <c r="E45" s="14"/>
      <c r="F45" s="14"/>
      <c r="G45" s="14"/>
    </row>
    <row r="46" spans="1:7" x14ac:dyDescent="0.25">
      <c r="A46" s="15"/>
      <c r="B46" s="15"/>
      <c r="C46" s="15"/>
      <c r="D46" s="15"/>
      <c r="E46" s="15"/>
      <c r="F46" s="15"/>
      <c r="G46" s="15"/>
    </row>
    <row r="47" spans="1:7" x14ac:dyDescent="0.25">
      <c r="A47" s="15"/>
      <c r="B47" s="15"/>
      <c r="C47" s="15"/>
      <c r="D47" s="15"/>
      <c r="E47" s="15"/>
      <c r="F47" s="15"/>
      <c r="G47" s="15"/>
    </row>
    <row r="48" spans="1:7" ht="15.75" x14ac:dyDescent="0.25">
      <c r="A48" s="17" t="s">
        <v>31</v>
      </c>
      <c r="B48" s="17"/>
      <c r="C48" s="15"/>
      <c r="D48" s="15"/>
      <c r="E48" s="15"/>
      <c r="F48" s="15"/>
      <c r="G48" s="15"/>
    </row>
    <row r="49" spans="1:7" ht="15.75" x14ac:dyDescent="0.25">
      <c r="A49" s="16" t="s">
        <v>32</v>
      </c>
      <c r="B49" s="16"/>
      <c r="C49" s="15"/>
      <c r="D49" s="15"/>
      <c r="E49" s="15"/>
      <c r="F49" s="15"/>
      <c r="G49" s="15"/>
    </row>
  </sheetData>
  <sheetProtection formatCells="0"/>
  <mergeCells count="43">
    <mergeCell ref="A36:G36"/>
    <mergeCell ref="A44:G44"/>
    <mergeCell ref="A45:G45"/>
    <mergeCell ref="A48:B48"/>
    <mergeCell ref="A49:B49"/>
    <mergeCell ref="A34:G34"/>
    <mergeCell ref="A35:G35"/>
    <mergeCell ref="A30:G30"/>
    <mergeCell ref="A31:G31"/>
    <mergeCell ref="A32:G32"/>
    <mergeCell ref="A33:G33"/>
    <mergeCell ref="A40:G40"/>
    <mergeCell ref="A41:G41"/>
    <mergeCell ref="A42:G42"/>
    <mergeCell ref="A43:G43"/>
    <mergeCell ref="A37:G37"/>
    <mergeCell ref="A38:G38"/>
    <mergeCell ref="A39:G39"/>
    <mergeCell ref="E29:F29"/>
    <mergeCell ref="E18:F18"/>
    <mergeCell ref="E23:F23"/>
    <mergeCell ref="E24:F24"/>
    <mergeCell ref="E25:F25"/>
    <mergeCell ref="E21:F21"/>
    <mergeCell ref="E22:F22"/>
    <mergeCell ref="E26:F26"/>
    <mergeCell ref="E27:F27"/>
    <mergeCell ref="E28:F28"/>
    <mergeCell ref="A1:B3"/>
    <mergeCell ref="F1:G2"/>
    <mergeCell ref="E17:F17"/>
    <mergeCell ref="E19:F19"/>
    <mergeCell ref="E20:F20"/>
    <mergeCell ref="A5:C5"/>
    <mergeCell ref="A6:C6"/>
    <mergeCell ref="A7:C7"/>
    <mergeCell ref="A8:C8"/>
    <mergeCell ref="A9:C9"/>
    <mergeCell ref="A11:B11"/>
    <mergeCell ref="A12:G12"/>
    <mergeCell ref="A13:G13"/>
    <mergeCell ref="A15:G15"/>
    <mergeCell ref="A16:G16"/>
  </mergeCells>
  <pageMargins left="0.25" right="0.25" top="0.25" bottom="5.1181101999999999E-2" header="0.31496062992126" footer="0.31496062992126"/>
  <pageSetup paperSize="9" orientation="portrait" r:id="rId1"/>
  <ignoredErrors>
    <ignoredError sqref="A1:H4 A20:H31 H19 A10:H10 B5:F5 B6:F6 B7:F7 B8:H8 B9:H9 A12:H17 B11:H11 H5 H6 H7 A40:H72 B39:H39 A33:H38 B32:H3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"/>
  <sheetViews>
    <sheetView workbookViewId="0">
      <selection activeCell="P23" sqref="P23"/>
    </sheetView>
  </sheetViews>
  <sheetFormatPr defaultRowHeight="15" x14ac:dyDescent="0.25"/>
  <cols>
    <col min="4" max="4" width="30.5" customWidth="1"/>
    <col min="5" max="5" width="13.5" customWidth="1"/>
    <col min="6" max="6" width="27.375" customWidth="1"/>
    <col min="7" max="9" width="9" customWidth="1"/>
    <col min="11" max="15" width="9" customWidth="1"/>
    <col min="37" max="37" width="2.5" customWidth="1"/>
    <col min="38" max="39" width="9" hidden="1" customWidth="1"/>
    <col min="40" max="40" width="43.625" customWidth="1"/>
    <col min="41" max="43" width="9" customWidth="1"/>
  </cols>
  <sheetData>
    <row r="1" spans="1:40" ht="15.7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</row>
    <row r="2" spans="1:40" ht="15.75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N2">
        <v>650</v>
      </c>
      <c r="R2">
        <v>572</v>
      </c>
      <c r="S2">
        <v>629.20000000000005</v>
      </c>
      <c r="U2">
        <v>12</v>
      </c>
      <c r="V2">
        <v>78</v>
      </c>
      <c r="W2" t="s">
        <v>81</v>
      </c>
      <c r="X2">
        <v>57</v>
      </c>
      <c r="AH2" t="s">
        <v>82</v>
      </c>
      <c r="AI2" t="s">
        <v>83</v>
      </c>
      <c r="AL2" t="b">
        <v>1</v>
      </c>
      <c r="AN2" t="s">
        <v>84</v>
      </c>
    </row>
    <row r="3" spans="1:40" x14ac:dyDescent="0.25">
      <c r="E3">
        <v>1255</v>
      </c>
      <c r="F3" t="s">
        <v>107</v>
      </c>
      <c r="G3" t="s">
        <v>79</v>
      </c>
      <c r="H3" t="s">
        <v>80</v>
      </c>
    </row>
    <row r="4" spans="1:40" x14ac:dyDescent="0.25">
      <c r="S4">
        <f>+S2-R2</f>
        <v>57.200000000000045</v>
      </c>
    </row>
  </sheetData>
  <phoneticPr fontId="2" type="noConversion"/>
  <pageMargins left="0.7" right="0.7" top="0.75" bottom="0.75" header="0.3" footer="0.3"/>
  <ignoredErrors>
    <ignoredError sqref="A1:AN1 A2:AM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N2" sqref="N2"/>
    </sheetView>
  </sheetViews>
  <sheetFormatPr defaultRowHeight="15" x14ac:dyDescent="0.25"/>
  <sheetData>
    <row r="1" spans="1:14" ht="15.75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 spans="1:14" ht="15.75" x14ac:dyDescent="0.25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100</v>
      </c>
      <c r="H2" t="s">
        <v>104</v>
      </c>
      <c r="I2" t="s">
        <v>100</v>
      </c>
      <c r="J2" t="s">
        <v>100</v>
      </c>
      <c r="K2" t="s">
        <v>101</v>
      </c>
      <c r="L2" t="s">
        <v>105</v>
      </c>
      <c r="M2" t="s">
        <v>106</v>
      </c>
      <c r="N2" t="s">
        <v>109</v>
      </c>
    </row>
  </sheetData>
  <pageMargins left="0.7" right="0.7" top="0.75" bottom="0.75" header="0.3" footer="0.3"/>
  <ignoredErrors>
    <ignoredError sqref="A1:N1 A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data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Adminbabu</dc:creator>
  <cp:lastModifiedBy>Adminbabu</cp:lastModifiedBy>
  <cp:lastPrinted>2022-08-07T20:32:05Z</cp:lastPrinted>
  <dcterms:created xsi:type="dcterms:W3CDTF">2022-07-31T20:11:12Z</dcterms:created>
  <dcterms:modified xsi:type="dcterms:W3CDTF">2022-08-07T20:42:40Z</dcterms:modified>
</cp:coreProperties>
</file>