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centerbridge-my.sharepoint.com/personal/tparthemer_centerbridge_com/Documents/Case Studies/Beach Point/"/>
    </mc:Choice>
  </mc:AlternateContent>
  <bookViews>
    <workbookView xWindow="0" yWindow="0" windowWidth="28800" windowHeight="12300"/>
  </bookViews>
  <sheets>
    <sheet name="Monthly IS" sheetId="1" r:id="rId1"/>
    <sheet name="2019B New Budget IS" sheetId="2" r:id="rId2"/>
    <sheet name="Monthly BS" sheetId="3" r:id="rId3"/>
  </sheets>
  <externalReferences>
    <externalReference r:id="rId4"/>
  </externalReferences>
  <definedNames>
    <definedName name="CIQWBGuid" hidden="1">"c05854b8-b01d-452f-a901-83e4ba7ffacb"</definedName>
    <definedName name="Days">[1]BS!$O$60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43916.7572800926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8" i="2" l="1"/>
  <c r="K48" i="2"/>
  <c r="L48" i="2"/>
  <c r="M48" i="2"/>
  <c r="N48" i="2"/>
  <c r="O48" i="2"/>
  <c r="P48" i="2"/>
  <c r="Q48" i="2"/>
  <c r="R48" i="2"/>
  <c r="S48" i="2"/>
  <c r="T48" i="2"/>
  <c r="U48" i="2"/>
  <c r="J48" i="2"/>
  <c r="BA19" i="1"/>
  <c r="BA10" i="1"/>
  <c r="BA25" i="1"/>
  <c r="BA26" i="1" s="1"/>
  <c r="BA32" i="1" s="1"/>
  <c r="BA37" i="1" s="1"/>
  <c r="BA49" i="1" s="1"/>
  <c r="BA31" i="1"/>
  <c r="BA36" i="1"/>
  <c r="BG47" i="1"/>
  <c r="BH47" i="1"/>
  <c r="BI47" i="1"/>
  <c r="BI48" i="1"/>
  <c r="BH48" i="1"/>
  <c r="BG48" i="1"/>
  <c r="BA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J48" i="1"/>
  <c r="BA15" i="1"/>
  <c r="BA12" i="3"/>
  <c r="BA17" i="3" s="1"/>
  <c r="BA22" i="3"/>
  <c r="BA26" i="3" s="1"/>
  <c r="BA32" i="3"/>
  <c r="BA16" i="1" l="1"/>
  <c r="BA34" i="3"/>
  <c r="BG7" i="3"/>
  <c r="BH7" i="3"/>
  <c r="BI7" i="3"/>
  <c r="BG8" i="3"/>
  <c r="BG12" i="3" s="1"/>
  <c r="BG17" i="3" s="1"/>
  <c r="BH8" i="3"/>
  <c r="BI8" i="3"/>
  <c r="BG9" i="3"/>
  <c r="BH9" i="3"/>
  <c r="BH12" i="3" s="1"/>
  <c r="BH17" i="3" s="1"/>
  <c r="BI9" i="3"/>
  <c r="BG10" i="3"/>
  <c r="BH10" i="3"/>
  <c r="BI10" i="3"/>
  <c r="BI12" i="3" s="1"/>
  <c r="BI17" i="3" s="1"/>
  <c r="BG11" i="3"/>
  <c r="BH11" i="3"/>
  <c r="BI11" i="3"/>
  <c r="J12" i="3"/>
  <c r="J17" i="3" s="1"/>
  <c r="K12" i="3"/>
  <c r="L12" i="3"/>
  <c r="M12" i="3"/>
  <c r="N12" i="3"/>
  <c r="O12" i="3"/>
  <c r="P12" i="3"/>
  <c r="Q12" i="3"/>
  <c r="Q17" i="3" s="1"/>
  <c r="R12" i="3"/>
  <c r="R17" i="3" s="1"/>
  <c r="S12" i="3"/>
  <c r="T12" i="3"/>
  <c r="U12" i="3"/>
  <c r="V12" i="3"/>
  <c r="W12" i="3"/>
  <c r="X12" i="3"/>
  <c r="Y12" i="3"/>
  <c r="Y17" i="3" s="1"/>
  <c r="Z12" i="3"/>
  <c r="Z17" i="3" s="1"/>
  <c r="AA12" i="3"/>
  <c r="AB12" i="3"/>
  <c r="AC12" i="3"/>
  <c r="AD12" i="3"/>
  <c r="AE12" i="3"/>
  <c r="AF12" i="3"/>
  <c r="AG12" i="3"/>
  <c r="AG17" i="3" s="1"/>
  <c r="AH12" i="3"/>
  <c r="AH17" i="3" s="1"/>
  <c r="AI12" i="3"/>
  <c r="AJ12" i="3"/>
  <c r="AK12" i="3"/>
  <c r="AL12" i="3"/>
  <c r="AM12" i="3"/>
  <c r="AN12" i="3"/>
  <c r="AO12" i="3"/>
  <c r="AO17" i="3" s="1"/>
  <c r="AP12" i="3"/>
  <c r="AP17" i="3" s="1"/>
  <c r="AQ12" i="3"/>
  <c r="AR12" i="3"/>
  <c r="AS12" i="3"/>
  <c r="AT12" i="3"/>
  <c r="AU12" i="3"/>
  <c r="AV12" i="3"/>
  <c r="AW12" i="3"/>
  <c r="AW17" i="3" s="1"/>
  <c r="AX12" i="3"/>
  <c r="AX17" i="3" s="1"/>
  <c r="AY12" i="3"/>
  <c r="AY17" i="3" s="1"/>
  <c r="AZ12" i="3"/>
  <c r="BG14" i="3"/>
  <c r="BH14" i="3"/>
  <c r="BI14" i="3"/>
  <c r="BG15" i="3"/>
  <c r="BH15" i="3"/>
  <c r="BI15" i="3"/>
  <c r="K17" i="3"/>
  <c r="L17" i="3"/>
  <c r="M17" i="3"/>
  <c r="N17" i="3"/>
  <c r="O17" i="3"/>
  <c r="P17" i="3"/>
  <c r="S17" i="3"/>
  <c r="T17" i="3"/>
  <c r="U17" i="3"/>
  <c r="V17" i="3"/>
  <c r="W17" i="3"/>
  <c r="X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Q17" i="3"/>
  <c r="AR17" i="3"/>
  <c r="AS17" i="3"/>
  <c r="AT17" i="3"/>
  <c r="AU17" i="3"/>
  <c r="AV17" i="3"/>
  <c r="AZ17" i="3"/>
  <c r="BG19" i="3"/>
  <c r="BH19" i="3"/>
  <c r="BI19" i="3"/>
  <c r="BG20" i="3"/>
  <c r="BH20" i="3"/>
  <c r="BI20" i="3"/>
  <c r="BG21" i="3"/>
  <c r="BG22" i="3" s="1"/>
  <c r="BG26" i="3" s="1"/>
  <c r="BG34" i="3" s="1"/>
  <c r="BH21" i="3"/>
  <c r="BI21" i="3"/>
  <c r="J22" i="3"/>
  <c r="K22" i="3"/>
  <c r="K26" i="3" s="1"/>
  <c r="K34" i="3" s="1"/>
  <c r="L22" i="3"/>
  <c r="M22" i="3"/>
  <c r="N22" i="3"/>
  <c r="O22" i="3"/>
  <c r="O26" i="3" s="1"/>
  <c r="O34" i="3" s="1"/>
  <c r="P22" i="3"/>
  <c r="Q22" i="3"/>
  <c r="R22" i="3"/>
  <c r="S22" i="3"/>
  <c r="S26" i="3" s="1"/>
  <c r="S34" i="3" s="1"/>
  <c r="T22" i="3"/>
  <c r="U22" i="3"/>
  <c r="V22" i="3"/>
  <c r="W22" i="3"/>
  <c r="W26" i="3" s="1"/>
  <c r="W34" i="3" s="1"/>
  <c r="X22" i="3"/>
  <c r="Y22" i="3"/>
  <c r="Z22" i="3"/>
  <c r="AA22" i="3"/>
  <c r="AA26" i="3" s="1"/>
  <c r="AA34" i="3" s="1"/>
  <c r="AB22" i="3"/>
  <c r="AC22" i="3"/>
  <c r="AD22" i="3"/>
  <c r="AE22" i="3"/>
  <c r="AE26" i="3" s="1"/>
  <c r="AE34" i="3" s="1"/>
  <c r="AF22" i="3"/>
  <c r="AG22" i="3"/>
  <c r="AH22" i="3"/>
  <c r="AI22" i="3"/>
  <c r="AI26" i="3" s="1"/>
  <c r="AI34" i="3" s="1"/>
  <c r="AJ22" i="3"/>
  <c r="AK22" i="3"/>
  <c r="AL22" i="3"/>
  <c r="AM22" i="3"/>
  <c r="AM26" i="3" s="1"/>
  <c r="AM34" i="3" s="1"/>
  <c r="AN22" i="3"/>
  <c r="AO22" i="3"/>
  <c r="AP22" i="3"/>
  <c r="AQ22" i="3"/>
  <c r="AQ26" i="3" s="1"/>
  <c r="AQ34" i="3" s="1"/>
  <c r="AR22" i="3"/>
  <c r="AS22" i="3"/>
  <c r="AT22" i="3"/>
  <c r="AT26" i="3" s="1"/>
  <c r="AT34" i="3" s="1"/>
  <c r="AU22" i="3"/>
  <c r="AU26" i="3" s="1"/>
  <c r="AU34" i="3" s="1"/>
  <c r="AV22" i="3"/>
  <c r="AW22" i="3"/>
  <c r="AW26" i="3" s="1"/>
  <c r="AW34" i="3" s="1"/>
  <c r="AX22" i="3"/>
  <c r="AX26" i="3" s="1"/>
  <c r="AY22" i="3"/>
  <c r="AY26" i="3" s="1"/>
  <c r="AZ22" i="3"/>
  <c r="BH22" i="3"/>
  <c r="BI22" i="3"/>
  <c r="BI26" i="3" s="1"/>
  <c r="BI34" i="3" s="1"/>
  <c r="BG24" i="3"/>
  <c r="BH24" i="3"/>
  <c r="BI24" i="3"/>
  <c r="J26" i="3"/>
  <c r="J34" i="3" s="1"/>
  <c r="L26" i="3"/>
  <c r="M26" i="3"/>
  <c r="M34" i="3" s="1"/>
  <c r="N26" i="3"/>
  <c r="N34" i="3" s="1"/>
  <c r="P26" i="3"/>
  <c r="Q26" i="3"/>
  <c r="R26" i="3"/>
  <c r="R34" i="3" s="1"/>
  <c r="T26" i="3"/>
  <c r="U26" i="3"/>
  <c r="U34" i="3" s="1"/>
  <c r="V26" i="3"/>
  <c r="V34" i="3" s="1"/>
  <c r="X26" i="3"/>
  <c r="Y26" i="3"/>
  <c r="Z26" i="3"/>
  <c r="Z34" i="3" s="1"/>
  <c r="AB26" i="3"/>
  <c r="AC26" i="3"/>
  <c r="AC34" i="3" s="1"/>
  <c r="AD26" i="3"/>
  <c r="AD34" i="3" s="1"/>
  <c r="AF26" i="3"/>
  <c r="AG26" i="3"/>
  <c r="AH26" i="3"/>
  <c r="AH34" i="3" s="1"/>
  <c r="AJ26" i="3"/>
  <c r="AK26" i="3"/>
  <c r="AK34" i="3" s="1"/>
  <c r="AL26" i="3"/>
  <c r="AL34" i="3" s="1"/>
  <c r="AN26" i="3"/>
  <c r="AO26" i="3"/>
  <c r="AP26" i="3"/>
  <c r="AP34" i="3" s="1"/>
  <c r="AR26" i="3"/>
  <c r="AS26" i="3"/>
  <c r="AS34" i="3" s="1"/>
  <c r="AV26" i="3"/>
  <c r="AZ26" i="3"/>
  <c r="AZ34" i="3" s="1"/>
  <c r="BH26" i="3"/>
  <c r="BH34" i="3" s="1"/>
  <c r="BG28" i="3"/>
  <c r="BH28" i="3"/>
  <c r="BI28" i="3"/>
  <c r="BG29" i="3"/>
  <c r="BH29" i="3"/>
  <c r="BI29" i="3"/>
  <c r="BG30" i="3"/>
  <c r="BG32" i="3" s="1"/>
  <c r="BH30" i="3"/>
  <c r="BI30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V34" i="3" s="1"/>
  <c r="AW32" i="3"/>
  <c r="AX32" i="3"/>
  <c r="AY32" i="3"/>
  <c r="AZ32" i="3"/>
  <c r="BH32" i="3"/>
  <c r="BI32" i="3"/>
  <c r="L34" i="3"/>
  <c r="P34" i="3"/>
  <c r="Q34" i="3"/>
  <c r="T34" i="3"/>
  <c r="X34" i="3"/>
  <c r="Y34" i="3"/>
  <c r="AB34" i="3"/>
  <c r="AF34" i="3"/>
  <c r="AG34" i="3"/>
  <c r="AJ34" i="3"/>
  <c r="AN34" i="3"/>
  <c r="AO34" i="3"/>
  <c r="AR34" i="3"/>
  <c r="W7" i="2"/>
  <c r="W8" i="2"/>
  <c r="W9" i="2"/>
  <c r="J10" i="2"/>
  <c r="K10" i="2"/>
  <c r="L10" i="2"/>
  <c r="L16" i="2" s="1"/>
  <c r="L19" i="2" s="1"/>
  <c r="L26" i="2" s="1"/>
  <c r="L32" i="2" s="1"/>
  <c r="M10" i="2"/>
  <c r="N10" i="2"/>
  <c r="N16" i="2" s="1"/>
  <c r="N19" i="2" s="1"/>
  <c r="N26" i="2" s="1"/>
  <c r="N32" i="2" s="1"/>
  <c r="O10" i="2"/>
  <c r="O16" i="2" s="1"/>
  <c r="O19" i="2" s="1"/>
  <c r="P10" i="2"/>
  <c r="Q10" i="2"/>
  <c r="R10" i="2"/>
  <c r="S10" i="2"/>
  <c r="T10" i="2"/>
  <c r="T16" i="2" s="1"/>
  <c r="T19" i="2" s="1"/>
  <c r="T26" i="2" s="1"/>
  <c r="T32" i="2" s="1"/>
  <c r="U10" i="2"/>
  <c r="W12" i="2"/>
  <c r="W13" i="2"/>
  <c r="W14" i="2"/>
  <c r="J15" i="2"/>
  <c r="K15" i="2"/>
  <c r="L15" i="2"/>
  <c r="M15" i="2"/>
  <c r="N15" i="2"/>
  <c r="O15" i="2"/>
  <c r="P15" i="2"/>
  <c r="Q15" i="2"/>
  <c r="R15" i="2"/>
  <c r="S15" i="2"/>
  <c r="T15" i="2"/>
  <c r="U15" i="2"/>
  <c r="J16" i="2"/>
  <c r="J19" i="2" s="1"/>
  <c r="J26" i="2" s="1"/>
  <c r="J32" i="2" s="1"/>
  <c r="J37" i="2" s="1"/>
  <c r="J49" i="2" s="1"/>
  <c r="K16" i="2"/>
  <c r="K19" i="2" s="1"/>
  <c r="K26" i="2" s="1"/>
  <c r="K32" i="2" s="1"/>
  <c r="M16" i="2"/>
  <c r="Q16" i="2"/>
  <c r="R16" i="2"/>
  <c r="R19" i="2" s="1"/>
  <c r="R26" i="2" s="1"/>
  <c r="S16" i="2"/>
  <c r="S19" i="2" s="1"/>
  <c r="S26" i="2" s="1"/>
  <c r="S32" i="2" s="1"/>
  <c r="U16" i="2"/>
  <c r="W18" i="2"/>
  <c r="M19" i="2"/>
  <c r="M26" i="2" s="1"/>
  <c r="M32" i="2" s="1"/>
  <c r="M37" i="2" s="1"/>
  <c r="M49" i="2" s="1"/>
  <c r="Q19" i="2"/>
  <c r="Q26" i="2" s="1"/>
  <c r="Q32" i="2" s="1"/>
  <c r="U19" i="2"/>
  <c r="U26" i="2" s="1"/>
  <c r="U32" i="2" s="1"/>
  <c r="W21" i="2"/>
  <c r="W22" i="2"/>
  <c r="W25" i="2" s="1"/>
  <c r="W23" i="2"/>
  <c r="W24" i="2"/>
  <c r="J25" i="2"/>
  <c r="K25" i="2"/>
  <c r="L25" i="2"/>
  <c r="M25" i="2"/>
  <c r="N25" i="2"/>
  <c r="O25" i="2"/>
  <c r="P25" i="2"/>
  <c r="Q25" i="2"/>
  <c r="R25" i="2"/>
  <c r="S25" i="2"/>
  <c r="T25" i="2"/>
  <c r="U25" i="2"/>
  <c r="O26" i="2"/>
  <c r="W28" i="2"/>
  <c r="W31" i="2" s="1"/>
  <c r="W29" i="2"/>
  <c r="W30" i="2"/>
  <c r="J31" i="2"/>
  <c r="K31" i="2"/>
  <c r="L31" i="2"/>
  <c r="M31" i="2"/>
  <c r="N31" i="2"/>
  <c r="O31" i="2"/>
  <c r="P31" i="2"/>
  <c r="Q31" i="2"/>
  <c r="R31" i="2"/>
  <c r="S31" i="2"/>
  <c r="T31" i="2"/>
  <c r="U31" i="2"/>
  <c r="R32" i="2"/>
  <c r="R37" i="2" s="1"/>
  <c r="R49" i="2" s="1"/>
  <c r="J34" i="2"/>
  <c r="K34" i="2"/>
  <c r="L34" i="2"/>
  <c r="M34" i="2"/>
  <c r="M36" i="2" s="1"/>
  <c r="N34" i="2"/>
  <c r="O34" i="2"/>
  <c r="P34" i="2"/>
  <c r="Q34" i="2"/>
  <c r="Q36" i="2" s="1"/>
  <c r="R34" i="2"/>
  <c r="S34" i="2"/>
  <c r="T34" i="2"/>
  <c r="T36" i="2" s="1"/>
  <c r="U34" i="2"/>
  <c r="U36" i="2" s="1"/>
  <c r="J35" i="2"/>
  <c r="K35" i="2"/>
  <c r="L35" i="2"/>
  <c r="M35" i="2"/>
  <c r="N35" i="2"/>
  <c r="O35" i="2"/>
  <c r="O36" i="2" s="1"/>
  <c r="P35" i="2"/>
  <c r="Q35" i="2"/>
  <c r="R35" i="2"/>
  <c r="S35" i="2"/>
  <c r="T35" i="2"/>
  <c r="U35" i="2"/>
  <c r="J36" i="2"/>
  <c r="K36" i="2"/>
  <c r="N36" i="2"/>
  <c r="R36" i="2"/>
  <c r="S36" i="2"/>
  <c r="N37" i="2"/>
  <c r="N49" i="2" s="1"/>
  <c r="W39" i="2"/>
  <c r="W40" i="2"/>
  <c r="W41" i="2"/>
  <c r="W42" i="2"/>
  <c r="W43" i="2"/>
  <c r="W44" i="2"/>
  <c r="W45" i="2"/>
  <c r="W46" i="2"/>
  <c r="BG7" i="1"/>
  <c r="BH7" i="1"/>
  <c r="BI7" i="1"/>
  <c r="BG8" i="1"/>
  <c r="BG10" i="1" s="1"/>
  <c r="BH8" i="1"/>
  <c r="BI8" i="1"/>
  <c r="BG9" i="1"/>
  <c r="BH9" i="1"/>
  <c r="BI9" i="1"/>
  <c r="J10" i="1"/>
  <c r="J16" i="1" s="1"/>
  <c r="J19" i="1" s="1"/>
  <c r="J26" i="1" s="1"/>
  <c r="K10" i="1"/>
  <c r="L10" i="1"/>
  <c r="M10" i="1"/>
  <c r="M16" i="1" s="1"/>
  <c r="M19" i="1" s="1"/>
  <c r="N10" i="1"/>
  <c r="N16" i="1" s="1"/>
  <c r="N19" i="1" s="1"/>
  <c r="N26" i="1" s="1"/>
  <c r="N32" i="1" s="1"/>
  <c r="O10" i="1"/>
  <c r="P10" i="1"/>
  <c r="Q10" i="1"/>
  <c r="R10" i="1"/>
  <c r="R16" i="1" s="1"/>
  <c r="R19" i="1" s="1"/>
  <c r="R26" i="1" s="1"/>
  <c r="S10" i="1"/>
  <c r="T10" i="1"/>
  <c r="U10" i="1"/>
  <c r="U16" i="1" s="1"/>
  <c r="U19" i="1" s="1"/>
  <c r="V10" i="1"/>
  <c r="V16" i="1" s="1"/>
  <c r="V19" i="1" s="1"/>
  <c r="V26" i="1" s="1"/>
  <c r="V32" i="1" s="1"/>
  <c r="W10" i="1"/>
  <c r="X10" i="1"/>
  <c r="Y10" i="1"/>
  <c r="Z10" i="1"/>
  <c r="Z16" i="1" s="1"/>
  <c r="Z19" i="1" s="1"/>
  <c r="Z26" i="1" s="1"/>
  <c r="AA10" i="1"/>
  <c r="AB10" i="1"/>
  <c r="AC10" i="1"/>
  <c r="AC16" i="1" s="1"/>
  <c r="AC19" i="1" s="1"/>
  <c r="AD10" i="1"/>
  <c r="AD16" i="1" s="1"/>
  <c r="AD19" i="1" s="1"/>
  <c r="AD26" i="1" s="1"/>
  <c r="AD32" i="1" s="1"/>
  <c r="AE10" i="1"/>
  <c r="AF10" i="1"/>
  <c r="AG10" i="1"/>
  <c r="AH10" i="1"/>
  <c r="AH16" i="1" s="1"/>
  <c r="AH19" i="1" s="1"/>
  <c r="AH26" i="1" s="1"/>
  <c r="AH32" i="1" s="1"/>
  <c r="AI10" i="1"/>
  <c r="AJ10" i="1"/>
  <c r="AK10" i="1"/>
  <c r="AK16" i="1" s="1"/>
  <c r="AK19" i="1" s="1"/>
  <c r="AL10" i="1"/>
  <c r="AL16" i="1" s="1"/>
  <c r="AL19" i="1" s="1"/>
  <c r="AL26" i="1" s="1"/>
  <c r="AL32" i="1" s="1"/>
  <c r="AM10" i="1"/>
  <c r="AN10" i="1"/>
  <c r="AO10" i="1"/>
  <c r="AP10" i="1"/>
  <c r="AP16" i="1" s="1"/>
  <c r="AP19" i="1" s="1"/>
  <c r="AP26" i="1" s="1"/>
  <c r="AQ10" i="1"/>
  <c r="AR10" i="1"/>
  <c r="AS10" i="1"/>
  <c r="AS16" i="1" s="1"/>
  <c r="AS19" i="1" s="1"/>
  <c r="AT10" i="1"/>
  <c r="AU10" i="1"/>
  <c r="AV10" i="1"/>
  <c r="AW10" i="1"/>
  <c r="AW16" i="1" s="1"/>
  <c r="AW19" i="1" s="1"/>
  <c r="AW26" i="1" s="1"/>
  <c r="AX10" i="1"/>
  <c r="AX16" i="1" s="1"/>
  <c r="AX19" i="1" s="1"/>
  <c r="AY10" i="1"/>
  <c r="AY16" i="1" s="1"/>
  <c r="AY19" i="1" s="1"/>
  <c r="AY26" i="1" s="1"/>
  <c r="AY32" i="1" s="1"/>
  <c r="AY37" i="1" s="1"/>
  <c r="AY49" i="1" s="1"/>
  <c r="AZ10" i="1"/>
  <c r="BG12" i="1"/>
  <c r="BH12" i="1"/>
  <c r="BI12" i="1"/>
  <c r="BG13" i="1"/>
  <c r="BH13" i="1"/>
  <c r="BI13" i="1"/>
  <c r="BI15" i="1" s="1"/>
  <c r="BG14" i="1"/>
  <c r="BG15" i="1" s="1"/>
  <c r="BH14" i="1"/>
  <c r="BI14" i="1"/>
  <c r="J15" i="1"/>
  <c r="K15" i="1"/>
  <c r="L15" i="1"/>
  <c r="M15" i="1"/>
  <c r="N15" i="1"/>
  <c r="O15" i="1"/>
  <c r="O16" i="1" s="1"/>
  <c r="O19" i="1" s="1"/>
  <c r="O26" i="1" s="1"/>
  <c r="O32" i="1" s="1"/>
  <c r="P15" i="1"/>
  <c r="Q15" i="1"/>
  <c r="R15" i="1"/>
  <c r="S15" i="1"/>
  <c r="T15" i="1"/>
  <c r="U15" i="1"/>
  <c r="V15" i="1"/>
  <c r="W15" i="1"/>
  <c r="W16" i="1" s="1"/>
  <c r="W19" i="1" s="1"/>
  <c r="X15" i="1"/>
  <c r="Y15" i="1"/>
  <c r="Z15" i="1"/>
  <c r="AA15" i="1"/>
  <c r="AB15" i="1"/>
  <c r="AC15" i="1"/>
  <c r="AD15" i="1"/>
  <c r="AE15" i="1"/>
  <c r="AE16" i="1" s="1"/>
  <c r="AE19" i="1" s="1"/>
  <c r="AF15" i="1"/>
  <c r="AG15" i="1"/>
  <c r="AH15" i="1"/>
  <c r="AI15" i="1"/>
  <c r="AJ15" i="1"/>
  <c r="AK15" i="1"/>
  <c r="AL15" i="1"/>
  <c r="AM15" i="1"/>
  <c r="AM16" i="1" s="1"/>
  <c r="AM19" i="1" s="1"/>
  <c r="AM26" i="1" s="1"/>
  <c r="AM32" i="1" s="1"/>
  <c r="AN15" i="1"/>
  <c r="AO15" i="1"/>
  <c r="AP15" i="1"/>
  <c r="AQ15" i="1"/>
  <c r="AR15" i="1"/>
  <c r="AS15" i="1"/>
  <c r="AT15" i="1"/>
  <c r="AU15" i="1"/>
  <c r="AU16" i="1" s="1"/>
  <c r="AU19" i="1" s="1"/>
  <c r="AV15" i="1"/>
  <c r="AW15" i="1"/>
  <c r="AX15" i="1"/>
  <c r="AY15" i="1"/>
  <c r="AZ15" i="1"/>
  <c r="K16" i="1"/>
  <c r="K19" i="1" s="1"/>
  <c r="K26" i="1" s="1"/>
  <c r="K32" i="1" s="1"/>
  <c r="L16" i="1"/>
  <c r="P16" i="1"/>
  <c r="Q16" i="1"/>
  <c r="Q19" i="1" s="1"/>
  <c r="Q26" i="1" s="1"/>
  <c r="S16" i="1"/>
  <c r="S19" i="1" s="1"/>
  <c r="S26" i="1" s="1"/>
  <c r="T16" i="1"/>
  <c r="X16" i="1"/>
  <c r="Y16" i="1"/>
  <c r="Y19" i="1" s="1"/>
  <c r="Y26" i="1" s="1"/>
  <c r="AA16" i="1"/>
  <c r="AA19" i="1" s="1"/>
  <c r="AA26" i="1" s="1"/>
  <c r="AB16" i="1"/>
  <c r="AF16" i="1"/>
  <c r="AG16" i="1"/>
  <c r="AG19" i="1" s="1"/>
  <c r="AG26" i="1" s="1"/>
  <c r="AI16" i="1"/>
  <c r="AI19" i="1" s="1"/>
  <c r="AI26" i="1" s="1"/>
  <c r="AJ16" i="1"/>
  <c r="AN16" i="1"/>
  <c r="AO16" i="1"/>
  <c r="AO19" i="1" s="1"/>
  <c r="AO26" i="1" s="1"/>
  <c r="AQ16" i="1"/>
  <c r="AQ19" i="1" s="1"/>
  <c r="AQ26" i="1" s="1"/>
  <c r="AQ32" i="1" s="1"/>
  <c r="AR16" i="1"/>
  <c r="AV16" i="1"/>
  <c r="AV19" i="1" s="1"/>
  <c r="AV26" i="1" s="1"/>
  <c r="AV32" i="1" s="1"/>
  <c r="BG18" i="1"/>
  <c r="BH18" i="1"/>
  <c r="BI18" i="1"/>
  <c r="L19" i="1"/>
  <c r="P19" i="1"/>
  <c r="P26" i="1" s="1"/>
  <c r="P32" i="1" s="1"/>
  <c r="T19" i="1"/>
  <c r="X19" i="1"/>
  <c r="AB19" i="1"/>
  <c r="AF19" i="1"/>
  <c r="AF26" i="1" s="1"/>
  <c r="AF32" i="1" s="1"/>
  <c r="AJ19" i="1"/>
  <c r="AN19" i="1"/>
  <c r="AR19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J25" i="1"/>
  <c r="K25" i="1"/>
  <c r="L25" i="1"/>
  <c r="L26" i="1" s="1"/>
  <c r="L32" i="1" s="1"/>
  <c r="M25" i="1"/>
  <c r="N25" i="1"/>
  <c r="O25" i="1"/>
  <c r="P25" i="1"/>
  <c r="Q25" i="1"/>
  <c r="R25" i="1"/>
  <c r="S25" i="1"/>
  <c r="T25" i="1"/>
  <c r="T26" i="1" s="1"/>
  <c r="T32" i="1" s="1"/>
  <c r="U25" i="1"/>
  <c r="V25" i="1"/>
  <c r="W25" i="1"/>
  <c r="X25" i="1"/>
  <c r="Y25" i="1"/>
  <c r="Z25" i="1"/>
  <c r="AA25" i="1"/>
  <c r="AB25" i="1"/>
  <c r="AB26" i="1" s="1"/>
  <c r="AB32" i="1" s="1"/>
  <c r="AC25" i="1"/>
  <c r="AD25" i="1"/>
  <c r="AE25" i="1"/>
  <c r="AF25" i="1"/>
  <c r="AG25" i="1"/>
  <c r="AH25" i="1"/>
  <c r="AI25" i="1"/>
  <c r="AJ25" i="1"/>
  <c r="AJ26" i="1" s="1"/>
  <c r="AJ32" i="1" s="1"/>
  <c r="AK25" i="1"/>
  <c r="AL25" i="1"/>
  <c r="AM25" i="1"/>
  <c r="AN25" i="1"/>
  <c r="AO25" i="1"/>
  <c r="AP25" i="1"/>
  <c r="AQ25" i="1"/>
  <c r="AR25" i="1"/>
  <c r="AR26" i="1" s="1"/>
  <c r="AR32" i="1" s="1"/>
  <c r="AS25" i="1"/>
  <c r="AT25" i="1"/>
  <c r="AU25" i="1"/>
  <c r="AV25" i="1"/>
  <c r="AW25" i="1"/>
  <c r="AX25" i="1"/>
  <c r="AY25" i="1"/>
  <c r="AZ25" i="1"/>
  <c r="W26" i="1"/>
  <c r="W32" i="1" s="1"/>
  <c r="X26" i="1"/>
  <c r="X32" i="1" s="1"/>
  <c r="AE26" i="1"/>
  <c r="AE32" i="1" s="1"/>
  <c r="AN26" i="1"/>
  <c r="BG28" i="1"/>
  <c r="BH28" i="1"/>
  <c r="BI28" i="1"/>
  <c r="BG29" i="1"/>
  <c r="BH29" i="1"/>
  <c r="BI29" i="1"/>
  <c r="BG30" i="1"/>
  <c r="BH30" i="1"/>
  <c r="BI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J32" i="1"/>
  <c r="R32" i="1"/>
  <c r="S32" i="1"/>
  <c r="S37" i="1" s="1"/>
  <c r="Z32" i="1"/>
  <c r="AA32" i="1"/>
  <c r="AA37" i="1" s="1"/>
  <c r="AA49" i="1" s="1"/>
  <c r="AI32" i="1"/>
  <c r="AP32" i="1"/>
  <c r="J34" i="1"/>
  <c r="K34" i="1"/>
  <c r="L34" i="1"/>
  <c r="M34" i="1"/>
  <c r="M36" i="1" s="1"/>
  <c r="N34" i="1"/>
  <c r="O34" i="1"/>
  <c r="O36" i="1" s="1"/>
  <c r="P34" i="1"/>
  <c r="Q34" i="1"/>
  <c r="R34" i="1"/>
  <c r="S34" i="1"/>
  <c r="T34" i="1"/>
  <c r="T36" i="1" s="1"/>
  <c r="U34" i="1"/>
  <c r="U36" i="1" s="1"/>
  <c r="V34" i="1"/>
  <c r="V36" i="1" s="1"/>
  <c r="W34" i="1"/>
  <c r="W36" i="1" s="1"/>
  <c r="X34" i="1"/>
  <c r="Y34" i="1"/>
  <c r="Z34" i="1"/>
  <c r="AA34" i="1"/>
  <c r="AB34" i="1"/>
  <c r="AC34" i="1"/>
  <c r="AC36" i="1" s="1"/>
  <c r="AD34" i="1"/>
  <c r="AE34" i="1"/>
  <c r="AF34" i="1"/>
  <c r="AG34" i="1"/>
  <c r="AH34" i="1"/>
  <c r="AI34" i="1"/>
  <c r="AJ34" i="1"/>
  <c r="AJ36" i="1" s="1"/>
  <c r="AK34" i="1"/>
  <c r="AL34" i="1"/>
  <c r="AL36" i="1" s="1"/>
  <c r="AL37" i="1" s="1"/>
  <c r="AL49" i="1" s="1"/>
  <c r="AM34" i="1"/>
  <c r="AM36" i="1" s="1"/>
  <c r="AN34" i="1"/>
  <c r="AO34" i="1"/>
  <c r="AP34" i="1"/>
  <c r="AQ34" i="1"/>
  <c r="AR34" i="1"/>
  <c r="AS34" i="1"/>
  <c r="AS36" i="1" s="1"/>
  <c r="AU36" i="1"/>
  <c r="BH34" i="1"/>
  <c r="J35" i="1"/>
  <c r="K35" i="1"/>
  <c r="K36" i="1" s="1"/>
  <c r="L35" i="1"/>
  <c r="M35" i="1"/>
  <c r="N35" i="1"/>
  <c r="O35" i="1"/>
  <c r="P35" i="1"/>
  <c r="Q35" i="1"/>
  <c r="Q36" i="1" s="1"/>
  <c r="R35" i="1"/>
  <c r="S35" i="1"/>
  <c r="S36" i="1" s="1"/>
  <c r="T35" i="1"/>
  <c r="U35" i="1"/>
  <c r="V35" i="1"/>
  <c r="W35" i="1"/>
  <c r="X35" i="1"/>
  <c r="X36" i="1" s="1"/>
  <c r="Y35" i="1"/>
  <c r="Y36" i="1" s="1"/>
  <c r="Z35" i="1"/>
  <c r="AA35" i="1"/>
  <c r="AA36" i="1" s="1"/>
  <c r="AB35" i="1"/>
  <c r="AC35" i="1"/>
  <c r="AD35" i="1"/>
  <c r="AE35" i="1"/>
  <c r="AF35" i="1"/>
  <c r="AF36" i="1" s="1"/>
  <c r="AG35" i="1"/>
  <c r="AG36" i="1" s="1"/>
  <c r="AH35" i="1"/>
  <c r="AI35" i="1"/>
  <c r="AJ35" i="1"/>
  <c r="AK35" i="1"/>
  <c r="AL35" i="1"/>
  <c r="AM35" i="1"/>
  <c r="AN35" i="1"/>
  <c r="AN36" i="1" s="1"/>
  <c r="AO35" i="1"/>
  <c r="AO36" i="1" s="1"/>
  <c r="AP35" i="1"/>
  <c r="AQ35" i="1"/>
  <c r="AQ36" i="1" s="1"/>
  <c r="AR35" i="1"/>
  <c r="AS35" i="1"/>
  <c r="AW36" i="1"/>
  <c r="AX36" i="1"/>
  <c r="L36" i="1"/>
  <c r="N36" i="1"/>
  <c r="AB36" i="1"/>
  <c r="AD36" i="1"/>
  <c r="AE36" i="1"/>
  <c r="AR36" i="1"/>
  <c r="AT36" i="1"/>
  <c r="AY36" i="1"/>
  <c r="AZ36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S49" i="1"/>
  <c r="Z37" i="1" l="1"/>
  <c r="Z49" i="1" s="1"/>
  <c r="BI34" i="1"/>
  <c r="AE37" i="1"/>
  <c r="AE49" i="1" s="1"/>
  <c r="AQ37" i="1"/>
  <c r="AQ49" i="1" s="1"/>
  <c r="K37" i="1"/>
  <c r="K49" i="1" s="1"/>
  <c r="W37" i="1"/>
  <c r="W49" i="1" s="1"/>
  <c r="AD37" i="1"/>
  <c r="AD49" i="1" s="1"/>
  <c r="V37" i="1"/>
  <c r="V49" i="1" s="1"/>
  <c r="N37" i="1"/>
  <c r="N49" i="1" s="1"/>
  <c r="AM37" i="1"/>
  <c r="AM49" i="1" s="1"/>
  <c r="AK36" i="1"/>
  <c r="O37" i="1"/>
  <c r="O49" i="1" s="1"/>
  <c r="AP36" i="1"/>
  <c r="AP37" i="1" s="1"/>
  <c r="AP49" i="1" s="1"/>
  <c r="AH36" i="1"/>
  <c r="AH37" i="1" s="1"/>
  <c r="AH49" i="1" s="1"/>
  <c r="Z36" i="1"/>
  <c r="R36" i="1"/>
  <c r="J36" i="1"/>
  <c r="J37" i="1" s="1"/>
  <c r="J49" i="1" s="1"/>
  <c r="AF37" i="1"/>
  <c r="AF49" i="1" s="1"/>
  <c r="AV36" i="1"/>
  <c r="AV37" i="1" s="1"/>
  <c r="AV49" i="1" s="1"/>
  <c r="AU26" i="1"/>
  <c r="AU32" i="1" s="1"/>
  <c r="AU37" i="1" s="1"/>
  <c r="AU49" i="1" s="1"/>
  <c r="AX26" i="1"/>
  <c r="AX32" i="1" s="1"/>
  <c r="BG25" i="1"/>
  <c r="BH25" i="1"/>
  <c r="AT16" i="1"/>
  <c r="AT19" i="1" s="1"/>
  <c r="AT26" i="1" s="1"/>
  <c r="AT32" i="1" s="1"/>
  <c r="AT37" i="1" s="1"/>
  <c r="AT49" i="1" s="1"/>
  <c r="BH15" i="1"/>
  <c r="AZ16" i="1"/>
  <c r="AZ19" i="1" s="1"/>
  <c r="BH10" i="1"/>
  <c r="BG31" i="1"/>
  <c r="BH31" i="1"/>
  <c r="AZ26" i="1"/>
  <c r="AZ32" i="1" s="1"/>
  <c r="AZ37" i="1" s="1"/>
  <c r="AZ49" i="1" s="1"/>
  <c r="BI10" i="1"/>
  <c r="BI16" i="1" s="1"/>
  <c r="BI19" i="1" s="1"/>
  <c r="AY34" i="3"/>
  <c r="AX34" i="3"/>
  <c r="W34" i="2"/>
  <c r="W36" i="2" s="1"/>
  <c r="T37" i="2"/>
  <c r="T49" i="2" s="1"/>
  <c r="BG16" i="1"/>
  <c r="BG19" i="1" s="1"/>
  <c r="AS26" i="1"/>
  <c r="AS32" i="1" s="1"/>
  <c r="AS37" i="1" s="1"/>
  <c r="AS49" i="1" s="1"/>
  <c r="AK26" i="1"/>
  <c r="AK32" i="1" s="1"/>
  <c r="AK37" i="1" s="1"/>
  <c r="AK49" i="1" s="1"/>
  <c r="AC26" i="1"/>
  <c r="AC32" i="1" s="1"/>
  <c r="AC37" i="1" s="1"/>
  <c r="AC49" i="1" s="1"/>
  <c r="U26" i="1"/>
  <c r="U32" i="1" s="1"/>
  <c r="U37" i="1" s="1"/>
  <c r="U49" i="1" s="1"/>
  <c r="M26" i="1"/>
  <c r="M32" i="1" s="1"/>
  <c r="M37" i="1" s="1"/>
  <c r="M49" i="1" s="1"/>
  <c r="AX37" i="1"/>
  <c r="AX49" i="1" s="1"/>
  <c r="R37" i="1"/>
  <c r="R49" i="1" s="1"/>
  <c r="BI25" i="1"/>
  <c r="AO32" i="1"/>
  <c r="AO37" i="1" s="1"/>
  <c r="AO49" i="1" s="1"/>
  <c r="Y32" i="1"/>
  <c r="Y37" i="1" s="1"/>
  <c r="Y49" i="1" s="1"/>
  <c r="S37" i="2"/>
  <c r="S49" i="2" s="1"/>
  <c r="BG35" i="1"/>
  <c r="P36" i="1"/>
  <c r="P37" i="1" s="1"/>
  <c r="P49" i="1" s="1"/>
  <c r="W35" i="2"/>
  <c r="P36" i="2"/>
  <c r="O32" i="2"/>
  <c r="O37" i="2" s="1"/>
  <c r="O49" i="2" s="1"/>
  <c r="P16" i="2"/>
  <c r="P19" i="2" s="1"/>
  <c r="P26" i="2" s="1"/>
  <c r="P32" i="2" s="1"/>
  <c r="P37" i="2" s="1"/>
  <c r="P49" i="2" s="1"/>
  <c r="U37" i="2"/>
  <c r="U49" i="2" s="1"/>
  <c r="W10" i="2"/>
  <c r="W16" i="2" s="1"/>
  <c r="W19" i="2" s="1"/>
  <c r="W26" i="2" s="1"/>
  <c r="W32" i="2" s="1"/>
  <c r="W37" i="2" s="1"/>
  <c r="W49" i="2" s="1"/>
  <c r="BH35" i="1"/>
  <c r="BH36" i="1" s="1"/>
  <c r="X37" i="1"/>
  <c r="X49" i="1" s="1"/>
  <c r="BI35" i="1"/>
  <c r="BI36" i="1" s="1"/>
  <c r="AN32" i="1"/>
  <c r="AN37" i="1" s="1"/>
  <c r="AN49" i="1" s="1"/>
  <c r="BG34" i="1"/>
  <c r="BI31" i="1"/>
  <c r="AR37" i="1"/>
  <c r="AR49" i="1" s="1"/>
  <c r="AJ37" i="1"/>
  <c r="AJ49" i="1" s="1"/>
  <c r="AB37" i="1"/>
  <c r="AB49" i="1" s="1"/>
  <c r="T37" i="1"/>
  <c r="T49" i="1" s="1"/>
  <c r="L37" i="1"/>
  <c r="L49" i="1" s="1"/>
  <c r="AW32" i="1"/>
  <c r="AW37" i="1" s="1"/>
  <c r="AW49" i="1" s="1"/>
  <c r="AG32" i="1"/>
  <c r="AG37" i="1" s="1"/>
  <c r="AG49" i="1" s="1"/>
  <c r="Q32" i="1"/>
  <c r="Q37" i="1" s="1"/>
  <c r="Q49" i="1" s="1"/>
  <c r="Q37" i="2"/>
  <c r="Q49" i="2" s="1"/>
  <c r="K37" i="2"/>
  <c r="K49" i="2" s="1"/>
  <c r="W15" i="2"/>
  <c r="AI36" i="1"/>
  <c r="AI37" i="1" s="1"/>
  <c r="AI49" i="1" s="1"/>
  <c r="L36" i="2"/>
  <c r="L37" i="2" s="1"/>
  <c r="L49" i="2" s="1"/>
  <c r="BH16" i="1" l="1"/>
  <c r="BH19" i="1" s="1"/>
  <c r="BH26" i="1" s="1"/>
  <c r="BH32" i="1" s="1"/>
  <c r="BH37" i="1" s="1"/>
  <c r="BH49" i="1" s="1"/>
  <c r="BG26" i="1"/>
  <c r="BG32" i="1" s="1"/>
  <c r="BI26" i="1"/>
  <c r="BI32" i="1" s="1"/>
  <c r="BI37" i="1" s="1"/>
  <c r="BI49" i="1" s="1"/>
  <c r="BG36" i="1"/>
  <c r="BG37" i="1" l="1"/>
  <c r="BG49" i="1" s="1"/>
</calcChain>
</file>

<file path=xl/sharedStrings.xml><?xml version="1.0" encoding="utf-8"?>
<sst xmlns="http://schemas.openxmlformats.org/spreadsheetml/2006/main" count="221" uniqueCount="75">
  <si>
    <t>Wet Noses</t>
  </si>
  <si>
    <t>Monthly Income Statement</t>
  </si>
  <si>
    <t>FYE December 31st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</si>
  <si>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</si>
  <si>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</si>
  <si>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</si>
  <si>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</si>
  <si>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</si>
  <si>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</si>
  <si>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</si>
  <si>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</si>
  <si>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</si>
  <si>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</si>
  <si>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</si>
  <si>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</si>
  <si>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Actual</t>
  </si>
  <si>
    <t>Budget</t>
  </si>
  <si>
    <t>$'s in Thousands</t>
  </si>
  <si>
    <t>Gross Revenue</t>
  </si>
  <si>
    <t>Discounts &amp; Returns</t>
  </si>
  <si>
    <t>Shipping</t>
  </si>
  <si>
    <t>Net Revenue</t>
  </si>
  <si>
    <t>Cost of Goods Sold</t>
  </si>
  <si>
    <t>Production Labor</t>
  </si>
  <si>
    <t>Outgoing Freight &amp; Delivery</t>
  </si>
  <si>
    <t>Total Cost of Goods Sold</t>
  </si>
  <si>
    <t>Gross Profit</t>
  </si>
  <si>
    <t>Advertising &amp; Marketing</t>
  </si>
  <si>
    <t>Contribution Margin</t>
  </si>
  <si>
    <t>G&amp;A</t>
  </si>
  <si>
    <t>Payroll</t>
  </si>
  <si>
    <t>Rent &amp; Occupancy</t>
  </si>
  <si>
    <t>Depreciation &amp; Amortization</t>
  </si>
  <si>
    <t>Total Operating Expenses</t>
  </si>
  <si>
    <t>Operating Income</t>
  </si>
  <si>
    <t>Interest Expense</t>
  </si>
  <si>
    <t>Other Income</t>
  </si>
  <si>
    <t>Other Expense</t>
  </si>
  <si>
    <t>Net Other Income (Expense)</t>
  </si>
  <si>
    <t>Net Income</t>
  </si>
  <si>
    <t>Total Addbacks</t>
  </si>
  <si>
    <t>Reported EBITDA</t>
  </si>
  <si>
    <t>Non-Operational Expense (Income)</t>
  </si>
  <si>
    <t>Related Party License</t>
  </si>
  <si>
    <t>Voluntary Withdrawal Sam's Cost of Goods</t>
  </si>
  <si>
    <t>Owner Compensation</t>
  </si>
  <si>
    <t>Shop Move</t>
  </si>
  <si>
    <t>Non-Recurring Bonus</t>
  </si>
  <si>
    <t>Shop 2 Rent</t>
  </si>
  <si>
    <t>Non-Recurring Professional Fees</t>
  </si>
  <si>
    <t>Total Adjustments</t>
  </si>
  <si>
    <t>Adjusted EBITDA</t>
  </si>
  <si>
    <t>2019B Budget Income Statement</t>
  </si>
  <si>
    <t>Monthly Balance Sheet</t>
  </si>
  <si>
    <t>Cash</t>
  </si>
  <si>
    <t>Accounts Receivable</t>
  </si>
  <si>
    <t>Inventory</t>
  </si>
  <si>
    <t>Prepaid Expenses</t>
  </si>
  <si>
    <t>Other Current Assets</t>
  </si>
  <si>
    <t>Current Assets</t>
  </si>
  <si>
    <t>Net Fixed Assets</t>
  </si>
  <si>
    <t>Other Assets</t>
  </si>
  <si>
    <t>Total Assets</t>
  </si>
  <si>
    <t>Accounts Payable</t>
  </si>
  <si>
    <t>Credit Cards</t>
  </si>
  <si>
    <t>Other Current Liabilities</t>
  </si>
  <si>
    <t>Current Liabilities</t>
  </si>
  <si>
    <t>Other Liabilities</t>
  </si>
  <si>
    <t>Total Liabilities</t>
  </si>
  <si>
    <t>Additional Paid In Capital</t>
  </si>
  <si>
    <t>Common Stock</t>
  </si>
  <si>
    <t>Retained Earnings</t>
  </si>
  <si>
    <t>Total Equity</t>
  </si>
  <si>
    <t>Total Liabilities and Equity</t>
  </si>
  <si>
    <t>One-Time Brand Development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</si>
</sst>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i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4E4E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37" fontId="0" fillId="0" borderId="0" xfId="0" applyNumberFormat="1"/>
    <xf numFmtId="37" fontId="0" fillId="0" borderId="2" xfId="0" applyNumberFormat="1" applyBorder="1"/>
    <xf numFmtId="37" fontId="6" fillId="0" borderId="0" xfId="0" applyNumberFormat="1" applyFont="1"/>
    <xf numFmtId="37" fontId="6" fillId="0" borderId="3" xfId="0" applyNumberFormat="1" applyFont="1" applyBorder="1"/>
    <xf numFmtId="39" fontId="0" fillId="0" borderId="0" xfId="0" applyNumberFormat="1"/>
    <xf numFmtId="37" fontId="6" fillId="0" borderId="2" xfId="0" applyNumberFormat="1" applyFont="1" applyBorder="1"/>
    <xf numFmtId="37" fontId="3" fillId="0" borderId="0" xfId="0" applyNumberFormat="1" applyFont="1"/>
    <xf numFmtId="0" fontId="6" fillId="3" borderId="0" xfId="0" applyFont="1" applyFill="1"/>
    <xf numFmtId="0" fontId="6" fillId="0" borderId="0" xfId="0" applyFont="1"/>
    <xf numFmtId="37" fontId="7" fillId="0" borderId="0" xfId="0" applyNumberFormat="1" applyFont="1"/>
    <xf numFmtId="0" fontId="7" fillId="3" borderId="0" xfId="0" applyFont="1" applyFill="1"/>
    <xf numFmtId="0" fontId="7" fillId="0" borderId="0" xfId="0" applyFont="1"/>
    <xf numFmtId="37" fontId="6" fillId="0" borderId="4" xfId="0" applyNumberFormat="1" applyFont="1" applyBorder="1"/>
    <xf numFmtId="37" fontId="6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cadia.local\shares\Companies\W\Wet%20Noses\c.%20Marketing\Financial%20Model\Wet%20Noses%20Financial%20Model%20vF%20(June%20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plays -&gt;"/>
      <sheetName val="Charts"/>
      <sheetName val="Mini IS"/>
      <sheetName val="Display IS"/>
      <sheetName val="Rev Splits"/>
      <sheetName val="YTD Update"/>
      <sheetName val="CIM Budget vs. New Budget"/>
      <sheetName val="YTD Top Customer Comparison"/>
      <sheetName val="EBITDA Adjustments"/>
      <sheetName val="Display BS"/>
      <sheetName val="NWC"/>
      <sheetName val="Display CapEx"/>
      <sheetName val="Sales Cuts"/>
      <sheetName val="OM -&gt;"/>
      <sheetName val="IS"/>
      <sheetName val="BS"/>
      <sheetName val="CF"/>
      <sheetName val="Rev GM Summary"/>
      <sheetName val="Customer Drivers"/>
      <sheetName val="Rev.Marg by Cust.Prod"/>
      <sheetName val="OpEx"/>
      <sheetName val="CapEx"/>
      <sheetName val="Monthly -&gt;"/>
      <sheetName val="Monthly IS"/>
      <sheetName val="2019B CIM Budget IS"/>
      <sheetName val="2019B New Budget IS"/>
      <sheetName val="Monthly BS"/>
      <sheetName val="Source -&gt;"/>
      <sheetName val="Internal Monthly IS"/>
      <sheetName val="Internal 2019B CIM Budget IS"/>
      <sheetName val="CIQ_LinkingNames"/>
      <sheetName val="Internal 2019B New Budget IS"/>
      <sheetName val="Internal Monthly BS"/>
      <sheetName val="Sales and Margin Data"/>
      <sheetName val="Sales and Margin Proj. Data"/>
      <sheetName val="Other-&gt;"/>
      <sheetName val="Spl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0">
          <cell r="O60">
            <v>365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50"/>
  <sheetViews>
    <sheetView showGridLines="0" tabSelected="1" zoomScale="85" zoomScaleNormal="85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O31" sqref="O31"/>
    </sheetView>
  </sheetViews>
  <sheetFormatPr defaultRowHeight="12.75" x14ac:dyDescent="0.2"/>
  <cols>
    <col min="1" max="8" width="1.7109375" customWidth="1"/>
    <col min="9" max="9" width="35.7109375" customWidth="1"/>
    <col min="10" max="57" width="12.7109375" customWidth="1"/>
    <col min="58" max="58" width="4.7109375" customWidth="1"/>
    <col min="59" max="61" width="12.7109375" customWidth="1"/>
  </cols>
  <sheetData>
    <row r="1" spans="2:61" ht="16.5" thickBot="1" x14ac:dyDescent="0.3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2:61" x14ac:dyDescent="0.2">
      <c r="B2" t="s">
        <v>1</v>
      </c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  <c r="AK2" s="5"/>
      <c r="AL2" s="5"/>
      <c r="AM2" s="5"/>
      <c r="AT2" s="5"/>
      <c r="AU2" s="5"/>
      <c r="AV2" s="5"/>
      <c r="AW2" s="5"/>
      <c r="AX2" s="5"/>
      <c r="AY2" s="5"/>
      <c r="AZ2" s="5"/>
      <c r="BA2" s="5"/>
    </row>
    <row r="3" spans="2:61" x14ac:dyDescent="0.2">
      <c r="X3" s="6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2:61" x14ac:dyDescent="0.2">
      <c r="B4" s="7" t="s">
        <v>2</v>
      </c>
      <c r="C4" s="7"/>
      <c r="D4" s="8"/>
      <c r="E4" s="8"/>
      <c r="F4" s="8"/>
      <c r="G4" s="8"/>
      <c r="H4" s="8"/>
      <c r="I4" s="8"/>
      <c r="J4" s="9" t="s">
        <v>3</v>
      </c>
      <c r="K4" s="9" t="s">
        <v>4</v>
      </c>
      <c r="L4" s="9" t="s">
        <v>5</v>
      </c>
      <c r="M4" s="9" t="s">
        <v>6</v>
      </c>
      <c r="N4" s="9" t="s">
        <v>7</v>
      </c>
      <c r="O4" s="9" t="s">
        <v>8</v>
      </c>
      <c r="P4" s="9" t="s">
        <v>9</v>
      </c>
      <c r="Q4" s="9" t="s">
        <v>10</v>
      </c>
      <c r="R4" s="9" t="s">
        <v>11</v>
      </c>
      <c r="S4" s="9" t="s">
        <v>12</v>
      </c>
      <c r="T4" s="9" t="s">
        <v>13</v>
      </c>
      <c r="U4" s="9" t="s">
        <v>14</v>
      </c>
      <c r="V4" s="9" t="s">
        <v>3</v>
      </c>
      <c r="W4" s="9" t="s">
        <v>4</v>
      </c>
      <c r="X4" s="9" t="s">
        <v>5</v>
      </c>
      <c r="Y4" s="9" t="s">
        <v>6</v>
      </c>
      <c r="Z4" s="9" t="s">
        <v>7</v>
      </c>
      <c r="AA4" s="9" t="s">
        <v>8</v>
      </c>
      <c r="AB4" s="9" t="s">
        <v>9</v>
      </c>
      <c r="AC4" s="9" t="s">
        <v>10</v>
      </c>
      <c r="AD4" s="9" t="s">
        <v>11</v>
      </c>
      <c r="AE4" s="9" t="s">
        <v>12</v>
      </c>
      <c r="AF4" s="9" t="s">
        <v>13</v>
      </c>
      <c r="AG4" s="9" t="s">
        <v>14</v>
      </c>
      <c r="AH4" s="9" t="s">
        <v>3</v>
      </c>
      <c r="AI4" s="9" t="s">
        <v>4</v>
      </c>
      <c r="AJ4" s="9" t="s">
        <v>5</v>
      </c>
      <c r="AK4" s="9" t="s">
        <v>6</v>
      </c>
      <c r="AL4" s="9" t="s">
        <v>7</v>
      </c>
      <c r="AM4" s="9" t="s">
        <v>8</v>
      </c>
      <c r="AN4" s="9" t="s">
        <v>9</v>
      </c>
      <c r="AO4" s="9" t="s">
        <v>10</v>
      </c>
      <c r="AP4" s="9" t="s">
        <v>11</v>
      </c>
      <c r="AQ4" s="9" t="s">
        <v>12</v>
      </c>
      <c r="AR4" s="9" t="s">
        <v>13</v>
      </c>
      <c r="AS4" s="9" t="s">
        <v>14</v>
      </c>
      <c r="AT4" s="9" t="s">
        <v>3</v>
      </c>
      <c r="AU4" s="9" t="s">
        <v>4</v>
      </c>
      <c r="AV4" s="9" t="s">
        <v>5</v>
      </c>
      <c r="AW4" s="9" t="s">
        <v>6</v>
      </c>
      <c r="AX4" s="9" t="s">
        <v>7</v>
      </c>
      <c r="AY4" s="9" t="s">
        <v>8</v>
      </c>
      <c r="AZ4" s="9" t="s">
        <v>9</v>
      </c>
      <c r="BA4" s="9" t="s">
        <v>10</v>
      </c>
      <c r="BB4" s="9" t="s">
        <v>11</v>
      </c>
      <c r="BC4" s="9" t="s">
        <v>12</v>
      </c>
      <c r="BD4" s="9" t="s">
        <v>13</v>
      </c>
      <c r="BE4" s="9" t="s">
        <v>14</v>
      </c>
      <c r="BG4" s="9" t="s">
        <v>15</v>
      </c>
      <c r="BH4" s="9" t="s">
        <v>15</v>
      </c>
      <c r="BI4" s="9" t="s">
        <v>15</v>
      </c>
    </row>
    <row r="5" spans="2:61" x14ac:dyDescent="0.2">
      <c r="B5" s="10" t="s">
        <v>17</v>
      </c>
      <c r="C5" s="10"/>
      <c r="D5" s="8"/>
      <c r="E5" s="8"/>
      <c r="F5" s="8"/>
      <c r="G5" s="8"/>
      <c r="H5" s="8"/>
      <c r="I5" s="8"/>
      <c r="J5" s="9">
        <v>2016</v>
      </c>
      <c r="K5" s="9">
        <v>2016</v>
      </c>
      <c r="L5" s="9">
        <v>2016</v>
      </c>
      <c r="M5" s="9">
        <v>2016</v>
      </c>
      <c r="N5" s="9">
        <v>2016</v>
      </c>
      <c r="O5" s="9">
        <v>2016</v>
      </c>
      <c r="P5" s="9">
        <v>2016</v>
      </c>
      <c r="Q5" s="9">
        <v>2016</v>
      </c>
      <c r="R5" s="9">
        <v>2016</v>
      </c>
      <c r="S5" s="9">
        <v>2016</v>
      </c>
      <c r="T5" s="9">
        <v>2016</v>
      </c>
      <c r="U5" s="9">
        <v>2016</v>
      </c>
      <c r="V5" s="9">
        <v>2017</v>
      </c>
      <c r="W5" s="9">
        <v>2017</v>
      </c>
      <c r="X5" s="9">
        <v>2017</v>
      </c>
      <c r="Y5" s="9">
        <v>2017</v>
      </c>
      <c r="Z5" s="9">
        <v>2017</v>
      </c>
      <c r="AA5" s="9">
        <v>2017</v>
      </c>
      <c r="AB5" s="9">
        <v>2017</v>
      </c>
      <c r="AC5" s="9">
        <v>2017</v>
      </c>
      <c r="AD5" s="9">
        <v>2017</v>
      </c>
      <c r="AE5" s="9">
        <v>2017</v>
      </c>
      <c r="AF5" s="9">
        <v>2017</v>
      </c>
      <c r="AG5" s="9">
        <v>2017</v>
      </c>
      <c r="AH5" s="9">
        <v>2018</v>
      </c>
      <c r="AI5" s="9">
        <v>2018</v>
      </c>
      <c r="AJ5" s="9">
        <v>2018</v>
      </c>
      <c r="AK5" s="9">
        <v>2018</v>
      </c>
      <c r="AL5" s="9">
        <v>2018</v>
      </c>
      <c r="AM5" s="9">
        <v>2018</v>
      </c>
      <c r="AN5" s="9">
        <v>2018</v>
      </c>
      <c r="AO5" s="9">
        <v>2018</v>
      </c>
      <c r="AP5" s="9">
        <v>2018</v>
      </c>
      <c r="AQ5" s="9">
        <v>2018</v>
      </c>
      <c r="AR5" s="9">
        <v>2018</v>
      </c>
      <c r="AS5" s="9">
        <v>2018</v>
      </c>
      <c r="AT5" s="9">
        <v>2019</v>
      </c>
      <c r="AU5" s="9">
        <v>2019</v>
      </c>
      <c r="AV5" s="9">
        <v>2019</v>
      </c>
      <c r="AW5" s="9">
        <v>2019</v>
      </c>
      <c r="AX5" s="9">
        <v>2019</v>
      </c>
      <c r="AY5" s="9">
        <v>2019</v>
      </c>
      <c r="AZ5" s="9">
        <v>2019</v>
      </c>
      <c r="BA5" s="9">
        <v>2019</v>
      </c>
      <c r="BB5" s="9">
        <v>2019</v>
      </c>
      <c r="BC5" s="9">
        <v>2019</v>
      </c>
      <c r="BD5" s="9">
        <v>2019</v>
      </c>
      <c r="BE5" s="9">
        <v>2019</v>
      </c>
      <c r="BG5" s="9">
        <v>2016</v>
      </c>
      <c r="BH5" s="9">
        <v>2017</v>
      </c>
      <c r="BI5" s="9">
        <v>2018</v>
      </c>
    </row>
    <row r="7" spans="2:61" x14ac:dyDescent="0.2">
      <c r="B7" t="s">
        <v>18</v>
      </c>
      <c r="J7" s="13">
        <v>1091.7568000000001</v>
      </c>
      <c r="K7" s="13">
        <v>1226.9434699999999</v>
      </c>
      <c r="L7" s="13">
        <v>732.11446000000001</v>
      </c>
      <c r="M7" s="13">
        <v>1139.15192</v>
      </c>
      <c r="N7" s="13">
        <v>410.89227</v>
      </c>
      <c r="O7" s="13">
        <v>909.74797000000001</v>
      </c>
      <c r="P7" s="13">
        <v>1804.0098</v>
      </c>
      <c r="Q7" s="13">
        <v>923.41079000000002</v>
      </c>
      <c r="R7" s="13">
        <v>1061.6636899999999</v>
      </c>
      <c r="S7" s="13">
        <v>740.6664300000001</v>
      </c>
      <c r="T7" s="13">
        <v>983.36487</v>
      </c>
      <c r="U7" s="13">
        <v>716.77515000000005</v>
      </c>
      <c r="V7" s="13">
        <v>1024.9328700000001</v>
      </c>
      <c r="W7" s="13">
        <v>1242.1286599999999</v>
      </c>
      <c r="X7" s="13">
        <v>1107.6674599999999</v>
      </c>
      <c r="Y7" s="13">
        <v>689.47871999999995</v>
      </c>
      <c r="Z7" s="13">
        <v>1009.3986200000001</v>
      </c>
      <c r="AA7" s="13">
        <v>812.33143000000007</v>
      </c>
      <c r="AB7" s="13">
        <v>655.42628000000002</v>
      </c>
      <c r="AC7" s="13">
        <v>1054.8745900000001</v>
      </c>
      <c r="AD7" s="13">
        <v>1019.79151</v>
      </c>
      <c r="AE7" s="13">
        <v>908.46589000000006</v>
      </c>
      <c r="AF7" s="13">
        <v>852.84433999999999</v>
      </c>
      <c r="AG7" s="13">
        <v>2072.7869900000001</v>
      </c>
      <c r="AH7" s="13">
        <v>3738.1705000000002</v>
      </c>
      <c r="AI7" s="13">
        <v>3249.3098199999999</v>
      </c>
      <c r="AJ7" s="13">
        <v>1518.8295700000001</v>
      </c>
      <c r="AK7" s="13">
        <v>1148.13273</v>
      </c>
      <c r="AL7" s="13">
        <v>1241.2361100000001</v>
      </c>
      <c r="AM7" s="13">
        <v>1642.5178899999999</v>
      </c>
      <c r="AN7" s="13">
        <v>894.05223000000001</v>
      </c>
      <c r="AO7" s="13">
        <v>655.02121999999997</v>
      </c>
      <c r="AP7" s="13">
        <v>1551.68866</v>
      </c>
      <c r="AQ7" s="13">
        <v>1328.08403</v>
      </c>
      <c r="AR7" s="13">
        <v>1247.3946000000001</v>
      </c>
      <c r="AS7" s="13">
        <v>1537.9039399999999</v>
      </c>
      <c r="AT7" s="13">
        <v>1219.9308100000001</v>
      </c>
      <c r="AU7" s="13">
        <v>1051.19013</v>
      </c>
      <c r="AV7" s="13">
        <v>1039.55015</v>
      </c>
      <c r="AW7" s="13">
        <v>930.57047</v>
      </c>
      <c r="AX7" s="13">
        <v>1583.7629199999999</v>
      </c>
      <c r="AY7" s="13">
        <v>4701.00605</v>
      </c>
      <c r="AZ7" s="13">
        <v>3045.4832999999999</v>
      </c>
      <c r="BA7" s="13">
        <v>1808.37564</v>
      </c>
      <c r="BB7" s="18"/>
      <c r="BC7" s="18"/>
      <c r="BD7" s="18"/>
      <c r="BE7" s="18"/>
      <c r="BF7" s="19"/>
      <c r="BG7" s="13">
        <f>SUMIFS($J7:$BE7,$J$5:$BE$5,BG$5)</f>
        <v>11740.497619999998</v>
      </c>
      <c r="BH7" s="13">
        <f t="shared" ref="BH7:BI9" si="0">SUMIFS($J7:$BE7,$J$5:$BE$5,BH$5)</f>
        <v>12450.127359999999</v>
      </c>
      <c r="BI7" s="13">
        <f t="shared" si="0"/>
        <v>19752.341299999996</v>
      </c>
    </row>
    <row r="8" spans="2:61" x14ac:dyDescent="0.2">
      <c r="B8" t="s">
        <v>19</v>
      </c>
      <c r="J8" s="13">
        <v>-27.066860000000002</v>
      </c>
      <c r="K8" s="13">
        <v>-54.682340000000003</v>
      </c>
      <c r="L8" s="13">
        <v>-179.18780000000001</v>
      </c>
      <c r="M8" s="13">
        <v>-47.93694</v>
      </c>
      <c r="N8" s="13">
        <v>-46.726409999999994</v>
      </c>
      <c r="O8" s="13">
        <v>-30.576010000000004</v>
      </c>
      <c r="P8" s="13">
        <v>-75.227869999999996</v>
      </c>
      <c r="Q8" s="13">
        <v>-64.418580000000006</v>
      </c>
      <c r="R8" s="13">
        <v>-129.86930999999998</v>
      </c>
      <c r="S8" s="13">
        <v>-119.45435999999999</v>
      </c>
      <c r="T8" s="13">
        <v>-112.18453</v>
      </c>
      <c r="U8" s="13">
        <v>-124.83307000000001</v>
      </c>
      <c r="V8" s="13">
        <v>-61.877410000000005</v>
      </c>
      <c r="W8" s="13">
        <v>-64.430509999999998</v>
      </c>
      <c r="X8" s="13">
        <v>-256.83139</v>
      </c>
      <c r="Y8" s="13">
        <v>-67.827520000000007</v>
      </c>
      <c r="Z8" s="13">
        <v>-59.90354</v>
      </c>
      <c r="AA8" s="13">
        <v>-51.817629999999994</v>
      </c>
      <c r="AB8" s="13">
        <v>-34.167199999999994</v>
      </c>
      <c r="AC8" s="13">
        <v>-79.134429999999995</v>
      </c>
      <c r="AD8" s="13">
        <v>-72.208660000000009</v>
      </c>
      <c r="AE8" s="13">
        <v>-117.39276</v>
      </c>
      <c r="AF8" s="13">
        <v>-35.48321</v>
      </c>
      <c r="AG8" s="13">
        <v>-32.192349999999998</v>
      </c>
      <c r="AH8" s="13">
        <v>-566.64927999999998</v>
      </c>
      <c r="AI8" s="13">
        <v>-533.71915999999999</v>
      </c>
      <c r="AJ8" s="13">
        <v>8.4562800000000191</v>
      </c>
      <c r="AK8" s="13">
        <v>-62.091140000000003</v>
      </c>
      <c r="AL8" s="13">
        <v>-128.04607000000001</v>
      </c>
      <c r="AM8" s="13">
        <v>-223.14171000000002</v>
      </c>
      <c r="AN8" s="13">
        <v>-37.538160000000005</v>
      </c>
      <c r="AO8" s="13">
        <v>-52.327149999999996</v>
      </c>
      <c r="AP8" s="13">
        <v>-230.94018</v>
      </c>
      <c r="AQ8" s="13">
        <v>-85.598489999999998</v>
      </c>
      <c r="AR8" s="13">
        <v>-78.761740000000003</v>
      </c>
      <c r="AS8" s="13">
        <v>-70.880390000000006</v>
      </c>
      <c r="AT8" s="13">
        <v>-44.617360000000005</v>
      </c>
      <c r="AU8" s="13">
        <v>-38.438759999999995</v>
      </c>
      <c r="AV8" s="13">
        <v>-50.731430000000003</v>
      </c>
      <c r="AW8" s="13">
        <v>-73.464280000000002</v>
      </c>
      <c r="AX8" s="13">
        <v>-191.14194000000001</v>
      </c>
      <c r="AY8" s="13">
        <v>-676.11569000000009</v>
      </c>
      <c r="AZ8" s="13">
        <v>-918.41413</v>
      </c>
      <c r="BA8" s="13">
        <v>-248.73973999999998</v>
      </c>
      <c r="BB8" s="18"/>
      <c r="BC8" s="18"/>
      <c r="BD8" s="18"/>
      <c r="BE8" s="18"/>
      <c r="BF8" s="19"/>
      <c r="BG8" s="13">
        <f>SUMIFS($J8:$BE8,$J$5:$BE$5,BG$5)</f>
        <v>-1012.1640799999999</v>
      </c>
      <c r="BH8" s="13">
        <f>SUMIFS($J8:$BE8,$J$5:$BE$5,BH$5)</f>
        <v>-933.2666099999999</v>
      </c>
      <c r="BI8" s="13">
        <f>SUMIFS($J8:$BE8,$J$5:$BE$5,BI$5)</f>
        <v>-2061.2371900000003</v>
      </c>
    </row>
    <row r="9" spans="2:61" x14ac:dyDescent="0.2">
      <c r="B9" t="s">
        <v>20</v>
      </c>
      <c r="J9" s="13">
        <v>10.13377</v>
      </c>
      <c r="K9" s="13">
        <v>4.29291</v>
      </c>
      <c r="L9" s="13">
        <v>5.6358600000000001</v>
      </c>
      <c r="M9" s="13">
        <v>5.9736599999999997</v>
      </c>
      <c r="N9" s="13">
        <v>3.5027900000000001</v>
      </c>
      <c r="O9" s="13">
        <v>4.1488699999999996</v>
      </c>
      <c r="P9" s="13">
        <v>3.21109</v>
      </c>
      <c r="Q9" s="13">
        <v>4.2415900000000004</v>
      </c>
      <c r="R9" s="13">
        <v>5.0936300000000001</v>
      </c>
      <c r="S9" s="13">
        <v>3.9751399999999997</v>
      </c>
      <c r="T9" s="13">
        <v>4.4056999999999995</v>
      </c>
      <c r="U9" s="13">
        <v>8.4205499999999986</v>
      </c>
      <c r="V9" s="13">
        <v>6.6702399999999997</v>
      </c>
      <c r="W9" s="13">
        <v>5.7751800000000006</v>
      </c>
      <c r="X9" s="13">
        <v>5.8765499999999999</v>
      </c>
      <c r="Y9" s="13">
        <v>4.4107500000000002</v>
      </c>
      <c r="Z9" s="13">
        <v>3.9761299999999999</v>
      </c>
      <c r="AA9" s="13">
        <v>1.74993</v>
      </c>
      <c r="AB9" s="13">
        <v>1.53843</v>
      </c>
      <c r="AC9" s="13">
        <v>1.9963499999999998</v>
      </c>
      <c r="AD9" s="13">
        <v>1.5907800000000001</v>
      </c>
      <c r="AE9" s="13">
        <v>1.8339100000000002</v>
      </c>
      <c r="AF9" s="13">
        <v>1.8935299999999999</v>
      </c>
      <c r="AG9" s="13">
        <v>1.4735999999999998</v>
      </c>
      <c r="AH9" s="13">
        <v>1.5896600000000001</v>
      </c>
      <c r="AI9" s="13">
        <v>1.50214</v>
      </c>
      <c r="AJ9" s="13">
        <v>1.29149</v>
      </c>
      <c r="AK9" s="13">
        <v>2.8576700000000002</v>
      </c>
      <c r="AL9" s="13">
        <v>1.0578099999999999</v>
      </c>
      <c r="AM9" s="13">
        <v>0.83389000000000002</v>
      </c>
      <c r="AN9" s="13">
        <v>0.98204999999999998</v>
      </c>
      <c r="AO9" s="13">
        <v>2.33935</v>
      </c>
      <c r="AP9" s="13">
        <v>1.5520099999999999</v>
      </c>
      <c r="AQ9" s="13">
        <v>1.94597</v>
      </c>
      <c r="AR9" s="13">
        <v>1.99204</v>
      </c>
      <c r="AS9" s="13">
        <v>2.0747800000000001</v>
      </c>
      <c r="AT9" s="13">
        <v>1.6662999999999999</v>
      </c>
      <c r="AU9" s="13">
        <v>1.55532</v>
      </c>
      <c r="AV9" s="13">
        <v>1.36049</v>
      </c>
      <c r="AW9" s="13">
        <v>9.5302500000000006</v>
      </c>
      <c r="AX9" s="13">
        <v>6.59931</v>
      </c>
      <c r="AY9" s="13">
        <v>1.11317</v>
      </c>
      <c r="AZ9" s="13">
        <v>3.74987</v>
      </c>
      <c r="BA9" s="13">
        <v>1.5679700000000001</v>
      </c>
      <c r="BB9" s="18"/>
      <c r="BC9" s="18"/>
      <c r="BD9" s="18"/>
      <c r="BE9" s="18"/>
      <c r="BF9" s="19"/>
      <c r="BG9" s="13">
        <f t="shared" ref="BG9" si="1">SUMIFS($J9:$BE9,$J$5:$BE$5,BG$5)</f>
        <v>63.035559999999997</v>
      </c>
      <c r="BH9" s="13">
        <f t="shared" si="0"/>
        <v>38.785380000000004</v>
      </c>
      <c r="BI9" s="13">
        <f t="shared" si="0"/>
        <v>20.01886</v>
      </c>
    </row>
    <row r="10" spans="2:61" x14ac:dyDescent="0.2">
      <c r="C10" t="s">
        <v>21</v>
      </c>
      <c r="J10" s="16">
        <f t="shared" ref="J10:BA10" si="2">SUM(J7:J9)</f>
        <v>1074.8237100000001</v>
      </c>
      <c r="K10" s="16">
        <f t="shared" si="2"/>
        <v>1176.5540399999998</v>
      </c>
      <c r="L10" s="16">
        <f t="shared" si="2"/>
        <v>558.56251999999995</v>
      </c>
      <c r="M10" s="16">
        <f t="shared" si="2"/>
        <v>1097.1886400000001</v>
      </c>
      <c r="N10" s="16">
        <f t="shared" si="2"/>
        <v>367.66865000000001</v>
      </c>
      <c r="O10" s="16">
        <f t="shared" si="2"/>
        <v>883.32083</v>
      </c>
      <c r="P10" s="16">
        <f t="shared" si="2"/>
        <v>1731.9930200000001</v>
      </c>
      <c r="Q10" s="16">
        <f t="shared" si="2"/>
        <v>863.23379999999997</v>
      </c>
      <c r="R10" s="16">
        <f t="shared" si="2"/>
        <v>936.88800999999978</v>
      </c>
      <c r="S10" s="16">
        <f t="shared" si="2"/>
        <v>625.18721000000016</v>
      </c>
      <c r="T10" s="16">
        <f t="shared" si="2"/>
        <v>875.58604000000003</v>
      </c>
      <c r="U10" s="16">
        <f t="shared" si="2"/>
        <v>600.36263000000008</v>
      </c>
      <c r="V10" s="16">
        <f t="shared" si="2"/>
        <v>969.72570000000007</v>
      </c>
      <c r="W10" s="16">
        <f t="shared" si="2"/>
        <v>1183.47333</v>
      </c>
      <c r="X10" s="16">
        <f t="shared" si="2"/>
        <v>856.71261999999979</v>
      </c>
      <c r="Y10" s="16">
        <f t="shared" si="2"/>
        <v>626.06194999999991</v>
      </c>
      <c r="Z10" s="16">
        <f t="shared" si="2"/>
        <v>953.47121000000004</v>
      </c>
      <c r="AA10" s="16">
        <f t="shared" si="2"/>
        <v>762.26373000000001</v>
      </c>
      <c r="AB10" s="16">
        <f t="shared" si="2"/>
        <v>622.79750999999999</v>
      </c>
      <c r="AC10" s="16">
        <f t="shared" si="2"/>
        <v>977.73651000000018</v>
      </c>
      <c r="AD10" s="16">
        <f t="shared" si="2"/>
        <v>949.17363</v>
      </c>
      <c r="AE10" s="16">
        <f t="shared" si="2"/>
        <v>792.90704000000005</v>
      </c>
      <c r="AF10" s="16">
        <f t="shared" si="2"/>
        <v>819.25466000000006</v>
      </c>
      <c r="AG10" s="16">
        <f t="shared" si="2"/>
        <v>2042.0682400000001</v>
      </c>
      <c r="AH10" s="16">
        <f t="shared" si="2"/>
        <v>3173.1108800000002</v>
      </c>
      <c r="AI10" s="16">
        <f t="shared" si="2"/>
        <v>2717.0927999999999</v>
      </c>
      <c r="AJ10" s="16">
        <f t="shared" si="2"/>
        <v>1528.5773400000003</v>
      </c>
      <c r="AK10" s="16">
        <f t="shared" si="2"/>
        <v>1088.8992600000001</v>
      </c>
      <c r="AL10" s="16">
        <f t="shared" si="2"/>
        <v>1114.24785</v>
      </c>
      <c r="AM10" s="16">
        <f t="shared" si="2"/>
        <v>1420.2100699999999</v>
      </c>
      <c r="AN10" s="16">
        <f t="shared" si="2"/>
        <v>857.49611999999991</v>
      </c>
      <c r="AO10" s="16">
        <f t="shared" si="2"/>
        <v>605.03341999999998</v>
      </c>
      <c r="AP10" s="16">
        <f t="shared" si="2"/>
        <v>1322.3004900000001</v>
      </c>
      <c r="AQ10" s="16">
        <f t="shared" si="2"/>
        <v>1244.4315099999999</v>
      </c>
      <c r="AR10" s="16">
        <f t="shared" si="2"/>
        <v>1170.6249000000003</v>
      </c>
      <c r="AS10" s="16">
        <f t="shared" si="2"/>
        <v>1469.0983299999998</v>
      </c>
      <c r="AT10" s="16">
        <f t="shared" si="2"/>
        <v>1176.9797500000002</v>
      </c>
      <c r="AU10" s="16">
        <f t="shared" si="2"/>
        <v>1014.30669</v>
      </c>
      <c r="AV10" s="16">
        <f t="shared" si="2"/>
        <v>990.17921000000001</v>
      </c>
      <c r="AW10" s="16">
        <f t="shared" si="2"/>
        <v>866.63643999999999</v>
      </c>
      <c r="AX10" s="16">
        <f t="shared" si="2"/>
        <v>1399.22029</v>
      </c>
      <c r="AY10" s="16">
        <f t="shared" si="2"/>
        <v>4026.00353</v>
      </c>
      <c r="AZ10" s="16">
        <f t="shared" si="2"/>
        <v>2130.8190399999999</v>
      </c>
      <c r="BA10" s="16">
        <f t="shared" si="2"/>
        <v>1561.2038700000001</v>
      </c>
      <c r="BB10" s="18"/>
      <c r="BC10" s="18"/>
      <c r="BD10" s="18"/>
      <c r="BE10" s="18"/>
      <c r="BF10" s="19"/>
      <c r="BG10" s="16">
        <f>SUM(BG7:BG9)</f>
        <v>10791.369099999998</v>
      </c>
      <c r="BH10" s="16">
        <f>SUM(BH7:BH9)</f>
        <v>11555.646129999997</v>
      </c>
      <c r="BI10" s="16">
        <f>SUM(BI7:BI9)</f>
        <v>17711.122969999997</v>
      </c>
    </row>
    <row r="11" spans="2:61" x14ac:dyDescent="0.2"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8"/>
      <c r="BC11" s="18"/>
      <c r="BD11" s="18"/>
      <c r="BE11" s="18"/>
      <c r="BF11" s="19"/>
      <c r="BG11" s="19"/>
      <c r="BH11" s="19"/>
      <c r="BI11" s="19"/>
    </row>
    <row r="12" spans="2:61" x14ac:dyDescent="0.2">
      <c r="B12" t="s">
        <v>22</v>
      </c>
      <c r="J12" s="13">
        <v>201.75041000000002</v>
      </c>
      <c r="K12" s="13">
        <v>509.53951000000001</v>
      </c>
      <c r="L12" s="13">
        <v>94.113020000000006</v>
      </c>
      <c r="M12" s="13">
        <v>596.89661000000001</v>
      </c>
      <c r="N12" s="13">
        <v>-394.24772999999999</v>
      </c>
      <c r="O12" s="13">
        <v>470.84777000000003</v>
      </c>
      <c r="P12" s="13">
        <v>293.34313000000003</v>
      </c>
      <c r="Q12" s="13">
        <v>552.55633</v>
      </c>
      <c r="R12" s="13">
        <v>503.17556000000002</v>
      </c>
      <c r="S12" s="13">
        <v>625.78813000000002</v>
      </c>
      <c r="T12" s="13">
        <v>409.87352000000004</v>
      </c>
      <c r="U12" s="13">
        <v>-38.550470000000004</v>
      </c>
      <c r="V12" s="13">
        <v>190.45964999999998</v>
      </c>
      <c r="W12" s="13">
        <v>488.90235999999999</v>
      </c>
      <c r="X12" s="13">
        <v>466.45623000000001</v>
      </c>
      <c r="Y12" s="13">
        <v>271.49655999999999</v>
      </c>
      <c r="Z12" s="13">
        <v>344.17601999999999</v>
      </c>
      <c r="AA12" s="13">
        <v>171.06171000000001</v>
      </c>
      <c r="AB12" s="13">
        <v>248.69068999999999</v>
      </c>
      <c r="AC12" s="13">
        <v>320.21338000000003</v>
      </c>
      <c r="AD12" s="13">
        <v>440.73372999999998</v>
      </c>
      <c r="AE12" s="13">
        <v>416.19981000000001</v>
      </c>
      <c r="AF12" s="13">
        <v>110.84116</v>
      </c>
      <c r="AG12" s="13">
        <v>724.92750000000001</v>
      </c>
      <c r="AH12" s="13">
        <v>1308.9529600000001</v>
      </c>
      <c r="AI12" s="13">
        <v>1082.9329499999999</v>
      </c>
      <c r="AJ12" s="13">
        <v>561.11365000000001</v>
      </c>
      <c r="AK12" s="13">
        <v>464.38931000000002</v>
      </c>
      <c r="AL12" s="13">
        <v>362.88778000000002</v>
      </c>
      <c r="AM12" s="13">
        <v>692.28400999999997</v>
      </c>
      <c r="AN12" s="13">
        <v>349.24162000000001</v>
      </c>
      <c r="AO12" s="13">
        <v>238.67771999999999</v>
      </c>
      <c r="AP12" s="13">
        <v>423.38243</v>
      </c>
      <c r="AQ12" s="13">
        <v>552.74545000000001</v>
      </c>
      <c r="AR12" s="13">
        <v>471.3603</v>
      </c>
      <c r="AS12" s="13">
        <v>648.79898000000003</v>
      </c>
      <c r="AT12" s="13">
        <v>418.13986999999997</v>
      </c>
      <c r="AU12" s="13">
        <v>440.32103999999998</v>
      </c>
      <c r="AV12" s="13">
        <v>291.44914</v>
      </c>
      <c r="AW12" s="13">
        <v>288.89521999999999</v>
      </c>
      <c r="AX12" s="13">
        <v>541.78906999999992</v>
      </c>
      <c r="AY12" s="13">
        <v>1659.5236299999999</v>
      </c>
      <c r="AZ12" s="13">
        <v>1091.98776</v>
      </c>
      <c r="BA12" s="13">
        <v>588.73982999999998</v>
      </c>
      <c r="BB12" s="18"/>
      <c r="BC12" s="18"/>
      <c r="BD12" s="18"/>
      <c r="BE12" s="18"/>
      <c r="BF12" s="19"/>
      <c r="BG12" s="13">
        <f t="shared" ref="BG12:BI13" si="3">SUMIFS($J12:$BE12,$J$5:$BE$5,BG$5)</f>
        <v>3825.0857900000001</v>
      </c>
      <c r="BH12" s="13">
        <f t="shared" si="3"/>
        <v>4194.1588000000002</v>
      </c>
      <c r="BI12" s="13">
        <f t="shared" si="3"/>
        <v>7156.7671599999994</v>
      </c>
    </row>
    <row r="13" spans="2:61" x14ac:dyDescent="0.2">
      <c r="B13" t="s">
        <v>23</v>
      </c>
      <c r="J13" s="13">
        <v>122.57858333333333</v>
      </c>
      <c r="K13" s="13">
        <v>122.57858333333333</v>
      </c>
      <c r="L13" s="13">
        <v>122.57858333333333</v>
      </c>
      <c r="M13" s="13">
        <v>122.57858333333333</v>
      </c>
      <c r="N13" s="13">
        <v>122.57858333333333</v>
      </c>
      <c r="O13" s="13">
        <v>122.57858333333333</v>
      </c>
      <c r="P13" s="13">
        <v>122.57858333333333</v>
      </c>
      <c r="Q13" s="13">
        <v>122.57858333333333</v>
      </c>
      <c r="R13" s="13">
        <v>122.57858333333333</v>
      </c>
      <c r="S13" s="13">
        <v>122.57858333333333</v>
      </c>
      <c r="T13" s="13">
        <v>122.57858333333333</v>
      </c>
      <c r="U13" s="13">
        <v>122.57858333333333</v>
      </c>
      <c r="V13" s="13">
        <v>122.04921250000001</v>
      </c>
      <c r="W13" s="13">
        <v>122.04921250000001</v>
      </c>
      <c r="X13" s="13">
        <v>122.04921250000001</v>
      </c>
      <c r="Y13" s="13">
        <v>122.04921250000001</v>
      </c>
      <c r="Z13" s="13">
        <v>122.04921250000001</v>
      </c>
      <c r="AA13" s="13">
        <v>122.04921250000001</v>
      </c>
      <c r="AB13" s="13">
        <v>122.04921250000001</v>
      </c>
      <c r="AC13" s="13">
        <v>122.04921250000001</v>
      </c>
      <c r="AD13" s="13">
        <v>122.04921250000001</v>
      </c>
      <c r="AE13" s="13">
        <v>122.04921250000001</v>
      </c>
      <c r="AF13" s="13">
        <v>122.04921250000001</v>
      </c>
      <c r="AG13" s="13">
        <v>122.04921250000001</v>
      </c>
      <c r="AH13" s="13">
        <v>135.58752250000001</v>
      </c>
      <c r="AI13" s="13">
        <v>135.58752250000001</v>
      </c>
      <c r="AJ13" s="13">
        <v>135.58752250000001</v>
      </c>
      <c r="AK13" s="13">
        <v>135.58752250000001</v>
      </c>
      <c r="AL13" s="13">
        <v>135.58752250000001</v>
      </c>
      <c r="AM13" s="13">
        <v>135.58752250000001</v>
      </c>
      <c r="AN13" s="13">
        <v>135.58752250000001</v>
      </c>
      <c r="AO13" s="13">
        <v>135.58752250000001</v>
      </c>
      <c r="AP13" s="13">
        <v>135.58752250000001</v>
      </c>
      <c r="AQ13" s="13">
        <v>135.58752250000001</v>
      </c>
      <c r="AR13" s="13">
        <v>135.58752250000001</v>
      </c>
      <c r="AS13" s="13">
        <v>135.58752250000001</v>
      </c>
      <c r="AT13" s="13">
        <v>175.83664522961567</v>
      </c>
      <c r="AU13" s="13">
        <v>175.83664522961567</v>
      </c>
      <c r="AV13" s="13">
        <v>175.83664522961567</v>
      </c>
      <c r="AW13" s="13">
        <v>175.83664522961567</v>
      </c>
      <c r="AX13" s="13">
        <v>175.83664522961567</v>
      </c>
      <c r="AY13" s="13">
        <v>175.83664522961567</v>
      </c>
      <c r="AZ13" s="13">
        <v>175.83664522961567</v>
      </c>
      <c r="BA13" s="13">
        <v>175.83664522961567</v>
      </c>
      <c r="BB13" s="18"/>
      <c r="BC13" s="18"/>
      <c r="BD13" s="18"/>
      <c r="BE13" s="18"/>
      <c r="BF13" s="19"/>
      <c r="BG13" s="13">
        <f t="shared" si="3"/>
        <v>1470.9430000000002</v>
      </c>
      <c r="BH13" s="13">
        <f t="shared" si="3"/>
        <v>1464.5905500000006</v>
      </c>
      <c r="BI13" s="13">
        <f t="shared" si="3"/>
        <v>1627.05027</v>
      </c>
    </row>
    <row r="14" spans="2:61" x14ac:dyDescent="0.2">
      <c r="B14" t="s">
        <v>24</v>
      </c>
      <c r="J14" s="13">
        <v>17.020409999999998</v>
      </c>
      <c r="K14" s="13">
        <v>19.1812</v>
      </c>
      <c r="L14" s="13">
        <v>15.964559999999999</v>
      </c>
      <c r="M14" s="13">
        <v>22.840730000000001</v>
      </c>
      <c r="N14" s="13">
        <v>25.012490000000003</v>
      </c>
      <c r="O14" s="13">
        <v>22.74774</v>
      </c>
      <c r="P14" s="13">
        <v>-2.3454800000000002</v>
      </c>
      <c r="Q14" s="13">
        <v>16.366820000000001</v>
      </c>
      <c r="R14" s="13">
        <v>11.94101</v>
      </c>
      <c r="S14" s="13">
        <v>15.39176</v>
      </c>
      <c r="T14" s="13">
        <v>17.812630000000002</v>
      </c>
      <c r="U14" s="13">
        <v>9.7593199999999989</v>
      </c>
      <c r="V14" s="13">
        <v>17.019819999999999</v>
      </c>
      <c r="W14" s="13">
        <v>14.785540000000001</v>
      </c>
      <c r="X14" s="13">
        <v>19.11299</v>
      </c>
      <c r="Y14" s="13">
        <v>23.33118</v>
      </c>
      <c r="Z14" s="13">
        <v>8.1406099999999988</v>
      </c>
      <c r="AA14" s="13">
        <v>21.94323</v>
      </c>
      <c r="AB14" s="13">
        <v>12.642799999999999</v>
      </c>
      <c r="AC14" s="13">
        <v>18.995990000000003</v>
      </c>
      <c r="AD14" s="13">
        <v>13.942959999999999</v>
      </c>
      <c r="AE14" s="13">
        <v>22.798849999999998</v>
      </c>
      <c r="AF14" s="13">
        <v>17.17352</v>
      </c>
      <c r="AG14" s="13">
        <v>21.21246</v>
      </c>
      <c r="AH14" s="13">
        <v>16.399080000000001</v>
      </c>
      <c r="AI14" s="13">
        <v>17.04027</v>
      </c>
      <c r="AJ14" s="13">
        <v>15.19905</v>
      </c>
      <c r="AK14" s="13">
        <v>16.536669999999997</v>
      </c>
      <c r="AL14" s="13">
        <v>11.847379999999999</v>
      </c>
      <c r="AM14" s="13">
        <v>10.164969999999999</v>
      </c>
      <c r="AN14" s="13">
        <v>11.283469999999999</v>
      </c>
      <c r="AO14" s="13">
        <v>16.59853</v>
      </c>
      <c r="AP14" s="13">
        <v>16.296320000000001</v>
      </c>
      <c r="AQ14" s="13">
        <v>17.913689999999999</v>
      </c>
      <c r="AR14" s="13">
        <v>14.178319999999999</v>
      </c>
      <c r="AS14" s="13">
        <v>17.781040000000001</v>
      </c>
      <c r="AT14" s="13">
        <v>15.072839999999999</v>
      </c>
      <c r="AU14" s="13">
        <v>14.29416</v>
      </c>
      <c r="AV14" s="13">
        <v>36.714769999999994</v>
      </c>
      <c r="AW14" s="13">
        <v>14.751709999999999</v>
      </c>
      <c r="AX14" s="13">
        <v>23.126799999999999</v>
      </c>
      <c r="AY14" s="13">
        <v>15.78293</v>
      </c>
      <c r="AZ14" s="13">
        <v>11.98302</v>
      </c>
      <c r="BA14" s="13">
        <v>15.36866</v>
      </c>
      <c r="BB14" s="18"/>
      <c r="BC14" s="18"/>
      <c r="BD14" s="18"/>
      <c r="BE14" s="18"/>
      <c r="BF14" s="19"/>
      <c r="BG14" s="13">
        <f>SUMIFS($J14:$BE14,$J$5:$BE$5,BG$5)</f>
        <v>191.69319000000004</v>
      </c>
      <c r="BH14" s="13">
        <f>SUMIFS($J14:$BE14,$J$5:$BE$5,BH$5)</f>
        <v>211.09994999999998</v>
      </c>
      <c r="BI14" s="13">
        <f>SUMIFS($J14:$BE14,$J$5:$BE$5,BI$5)</f>
        <v>181.23878999999997</v>
      </c>
    </row>
    <row r="15" spans="2:61" x14ac:dyDescent="0.2">
      <c r="B15" t="s">
        <v>25</v>
      </c>
      <c r="J15" s="14">
        <f>+SUM(J12:J14)</f>
        <v>341.34940333333338</v>
      </c>
      <c r="K15" s="14">
        <f t="shared" ref="K15:AU15" si="4">+SUM(K12:K14)</f>
        <v>651.29929333333337</v>
      </c>
      <c r="L15" s="14">
        <f t="shared" si="4"/>
        <v>232.65616333333332</v>
      </c>
      <c r="M15" s="14">
        <f t="shared" si="4"/>
        <v>742.31592333333333</v>
      </c>
      <c r="N15" s="14">
        <f t="shared" si="4"/>
        <v>-246.65665666666666</v>
      </c>
      <c r="O15" s="14">
        <f t="shared" si="4"/>
        <v>616.17409333333342</v>
      </c>
      <c r="P15" s="14">
        <f t="shared" si="4"/>
        <v>413.57623333333333</v>
      </c>
      <c r="Q15" s="14">
        <f t="shared" si="4"/>
        <v>691.50173333333328</v>
      </c>
      <c r="R15" s="14">
        <f t="shared" si="4"/>
        <v>637.69515333333334</v>
      </c>
      <c r="S15" s="14">
        <f t="shared" si="4"/>
        <v>763.75847333333331</v>
      </c>
      <c r="T15" s="14">
        <f t="shared" si="4"/>
        <v>550.26473333333342</v>
      </c>
      <c r="U15" s="14">
        <f t="shared" si="4"/>
        <v>93.787433333333325</v>
      </c>
      <c r="V15" s="14">
        <f t="shared" si="4"/>
        <v>329.52868249999995</v>
      </c>
      <c r="W15" s="14">
        <f t="shared" si="4"/>
        <v>625.73711249999997</v>
      </c>
      <c r="X15" s="14">
        <f t="shared" si="4"/>
        <v>607.61843250000004</v>
      </c>
      <c r="Y15" s="14">
        <f t="shared" si="4"/>
        <v>416.87695250000002</v>
      </c>
      <c r="Z15" s="14">
        <f t="shared" si="4"/>
        <v>474.36584249999999</v>
      </c>
      <c r="AA15" s="14">
        <f t="shared" si="4"/>
        <v>315.05415249999999</v>
      </c>
      <c r="AB15" s="14">
        <f t="shared" si="4"/>
        <v>383.38270249999999</v>
      </c>
      <c r="AC15" s="14">
        <f t="shared" si="4"/>
        <v>461.25858250000005</v>
      </c>
      <c r="AD15" s="14">
        <f t="shared" si="4"/>
        <v>576.72590249999996</v>
      </c>
      <c r="AE15" s="14">
        <f t="shared" si="4"/>
        <v>561.04787250000004</v>
      </c>
      <c r="AF15" s="14">
        <f t="shared" si="4"/>
        <v>250.06389250000001</v>
      </c>
      <c r="AG15" s="14">
        <f t="shared" si="4"/>
        <v>868.18917250000004</v>
      </c>
      <c r="AH15" s="14">
        <f t="shared" si="4"/>
        <v>1460.9395625</v>
      </c>
      <c r="AI15" s="14">
        <f t="shared" si="4"/>
        <v>1235.5607424999998</v>
      </c>
      <c r="AJ15" s="14">
        <f t="shared" si="4"/>
        <v>711.90022249999993</v>
      </c>
      <c r="AK15" s="14">
        <f t="shared" si="4"/>
        <v>616.51350249999996</v>
      </c>
      <c r="AL15" s="14">
        <f t="shared" si="4"/>
        <v>510.32268249999998</v>
      </c>
      <c r="AM15" s="14">
        <f t="shared" si="4"/>
        <v>838.03650249999998</v>
      </c>
      <c r="AN15" s="14">
        <f t="shared" si="4"/>
        <v>496.11261250000001</v>
      </c>
      <c r="AO15" s="14">
        <f t="shared" si="4"/>
        <v>390.86377249999998</v>
      </c>
      <c r="AP15" s="14">
        <f t="shared" si="4"/>
        <v>575.26627250000001</v>
      </c>
      <c r="AQ15" s="14">
        <f t="shared" si="4"/>
        <v>706.24666249999996</v>
      </c>
      <c r="AR15" s="14">
        <f t="shared" si="4"/>
        <v>621.12614250000001</v>
      </c>
      <c r="AS15" s="14">
        <f t="shared" si="4"/>
        <v>802.16754249999997</v>
      </c>
      <c r="AT15" s="14">
        <f t="shared" si="4"/>
        <v>609.04935522961568</v>
      </c>
      <c r="AU15" s="14">
        <f t="shared" si="4"/>
        <v>630.45184522961574</v>
      </c>
      <c r="AV15" s="14">
        <f t="shared" ref="AV15:AX15" si="5">+SUM(AV12:AV14)</f>
        <v>504.00055522961566</v>
      </c>
      <c r="AW15" s="14">
        <f t="shared" si="5"/>
        <v>479.48357522961567</v>
      </c>
      <c r="AX15" s="14">
        <f t="shared" si="5"/>
        <v>740.7525152296156</v>
      </c>
      <c r="AY15" s="14">
        <f t="shared" ref="AY15:AZ15" si="6">+SUM(AY12:AY14)</f>
        <v>1851.1432052296157</v>
      </c>
      <c r="AZ15" s="14">
        <f t="shared" si="6"/>
        <v>1279.8074252296155</v>
      </c>
      <c r="BA15" s="14">
        <f t="shared" ref="BA15" si="7">+SUM(BA12:BA14)</f>
        <v>779.94513522961563</v>
      </c>
      <c r="BB15" s="18"/>
      <c r="BC15" s="18"/>
      <c r="BD15" s="18"/>
      <c r="BE15" s="18"/>
      <c r="BF15" s="19"/>
      <c r="BG15" s="14">
        <f t="shared" ref="BG15:BI15" si="8">+SUM(BG12:BG14)</f>
        <v>5487.7219800000003</v>
      </c>
      <c r="BH15" s="14">
        <f t="shared" si="8"/>
        <v>5869.8493000000008</v>
      </c>
      <c r="BI15" s="14">
        <f t="shared" si="8"/>
        <v>8965.0562199999986</v>
      </c>
    </row>
    <row r="16" spans="2:61" x14ac:dyDescent="0.2">
      <c r="C16" t="s">
        <v>26</v>
      </c>
      <c r="J16" s="16">
        <f>+J10-J15</f>
        <v>733.47430666666673</v>
      </c>
      <c r="K16" s="16">
        <f t="shared" ref="K16:AX16" si="9">+K10-K15</f>
        <v>525.25474666666639</v>
      </c>
      <c r="L16" s="16">
        <f t="shared" si="9"/>
        <v>325.90635666666662</v>
      </c>
      <c r="M16" s="16">
        <f t="shared" si="9"/>
        <v>354.87271666666675</v>
      </c>
      <c r="N16" s="16">
        <f t="shared" si="9"/>
        <v>614.32530666666662</v>
      </c>
      <c r="O16" s="16">
        <f t="shared" si="9"/>
        <v>267.14673666666658</v>
      </c>
      <c r="P16" s="16">
        <f t="shared" si="9"/>
        <v>1318.4167866666667</v>
      </c>
      <c r="Q16" s="16">
        <f t="shared" si="9"/>
        <v>171.7320666666667</v>
      </c>
      <c r="R16" s="16">
        <f t="shared" si="9"/>
        <v>299.19285666666644</v>
      </c>
      <c r="S16" s="16">
        <f t="shared" si="9"/>
        <v>-138.57126333333315</v>
      </c>
      <c r="T16" s="16">
        <f t="shared" si="9"/>
        <v>325.3213066666666</v>
      </c>
      <c r="U16" s="16">
        <f t="shared" si="9"/>
        <v>506.57519666666678</v>
      </c>
      <c r="V16" s="16">
        <f t="shared" si="9"/>
        <v>640.19701750000013</v>
      </c>
      <c r="W16" s="16">
        <f t="shared" si="9"/>
        <v>557.73621750000007</v>
      </c>
      <c r="X16" s="16">
        <f t="shared" si="9"/>
        <v>249.09418749999975</v>
      </c>
      <c r="Y16" s="16">
        <f t="shared" si="9"/>
        <v>209.18499749999989</v>
      </c>
      <c r="Z16" s="16">
        <f t="shared" si="9"/>
        <v>479.10536750000006</v>
      </c>
      <c r="AA16" s="16">
        <f t="shared" si="9"/>
        <v>447.20957750000002</v>
      </c>
      <c r="AB16" s="16">
        <f t="shared" si="9"/>
        <v>239.41480749999999</v>
      </c>
      <c r="AC16" s="16">
        <f t="shared" si="9"/>
        <v>516.47792750000008</v>
      </c>
      <c r="AD16" s="16">
        <f t="shared" si="9"/>
        <v>372.44772750000004</v>
      </c>
      <c r="AE16" s="16">
        <f t="shared" si="9"/>
        <v>231.85916750000001</v>
      </c>
      <c r="AF16" s="16">
        <f t="shared" si="9"/>
        <v>569.19076749999999</v>
      </c>
      <c r="AG16" s="16">
        <f t="shared" si="9"/>
        <v>1173.8790675</v>
      </c>
      <c r="AH16" s="16">
        <f t="shared" si="9"/>
        <v>1712.1713175000002</v>
      </c>
      <c r="AI16" s="16">
        <f t="shared" si="9"/>
        <v>1481.5320575000001</v>
      </c>
      <c r="AJ16" s="16">
        <f t="shared" si="9"/>
        <v>816.67711750000035</v>
      </c>
      <c r="AK16" s="16">
        <f t="shared" si="9"/>
        <v>472.38575750000018</v>
      </c>
      <c r="AL16" s="16">
        <f t="shared" si="9"/>
        <v>603.92516750000004</v>
      </c>
      <c r="AM16" s="16">
        <f t="shared" si="9"/>
        <v>582.17356749999988</v>
      </c>
      <c r="AN16" s="16">
        <f t="shared" si="9"/>
        <v>361.38350749999989</v>
      </c>
      <c r="AO16" s="16">
        <f t="shared" si="9"/>
        <v>214.1696475</v>
      </c>
      <c r="AP16" s="16">
        <f t="shared" si="9"/>
        <v>747.03421750000007</v>
      </c>
      <c r="AQ16" s="16">
        <f t="shared" si="9"/>
        <v>538.18484749999993</v>
      </c>
      <c r="AR16" s="16">
        <f t="shared" si="9"/>
        <v>549.49875750000024</v>
      </c>
      <c r="AS16" s="16">
        <f t="shared" si="9"/>
        <v>666.93078749999984</v>
      </c>
      <c r="AT16" s="16">
        <f t="shared" si="9"/>
        <v>567.93039477038451</v>
      </c>
      <c r="AU16" s="16">
        <f t="shared" si="9"/>
        <v>383.85484477038426</v>
      </c>
      <c r="AV16" s="16">
        <f t="shared" si="9"/>
        <v>486.17865477038436</v>
      </c>
      <c r="AW16" s="16">
        <f t="shared" si="9"/>
        <v>387.15286477038433</v>
      </c>
      <c r="AX16" s="16">
        <f t="shared" si="9"/>
        <v>658.46777477038438</v>
      </c>
      <c r="AY16" s="16">
        <f t="shared" ref="AY16:AZ16" si="10">+AY10-AY15</f>
        <v>2174.8603247703841</v>
      </c>
      <c r="AZ16" s="16">
        <f t="shared" si="10"/>
        <v>851.01161477038431</v>
      </c>
      <c r="BA16" s="16">
        <f t="shared" ref="BA16" si="11">+BA10-BA15</f>
        <v>781.25873477038442</v>
      </c>
      <c r="BB16" s="18"/>
      <c r="BC16" s="18"/>
      <c r="BD16" s="18"/>
      <c r="BE16" s="18"/>
      <c r="BF16" s="19"/>
      <c r="BG16" s="16">
        <f t="shared" ref="BG16:BI16" si="12">+BG10-BG15</f>
        <v>5303.6471199999978</v>
      </c>
      <c r="BH16" s="16">
        <f t="shared" si="12"/>
        <v>5685.7968299999966</v>
      </c>
      <c r="BI16" s="16">
        <f t="shared" si="12"/>
        <v>8746.0667499999981</v>
      </c>
    </row>
    <row r="17" spans="2:61" x14ac:dyDescent="0.2"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8"/>
      <c r="BC17" s="18"/>
      <c r="BD17" s="18"/>
      <c r="BE17" s="18"/>
      <c r="BF17" s="19"/>
      <c r="BG17" s="19"/>
      <c r="BH17" s="19"/>
      <c r="BI17" s="19"/>
    </row>
    <row r="18" spans="2:61" x14ac:dyDescent="0.2">
      <c r="B18" t="s">
        <v>27</v>
      </c>
      <c r="J18" s="13">
        <v>6.1474599999999997</v>
      </c>
      <c r="K18" s="13">
        <v>8.3200400000000005</v>
      </c>
      <c r="L18" s="13">
        <v>9.2621899999999986</v>
      </c>
      <c r="M18" s="13">
        <v>27.426539999999999</v>
      </c>
      <c r="N18" s="13">
        <v>3.5384899999999999</v>
      </c>
      <c r="O18" s="13">
        <v>32.172350000000002</v>
      </c>
      <c r="P18" s="13">
        <v>39.032340000000005</v>
      </c>
      <c r="Q18" s="13">
        <v>18.451239999999999</v>
      </c>
      <c r="R18" s="13">
        <v>3.5587900000000001</v>
      </c>
      <c r="S18" s="13">
        <v>51.583359999999999</v>
      </c>
      <c r="T18" s="13">
        <v>43.746749999999999</v>
      </c>
      <c r="U18" s="13">
        <v>57.293639999999996</v>
      </c>
      <c r="V18" s="13">
        <v>36.718870000000003</v>
      </c>
      <c r="W18" s="13">
        <v>2.6931400000000005</v>
      </c>
      <c r="X18" s="13">
        <v>16.65943</v>
      </c>
      <c r="Y18" s="13">
        <v>-8.4558800000000005</v>
      </c>
      <c r="Z18" s="13">
        <v>15.271560000000001</v>
      </c>
      <c r="AA18" s="13">
        <v>22.177900000000001</v>
      </c>
      <c r="AB18" s="13">
        <v>21.021939999999997</v>
      </c>
      <c r="AC18" s="13">
        <v>10.66911</v>
      </c>
      <c r="AD18" s="13">
        <v>-3.6202000000000005</v>
      </c>
      <c r="AE18" s="13">
        <v>23.193639999999998</v>
      </c>
      <c r="AF18" s="13">
        <v>31.121590000000001</v>
      </c>
      <c r="AG18" s="13">
        <v>4.8122499999999997</v>
      </c>
      <c r="AH18" s="13">
        <v>10.695639999999999</v>
      </c>
      <c r="AI18" s="13">
        <v>81.592860000000002</v>
      </c>
      <c r="AJ18" s="13">
        <v>37.866309999999999</v>
      </c>
      <c r="AK18" s="13">
        <v>11.006310000000001</v>
      </c>
      <c r="AL18" s="13">
        <v>12.96077</v>
      </c>
      <c r="AM18" s="13">
        <v>39.297179999999997</v>
      </c>
      <c r="AN18" s="13">
        <v>4.3721300000000003</v>
      </c>
      <c r="AO18" s="13">
        <v>5.4364400000000002</v>
      </c>
      <c r="AP18" s="13">
        <v>-100.55661000000001</v>
      </c>
      <c r="AQ18" s="13">
        <v>17.43683</v>
      </c>
      <c r="AR18" s="13">
        <v>8.5239699999999985</v>
      </c>
      <c r="AS18" s="13">
        <v>17.354209999999998</v>
      </c>
      <c r="AT18" s="13">
        <v>19.025269999999999</v>
      </c>
      <c r="AU18" s="13">
        <v>6.7042999999999999</v>
      </c>
      <c r="AV18" s="13">
        <v>24.66413</v>
      </c>
      <c r="AW18" s="13">
        <v>11.829229999999999</v>
      </c>
      <c r="AX18" s="13">
        <v>2.6131500000000001</v>
      </c>
      <c r="AY18" s="13">
        <v>9.76708</v>
      </c>
      <c r="AZ18" s="13">
        <v>30.888450000000002</v>
      </c>
      <c r="BA18" s="13">
        <v>58.903680000000001</v>
      </c>
      <c r="BB18" s="18"/>
      <c r="BC18" s="18"/>
      <c r="BD18" s="18"/>
      <c r="BE18" s="18"/>
      <c r="BF18" s="19"/>
      <c r="BG18" s="13">
        <f t="shared" ref="BG18:BI18" si="13">SUMIFS($J18:$BE18,$J$5:$BE$5,BG$5)</f>
        <v>300.53318999999999</v>
      </c>
      <c r="BH18" s="13">
        <f t="shared" si="13"/>
        <v>172.26335</v>
      </c>
      <c r="BI18" s="13">
        <f t="shared" si="13"/>
        <v>145.98604</v>
      </c>
    </row>
    <row r="19" spans="2:61" x14ac:dyDescent="0.2">
      <c r="C19" t="s">
        <v>28</v>
      </c>
      <c r="J19" s="16">
        <f>+J16-J18</f>
        <v>727.32684666666671</v>
      </c>
      <c r="K19" s="16">
        <f>+K16-K18</f>
        <v>516.93470666666644</v>
      </c>
      <c r="L19" s="16">
        <f t="shared" ref="L19:BA19" si="14">+L16-L18</f>
        <v>316.64416666666665</v>
      </c>
      <c r="M19" s="16">
        <f t="shared" si="14"/>
        <v>327.44617666666676</v>
      </c>
      <c r="N19" s="16">
        <f t="shared" si="14"/>
        <v>610.7868166666666</v>
      </c>
      <c r="O19" s="16">
        <f t="shared" si="14"/>
        <v>234.97438666666659</v>
      </c>
      <c r="P19" s="16">
        <f t="shared" si="14"/>
        <v>1279.3844466666667</v>
      </c>
      <c r="Q19" s="16">
        <f t="shared" si="14"/>
        <v>153.28082666666671</v>
      </c>
      <c r="R19" s="16">
        <f t="shared" si="14"/>
        <v>295.63406666666646</v>
      </c>
      <c r="S19" s="16">
        <f t="shared" si="14"/>
        <v>-190.15462333333315</v>
      </c>
      <c r="T19" s="16">
        <f t="shared" si="14"/>
        <v>281.57455666666658</v>
      </c>
      <c r="U19" s="16">
        <f t="shared" si="14"/>
        <v>449.2815566666668</v>
      </c>
      <c r="V19" s="16">
        <f t="shared" si="14"/>
        <v>603.47814750000009</v>
      </c>
      <c r="W19" s="16">
        <f t="shared" si="14"/>
        <v>555.04307750000009</v>
      </c>
      <c r="X19" s="16">
        <f t="shared" si="14"/>
        <v>232.43475749999976</v>
      </c>
      <c r="Y19" s="16">
        <f t="shared" si="14"/>
        <v>217.6408774999999</v>
      </c>
      <c r="Z19" s="16">
        <f t="shared" si="14"/>
        <v>463.83380750000003</v>
      </c>
      <c r="AA19" s="16">
        <f t="shared" si="14"/>
        <v>425.0316775</v>
      </c>
      <c r="AB19" s="16">
        <f t="shared" si="14"/>
        <v>218.39286749999999</v>
      </c>
      <c r="AC19" s="16">
        <f t="shared" si="14"/>
        <v>505.80881750000009</v>
      </c>
      <c r="AD19" s="16">
        <f t="shared" si="14"/>
        <v>376.06792750000005</v>
      </c>
      <c r="AE19" s="16">
        <f t="shared" si="14"/>
        <v>208.66552750000002</v>
      </c>
      <c r="AF19" s="16">
        <f t="shared" si="14"/>
        <v>538.06917750000002</v>
      </c>
      <c r="AG19" s="16">
        <f t="shared" si="14"/>
        <v>1169.0668175000001</v>
      </c>
      <c r="AH19" s="16">
        <f t="shared" si="14"/>
        <v>1701.4756775000003</v>
      </c>
      <c r="AI19" s="16">
        <f t="shared" si="14"/>
        <v>1399.9391975000001</v>
      </c>
      <c r="AJ19" s="16">
        <f t="shared" si="14"/>
        <v>778.81080750000035</v>
      </c>
      <c r="AK19" s="16">
        <f t="shared" si="14"/>
        <v>461.3794475000002</v>
      </c>
      <c r="AL19" s="16">
        <f t="shared" si="14"/>
        <v>590.96439750000002</v>
      </c>
      <c r="AM19" s="16">
        <f t="shared" si="14"/>
        <v>542.87638749999985</v>
      </c>
      <c r="AN19" s="16">
        <f t="shared" si="14"/>
        <v>357.01137749999987</v>
      </c>
      <c r="AO19" s="16">
        <f t="shared" si="14"/>
        <v>208.73320749999999</v>
      </c>
      <c r="AP19" s="16">
        <f t="shared" si="14"/>
        <v>847.59082750000005</v>
      </c>
      <c r="AQ19" s="16">
        <f t="shared" si="14"/>
        <v>520.74801749999995</v>
      </c>
      <c r="AR19" s="16">
        <f t="shared" si="14"/>
        <v>540.97478750000028</v>
      </c>
      <c r="AS19" s="16">
        <f t="shared" si="14"/>
        <v>649.57657749999987</v>
      </c>
      <c r="AT19" s="16">
        <f t="shared" si="14"/>
        <v>548.90512477038453</v>
      </c>
      <c r="AU19" s="16">
        <f t="shared" si="14"/>
        <v>377.15054477038427</v>
      </c>
      <c r="AV19" s="16">
        <f t="shared" si="14"/>
        <v>461.51452477038436</v>
      </c>
      <c r="AW19" s="16">
        <f t="shared" si="14"/>
        <v>375.32363477038433</v>
      </c>
      <c r="AX19" s="16">
        <f t="shared" si="14"/>
        <v>655.85462477038436</v>
      </c>
      <c r="AY19" s="16">
        <f t="shared" si="14"/>
        <v>2165.093244770384</v>
      </c>
      <c r="AZ19" s="16">
        <f t="shared" si="14"/>
        <v>820.12316477038428</v>
      </c>
      <c r="BA19" s="16">
        <f t="shared" si="14"/>
        <v>722.35505477038441</v>
      </c>
      <c r="BB19" s="18"/>
      <c r="BC19" s="18"/>
      <c r="BD19" s="18"/>
      <c r="BE19" s="18"/>
      <c r="BF19" s="19"/>
      <c r="BG19" s="16">
        <f>+BG16-BG18</f>
        <v>5003.1139299999977</v>
      </c>
      <c r="BH19" s="16">
        <f t="shared" ref="BH19:BI19" si="15">+BH16-BH18</f>
        <v>5513.5334799999964</v>
      </c>
      <c r="BI19" s="16">
        <f t="shared" si="15"/>
        <v>8600.0807099999984</v>
      </c>
    </row>
    <row r="20" spans="2:61" x14ac:dyDescent="0.2"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8"/>
      <c r="BC20" s="18"/>
      <c r="BD20" s="18"/>
      <c r="BE20" s="18"/>
      <c r="BF20" s="19"/>
      <c r="BG20" s="19"/>
      <c r="BH20" s="19"/>
      <c r="BI20" s="19"/>
    </row>
    <row r="21" spans="2:61" x14ac:dyDescent="0.2">
      <c r="B21" t="s">
        <v>29</v>
      </c>
      <c r="J21" s="13">
        <v>73.813639999999978</v>
      </c>
      <c r="K21" s="13">
        <v>109.91010999999999</v>
      </c>
      <c r="L21" s="13">
        <v>66.851320000000001</v>
      </c>
      <c r="M21" s="13">
        <v>90.125470000000007</v>
      </c>
      <c r="N21" s="13">
        <v>37.853879999999997</v>
      </c>
      <c r="O21" s="13">
        <v>20.27814</v>
      </c>
      <c r="P21" s="13">
        <v>92.602419999999995</v>
      </c>
      <c r="Q21" s="13">
        <v>112.01917000000002</v>
      </c>
      <c r="R21" s="13">
        <v>84.717699999999994</v>
      </c>
      <c r="S21" s="13">
        <v>117.45747</v>
      </c>
      <c r="T21" s="13">
        <v>98.077420000000032</v>
      </c>
      <c r="U21" s="13">
        <v>313.31100999999995</v>
      </c>
      <c r="V21" s="13">
        <v>117.51830999999999</v>
      </c>
      <c r="W21" s="13">
        <v>113.76003999999996</v>
      </c>
      <c r="X21" s="13">
        <v>60.075649999999996</v>
      </c>
      <c r="Y21" s="13">
        <v>102.51790999999999</v>
      </c>
      <c r="Z21" s="13">
        <v>146.44325000000001</v>
      </c>
      <c r="AA21" s="13">
        <v>103.45998</v>
      </c>
      <c r="AB21" s="13">
        <v>99.328150000000008</v>
      </c>
      <c r="AC21" s="13">
        <v>119.47031</v>
      </c>
      <c r="AD21" s="13">
        <v>78.841739999999987</v>
      </c>
      <c r="AE21" s="13">
        <v>244.51</v>
      </c>
      <c r="AF21" s="13">
        <v>116.70617</v>
      </c>
      <c r="AG21" s="13">
        <v>101.51528999999998</v>
      </c>
      <c r="AH21" s="13">
        <v>110.73663999999999</v>
      </c>
      <c r="AI21" s="13">
        <v>105.83824</v>
      </c>
      <c r="AJ21" s="13">
        <v>102.84977000000001</v>
      </c>
      <c r="AK21" s="13">
        <v>141.352</v>
      </c>
      <c r="AL21" s="13">
        <v>103.81405000000001</v>
      </c>
      <c r="AM21" s="13">
        <v>89.008459999999985</v>
      </c>
      <c r="AN21" s="13">
        <v>91.150040000000018</v>
      </c>
      <c r="AO21" s="13">
        <v>100.14404999999999</v>
      </c>
      <c r="AP21" s="13">
        <v>126.48725</v>
      </c>
      <c r="AQ21" s="13">
        <v>115.27761</v>
      </c>
      <c r="AR21" s="13">
        <v>109.11551000000001</v>
      </c>
      <c r="AS21" s="13">
        <v>117.04427000000004</v>
      </c>
      <c r="AT21" s="13">
        <v>136.52024</v>
      </c>
      <c r="AU21" s="13">
        <v>98.323750000000018</v>
      </c>
      <c r="AV21" s="13">
        <v>124.31418000000001</v>
      </c>
      <c r="AW21" s="13">
        <v>122.16587000000001</v>
      </c>
      <c r="AX21" s="13">
        <v>127.76296000000001</v>
      </c>
      <c r="AY21" s="13">
        <v>124.23</v>
      </c>
      <c r="AZ21" s="13">
        <v>131.31291000000004</v>
      </c>
      <c r="BA21" s="13">
        <v>127.52766999999999</v>
      </c>
      <c r="BB21" s="18"/>
      <c r="BC21" s="18"/>
      <c r="BD21" s="18"/>
      <c r="BE21" s="18"/>
      <c r="BF21" s="19"/>
      <c r="BG21" s="13">
        <f t="shared" ref="BG21:BI24" si="16">SUMIFS($J21:$BE21,$J$5:$BE$5,BG$5)</f>
        <v>1217.01775</v>
      </c>
      <c r="BH21" s="13">
        <f t="shared" si="16"/>
        <v>1404.1467999999998</v>
      </c>
      <c r="BI21" s="13">
        <f t="shared" si="16"/>
        <v>1312.8178900000003</v>
      </c>
    </row>
    <row r="22" spans="2:61" x14ac:dyDescent="0.2">
      <c r="B22" t="s">
        <v>30</v>
      </c>
      <c r="J22" s="13">
        <v>41.100536666666656</v>
      </c>
      <c r="K22" s="13">
        <v>96.145956666666692</v>
      </c>
      <c r="L22" s="13">
        <v>106.13293666666665</v>
      </c>
      <c r="M22" s="13">
        <v>109.70602666666666</v>
      </c>
      <c r="N22" s="13">
        <v>117.82680666666668</v>
      </c>
      <c r="O22" s="13">
        <v>113.64362666666666</v>
      </c>
      <c r="P22" s="13">
        <v>238.52015666666665</v>
      </c>
      <c r="Q22" s="13">
        <v>106.01566666666666</v>
      </c>
      <c r="R22" s="13">
        <v>98.136906666666661</v>
      </c>
      <c r="S22" s="13">
        <v>103.57995666666669</v>
      </c>
      <c r="T22" s="13">
        <v>119.25517666666669</v>
      </c>
      <c r="U22" s="13">
        <v>251.04981666666669</v>
      </c>
      <c r="V22" s="13">
        <v>52.4315675</v>
      </c>
      <c r="W22" s="13">
        <v>107.84399749999997</v>
      </c>
      <c r="X22" s="13">
        <v>113.21659749999998</v>
      </c>
      <c r="Y22" s="13">
        <v>103.59315749999999</v>
      </c>
      <c r="Z22" s="13">
        <v>101.44842750000001</v>
      </c>
      <c r="AA22" s="13">
        <v>225.84418750000003</v>
      </c>
      <c r="AB22" s="13">
        <v>102.79658749999999</v>
      </c>
      <c r="AC22" s="13">
        <v>194.13804750000003</v>
      </c>
      <c r="AD22" s="13">
        <v>78.326587499999988</v>
      </c>
      <c r="AE22" s="13">
        <v>123.87880749999999</v>
      </c>
      <c r="AF22" s="13">
        <v>137.4480375</v>
      </c>
      <c r="AG22" s="13">
        <v>152.44455750000003</v>
      </c>
      <c r="AH22" s="13">
        <v>154.1863875</v>
      </c>
      <c r="AI22" s="13">
        <v>158.67835749999998</v>
      </c>
      <c r="AJ22" s="13">
        <v>170.66741749999997</v>
      </c>
      <c r="AK22" s="13">
        <v>119.20132749999999</v>
      </c>
      <c r="AL22" s="13">
        <v>128.01496749999998</v>
      </c>
      <c r="AM22" s="13">
        <v>109.66600750000001</v>
      </c>
      <c r="AN22" s="13">
        <v>126.42746750000001</v>
      </c>
      <c r="AO22" s="13">
        <v>133.66343750000001</v>
      </c>
      <c r="AP22" s="13">
        <v>108.91211750000002</v>
      </c>
      <c r="AQ22" s="13">
        <v>184.96286749999999</v>
      </c>
      <c r="AR22" s="13">
        <v>193.80998750000001</v>
      </c>
      <c r="AS22" s="13">
        <v>144.23839749999999</v>
      </c>
      <c r="AT22" s="13">
        <v>137.91055477038435</v>
      </c>
      <c r="AU22" s="13">
        <v>49.854804770384334</v>
      </c>
      <c r="AV22" s="13">
        <v>104.91356477038437</v>
      </c>
      <c r="AW22" s="13">
        <v>161.92299477038432</v>
      </c>
      <c r="AX22" s="13">
        <v>201.21904477038436</v>
      </c>
      <c r="AY22" s="13">
        <v>177.95865477038433</v>
      </c>
      <c r="AZ22" s="13">
        <v>171.73200477038438</v>
      </c>
      <c r="BA22" s="13">
        <v>170.91917477038436</v>
      </c>
      <c r="BB22" s="18"/>
      <c r="BC22" s="18"/>
      <c r="BD22" s="18"/>
      <c r="BE22" s="18"/>
      <c r="BF22" s="19"/>
      <c r="BG22" s="13">
        <f t="shared" si="16"/>
        <v>1501.1135700000002</v>
      </c>
      <c r="BH22" s="13">
        <f t="shared" si="16"/>
        <v>1493.41056</v>
      </c>
      <c r="BI22" s="13">
        <f t="shared" si="16"/>
        <v>1732.4287399999998</v>
      </c>
    </row>
    <row r="23" spans="2:61" x14ac:dyDescent="0.2">
      <c r="B23" t="s">
        <v>31</v>
      </c>
      <c r="J23" s="13">
        <v>97.155650000000009</v>
      </c>
      <c r="K23" s="13">
        <v>273.65521000000001</v>
      </c>
      <c r="L23" s="13">
        <v>234.72609</v>
      </c>
      <c r="M23" s="13">
        <v>172.25633999999999</v>
      </c>
      <c r="N23" s="13">
        <v>101.6092</v>
      </c>
      <c r="O23" s="13">
        <v>189.59644999999998</v>
      </c>
      <c r="P23" s="13">
        <v>146.65477999999996</v>
      </c>
      <c r="Q23" s="13">
        <v>90.889470000000003</v>
      </c>
      <c r="R23" s="13">
        <v>92.877760000000009</v>
      </c>
      <c r="S23" s="13">
        <v>86.954770000000011</v>
      </c>
      <c r="T23" s="13">
        <v>94.727500000000006</v>
      </c>
      <c r="U23" s="13">
        <v>90.355650000000011</v>
      </c>
      <c r="V23" s="13">
        <v>103.16213</v>
      </c>
      <c r="W23" s="13">
        <v>114.24918</v>
      </c>
      <c r="X23" s="13">
        <v>90.323719999999994</v>
      </c>
      <c r="Y23" s="13">
        <v>120.99094000000001</v>
      </c>
      <c r="Z23" s="13">
        <v>102.61909999999999</v>
      </c>
      <c r="AA23" s="13">
        <v>133.15568999999999</v>
      </c>
      <c r="AB23" s="13">
        <v>108.28636</v>
      </c>
      <c r="AC23" s="13">
        <v>108.67966</v>
      </c>
      <c r="AD23" s="13">
        <v>98.829130000000006</v>
      </c>
      <c r="AE23" s="13">
        <v>104.34711</v>
      </c>
      <c r="AF23" s="13">
        <v>113.42657999999999</v>
      </c>
      <c r="AG23" s="13">
        <v>123.38804</v>
      </c>
      <c r="AH23" s="13">
        <v>121.49357000000001</v>
      </c>
      <c r="AI23" s="13">
        <v>124.88769999999998</v>
      </c>
      <c r="AJ23" s="13">
        <v>130.37157000000002</v>
      </c>
      <c r="AK23" s="13">
        <v>107.61292000000002</v>
      </c>
      <c r="AL23" s="13">
        <v>124.38064999999999</v>
      </c>
      <c r="AM23" s="13">
        <v>114.56919000000001</v>
      </c>
      <c r="AN23" s="13">
        <v>127.56482</v>
      </c>
      <c r="AO23" s="13">
        <v>123.95390999999999</v>
      </c>
      <c r="AP23" s="13">
        <v>128.05662999999998</v>
      </c>
      <c r="AQ23" s="13">
        <v>117.79354999999998</v>
      </c>
      <c r="AR23" s="13">
        <v>131.06375000000003</v>
      </c>
      <c r="AS23" s="13">
        <v>134.25138000000001</v>
      </c>
      <c r="AT23" s="13">
        <v>127.23891</v>
      </c>
      <c r="AU23" s="13">
        <v>105.20271000000001</v>
      </c>
      <c r="AV23" s="13">
        <v>96.709690000000009</v>
      </c>
      <c r="AW23" s="13">
        <v>95.918960000000013</v>
      </c>
      <c r="AX23" s="13">
        <v>94.916579999999982</v>
      </c>
      <c r="AY23" s="13">
        <v>94.367609999999999</v>
      </c>
      <c r="AZ23" s="13">
        <v>99.483809999999991</v>
      </c>
      <c r="BA23" s="13">
        <v>112.49114</v>
      </c>
      <c r="BB23" s="18"/>
      <c r="BC23" s="18"/>
      <c r="BD23" s="18"/>
      <c r="BE23" s="18"/>
      <c r="BF23" s="19"/>
      <c r="BG23" s="13">
        <f t="shared" si="16"/>
        <v>1671.4588699999999</v>
      </c>
      <c r="BH23" s="13">
        <f t="shared" si="16"/>
        <v>1321.4576400000001</v>
      </c>
      <c r="BI23" s="13">
        <f t="shared" si="16"/>
        <v>1485.99964</v>
      </c>
    </row>
    <row r="24" spans="2:61" x14ac:dyDescent="0.2">
      <c r="B24" t="s">
        <v>32</v>
      </c>
      <c r="J24" s="13">
        <v>0</v>
      </c>
      <c r="K24" s="13">
        <v>0</v>
      </c>
      <c r="L24" s="13">
        <v>136.42156</v>
      </c>
      <c r="M24" s="13">
        <v>0</v>
      </c>
      <c r="N24" s="13">
        <v>0</v>
      </c>
      <c r="O24" s="13">
        <v>137.24021999999999</v>
      </c>
      <c r="P24" s="13">
        <v>0</v>
      </c>
      <c r="Q24" s="13">
        <v>0</v>
      </c>
      <c r="R24" s="13">
        <v>141.71264000000002</v>
      </c>
      <c r="S24" s="13">
        <v>48.262149999999998</v>
      </c>
      <c r="T24" s="13">
        <v>46.70299</v>
      </c>
      <c r="U24" s="13">
        <v>53.911269999999995</v>
      </c>
      <c r="V24" s="13">
        <v>51.607239999999997</v>
      </c>
      <c r="W24" s="13">
        <v>46.606919999999995</v>
      </c>
      <c r="X24" s="13">
        <v>50.819710000000001</v>
      </c>
      <c r="Y24" s="13">
        <v>49.13579</v>
      </c>
      <c r="Z24" s="13">
        <v>49.376009999999994</v>
      </c>
      <c r="AA24" s="13">
        <v>47.750560000000007</v>
      </c>
      <c r="AB24" s="13">
        <v>48.736410000000006</v>
      </c>
      <c r="AC24" s="13">
        <v>44.44558</v>
      </c>
      <c r="AD24" s="13">
        <v>42.890970000000003</v>
      </c>
      <c r="AE24" s="13">
        <v>45.179769999999998</v>
      </c>
      <c r="AF24" s="13">
        <v>43.315080000000002</v>
      </c>
      <c r="AG24" s="13">
        <v>44.525010000000002</v>
      </c>
      <c r="AH24" s="13">
        <v>44.362839999999998</v>
      </c>
      <c r="AI24" s="13">
        <v>39.912179999999999</v>
      </c>
      <c r="AJ24" s="13">
        <v>44.349309999999996</v>
      </c>
      <c r="AK24" s="13">
        <v>43.444400000000002</v>
      </c>
      <c r="AL24" s="13">
        <v>43.599729999999994</v>
      </c>
      <c r="AM24" s="13">
        <v>42.622060000000005</v>
      </c>
      <c r="AN24" s="13">
        <v>44.019210000000001</v>
      </c>
      <c r="AO24" s="13">
        <v>43.7624</v>
      </c>
      <c r="AP24" s="13">
        <v>42.34619</v>
      </c>
      <c r="AQ24" s="13">
        <v>43.648050000000005</v>
      </c>
      <c r="AR24" s="13">
        <v>42.072150000000001</v>
      </c>
      <c r="AS24" s="13">
        <v>42.769490000000005</v>
      </c>
      <c r="AT24" s="13">
        <v>42.690040000000003</v>
      </c>
      <c r="AU24" s="13">
        <v>39.055390000000003</v>
      </c>
      <c r="AV24" s="13">
        <v>41.046669999999999</v>
      </c>
      <c r="AW24" s="13">
        <v>39.913030000000006</v>
      </c>
      <c r="AX24" s="13">
        <v>40.126800000000003</v>
      </c>
      <c r="AY24" s="13">
        <v>39.21022</v>
      </c>
      <c r="AZ24" s="13">
        <v>40.67689</v>
      </c>
      <c r="BA24" s="13">
        <v>39.748930000000001</v>
      </c>
      <c r="BB24" s="18"/>
      <c r="BC24" s="18"/>
      <c r="BD24" s="18"/>
      <c r="BE24" s="18"/>
      <c r="BF24" s="19"/>
      <c r="BG24" s="13">
        <f t="shared" si="16"/>
        <v>564.25083000000006</v>
      </c>
      <c r="BH24" s="13">
        <f t="shared" si="16"/>
        <v>564.38905</v>
      </c>
      <c r="BI24" s="13">
        <f t="shared" si="16"/>
        <v>516.90800999999999</v>
      </c>
    </row>
    <row r="25" spans="2:61" x14ac:dyDescent="0.2">
      <c r="B25" t="s">
        <v>33</v>
      </c>
      <c r="J25" s="16">
        <f t="shared" ref="J25:AU25" si="17">SUM(J21:J24)</f>
        <v>212.06982666666664</v>
      </c>
      <c r="K25" s="16">
        <f t="shared" si="17"/>
        <v>479.71127666666666</v>
      </c>
      <c r="L25" s="16">
        <f t="shared" si="17"/>
        <v>544.13190666666662</v>
      </c>
      <c r="M25" s="16">
        <f t="shared" si="17"/>
        <v>372.0878366666667</v>
      </c>
      <c r="N25" s="16">
        <f t="shared" si="17"/>
        <v>257.28988666666669</v>
      </c>
      <c r="O25" s="16">
        <f t="shared" si="17"/>
        <v>460.75843666666663</v>
      </c>
      <c r="P25" s="16">
        <f t="shared" si="17"/>
        <v>477.77735666666661</v>
      </c>
      <c r="Q25" s="16">
        <f t="shared" si="17"/>
        <v>308.92430666666667</v>
      </c>
      <c r="R25" s="16">
        <f t="shared" si="17"/>
        <v>417.4450066666667</v>
      </c>
      <c r="S25" s="16">
        <f t="shared" si="17"/>
        <v>356.25434666666672</v>
      </c>
      <c r="T25" s="16">
        <f t="shared" si="17"/>
        <v>358.76308666666671</v>
      </c>
      <c r="U25" s="16">
        <f t="shared" si="17"/>
        <v>708.62774666666655</v>
      </c>
      <c r="V25" s="16">
        <f t="shared" si="17"/>
        <v>324.71924749999999</v>
      </c>
      <c r="W25" s="16">
        <f t="shared" si="17"/>
        <v>382.46013749999992</v>
      </c>
      <c r="X25" s="16">
        <f t="shared" si="17"/>
        <v>314.43567749999994</v>
      </c>
      <c r="Y25" s="16">
        <f t="shared" si="17"/>
        <v>376.2377975</v>
      </c>
      <c r="Z25" s="16">
        <f t="shared" si="17"/>
        <v>399.88678750000003</v>
      </c>
      <c r="AA25" s="16">
        <f t="shared" si="17"/>
        <v>510.21041750000006</v>
      </c>
      <c r="AB25" s="16">
        <f t="shared" si="17"/>
        <v>359.14750749999996</v>
      </c>
      <c r="AC25" s="16">
        <f t="shared" si="17"/>
        <v>466.73359750000003</v>
      </c>
      <c r="AD25" s="16">
        <f t="shared" si="17"/>
        <v>298.88842749999998</v>
      </c>
      <c r="AE25" s="16">
        <f t="shared" si="17"/>
        <v>517.91568749999999</v>
      </c>
      <c r="AF25" s="16">
        <f t="shared" si="17"/>
        <v>410.89586750000001</v>
      </c>
      <c r="AG25" s="16">
        <f t="shared" si="17"/>
        <v>421.87289750000002</v>
      </c>
      <c r="AH25" s="16">
        <f t="shared" si="17"/>
        <v>430.77943749999997</v>
      </c>
      <c r="AI25" s="16">
        <f t="shared" si="17"/>
        <v>429.31647749999996</v>
      </c>
      <c r="AJ25" s="16">
        <f t="shared" si="17"/>
        <v>448.2380675</v>
      </c>
      <c r="AK25" s="16">
        <f t="shared" si="17"/>
        <v>411.61064750000003</v>
      </c>
      <c r="AL25" s="16">
        <f t="shared" si="17"/>
        <v>399.80939749999993</v>
      </c>
      <c r="AM25" s="16">
        <f t="shared" si="17"/>
        <v>355.86571749999996</v>
      </c>
      <c r="AN25" s="16">
        <f t="shared" si="17"/>
        <v>389.16153750000001</v>
      </c>
      <c r="AO25" s="16">
        <f t="shared" si="17"/>
        <v>401.5237975</v>
      </c>
      <c r="AP25" s="16">
        <f t="shared" si="17"/>
        <v>405.8021875</v>
      </c>
      <c r="AQ25" s="16">
        <f t="shared" si="17"/>
        <v>461.68207749999999</v>
      </c>
      <c r="AR25" s="16">
        <f t="shared" si="17"/>
        <v>476.06139750000006</v>
      </c>
      <c r="AS25" s="16">
        <f t="shared" si="17"/>
        <v>438.30353750000006</v>
      </c>
      <c r="AT25" s="16">
        <f t="shared" si="17"/>
        <v>444.35974477038434</v>
      </c>
      <c r="AU25" s="16">
        <f t="shared" si="17"/>
        <v>292.43665477038434</v>
      </c>
      <c r="AV25" s="16">
        <f t="shared" ref="AV25:AX25" si="18">SUM(AV21:AV24)</f>
        <v>366.98410477038442</v>
      </c>
      <c r="AW25" s="16">
        <f t="shared" si="18"/>
        <v>419.92085477038438</v>
      </c>
      <c r="AX25" s="16">
        <f t="shared" si="18"/>
        <v>464.02538477038433</v>
      </c>
      <c r="AY25" s="16">
        <f t="shared" ref="AY25:AZ25" si="19">SUM(AY21:AY24)</f>
        <v>435.76648477038435</v>
      </c>
      <c r="AZ25" s="16">
        <f t="shared" si="19"/>
        <v>443.20561477038444</v>
      </c>
      <c r="BA25" s="16">
        <f t="shared" ref="BA25" si="20">SUM(BA21:BA24)</f>
        <v>450.68691477038431</v>
      </c>
      <c r="BB25" s="18"/>
      <c r="BC25" s="18"/>
      <c r="BD25" s="18"/>
      <c r="BE25" s="18"/>
      <c r="BF25" s="19"/>
      <c r="BG25" s="16">
        <f>SUM(BG21:BG24)</f>
        <v>4953.8410200000008</v>
      </c>
      <c r="BH25" s="16">
        <f>SUM(BH21:BH24)</f>
        <v>4783.4040499999992</v>
      </c>
      <c r="BI25" s="16">
        <f>SUM(BI21:BI24)</f>
        <v>5048.1542799999997</v>
      </c>
    </row>
    <row r="26" spans="2:61" x14ac:dyDescent="0.2">
      <c r="C26" t="s">
        <v>34</v>
      </c>
      <c r="J26" s="16">
        <f t="shared" ref="J26:AX26" si="21">+J19-J25</f>
        <v>515.25702000000001</v>
      </c>
      <c r="K26" s="16">
        <f t="shared" si="21"/>
        <v>37.22342999999978</v>
      </c>
      <c r="L26" s="16">
        <f t="shared" si="21"/>
        <v>-227.48773999999997</v>
      </c>
      <c r="M26" s="16">
        <f t="shared" si="21"/>
        <v>-44.641659999999945</v>
      </c>
      <c r="N26" s="16">
        <f t="shared" si="21"/>
        <v>353.49692999999991</v>
      </c>
      <c r="O26" s="16">
        <f t="shared" si="21"/>
        <v>-225.78405000000004</v>
      </c>
      <c r="P26" s="16">
        <f t="shared" si="21"/>
        <v>801.60709000000008</v>
      </c>
      <c r="Q26" s="16">
        <f t="shared" si="21"/>
        <v>-155.64347999999995</v>
      </c>
      <c r="R26" s="16">
        <f t="shared" si="21"/>
        <v>-121.81094000000024</v>
      </c>
      <c r="S26" s="16">
        <f t="shared" si="21"/>
        <v>-546.40896999999984</v>
      </c>
      <c r="T26" s="16">
        <f t="shared" si="21"/>
        <v>-77.188530000000128</v>
      </c>
      <c r="U26" s="16">
        <f t="shared" si="21"/>
        <v>-259.34618999999975</v>
      </c>
      <c r="V26" s="16">
        <f t="shared" si="21"/>
        <v>278.7589000000001</v>
      </c>
      <c r="W26" s="16">
        <f t="shared" si="21"/>
        <v>172.58294000000018</v>
      </c>
      <c r="X26" s="16">
        <f t="shared" si="21"/>
        <v>-82.000920000000178</v>
      </c>
      <c r="Y26" s="16">
        <f t="shared" si="21"/>
        <v>-158.5969200000001</v>
      </c>
      <c r="Z26" s="16">
        <f t="shared" si="21"/>
        <v>63.947020000000009</v>
      </c>
      <c r="AA26" s="16">
        <f t="shared" si="21"/>
        <v>-85.178740000000062</v>
      </c>
      <c r="AB26" s="16">
        <f t="shared" si="21"/>
        <v>-140.75463999999997</v>
      </c>
      <c r="AC26" s="16">
        <f t="shared" si="21"/>
        <v>39.075220000000058</v>
      </c>
      <c r="AD26" s="16">
        <f t="shared" si="21"/>
        <v>77.179500000000075</v>
      </c>
      <c r="AE26" s="16">
        <f t="shared" si="21"/>
        <v>-309.25015999999994</v>
      </c>
      <c r="AF26" s="16">
        <f t="shared" si="21"/>
        <v>127.17331000000001</v>
      </c>
      <c r="AG26" s="16">
        <f t="shared" si="21"/>
        <v>747.19392000000005</v>
      </c>
      <c r="AH26" s="16">
        <f t="shared" si="21"/>
        <v>1270.6962400000002</v>
      </c>
      <c r="AI26" s="16">
        <f t="shared" si="21"/>
        <v>970.62272000000007</v>
      </c>
      <c r="AJ26" s="16">
        <f t="shared" si="21"/>
        <v>330.57274000000035</v>
      </c>
      <c r="AK26" s="16">
        <f t="shared" si="21"/>
        <v>49.768800000000169</v>
      </c>
      <c r="AL26" s="16">
        <f t="shared" si="21"/>
        <v>191.15500000000009</v>
      </c>
      <c r="AM26" s="16">
        <f t="shared" si="21"/>
        <v>187.01066999999989</v>
      </c>
      <c r="AN26" s="16">
        <f t="shared" si="21"/>
        <v>-32.150160000000142</v>
      </c>
      <c r="AO26" s="16">
        <f t="shared" si="21"/>
        <v>-192.79059000000001</v>
      </c>
      <c r="AP26" s="16">
        <f t="shared" si="21"/>
        <v>441.78864000000004</v>
      </c>
      <c r="AQ26" s="16">
        <f t="shared" si="21"/>
        <v>59.065939999999955</v>
      </c>
      <c r="AR26" s="16">
        <f t="shared" si="21"/>
        <v>64.91339000000022</v>
      </c>
      <c r="AS26" s="16">
        <f t="shared" si="21"/>
        <v>211.27303999999981</v>
      </c>
      <c r="AT26" s="16">
        <f t="shared" si="21"/>
        <v>104.54538000000019</v>
      </c>
      <c r="AU26" s="16">
        <f t="shared" si="21"/>
        <v>84.713889999999935</v>
      </c>
      <c r="AV26" s="16">
        <f t="shared" si="21"/>
        <v>94.530419999999935</v>
      </c>
      <c r="AW26" s="16">
        <f t="shared" si="21"/>
        <v>-44.59722000000005</v>
      </c>
      <c r="AX26" s="16">
        <f t="shared" si="21"/>
        <v>191.82924000000003</v>
      </c>
      <c r="AY26" s="16">
        <f t="shared" ref="AY26:AZ26" si="22">+AY19-AY25</f>
        <v>1729.3267599999997</v>
      </c>
      <c r="AZ26" s="16">
        <f t="shared" si="22"/>
        <v>376.91754999999984</v>
      </c>
      <c r="BA26" s="16">
        <f t="shared" ref="BA26" si="23">+BA19-BA25</f>
        <v>271.66814000000011</v>
      </c>
      <c r="BB26" s="18"/>
      <c r="BC26" s="18"/>
      <c r="BD26" s="18"/>
      <c r="BE26" s="18"/>
      <c r="BF26" s="19"/>
      <c r="BG26" s="16">
        <f>+BG19-BG25</f>
        <v>49.272909999996955</v>
      </c>
      <c r="BH26" s="16">
        <f>+BH19-BH25</f>
        <v>730.12942999999723</v>
      </c>
      <c r="BI26" s="16">
        <f>+BI19-BI25</f>
        <v>3551.9264299999986</v>
      </c>
    </row>
    <row r="27" spans="2:61" x14ac:dyDescent="0.2"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8"/>
      <c r="BC27" s="18"/>
      <c r="BD27" s="18"/>
      <c r="BE27" s="18"/>
      <c r="BF27" s="19"/>
      <c r="BG27" s="19"/>
      <c r="BH27" s="19"/>
      <c r="BI27" s="19"/>
    </row>
    <row r="28" spans="2:61" x14ac:dyDescent="0.2">
      <c r="B28" t="s">
        <v>35</v>
      </c>
      <c r="J28" s="13">
        <v>5.8416399999999999</v>
      </c>
      <c r="K28" s="13">
        <v>3.1181700000000001</v>
      </c>
      <c r="L28" s="13">
        <v>9</v>
      </c>
      <c r="M28" s="13">
        <v>9.5487000000000002</v>
      </c>
      <c r="N28" s="13">
        <v>9.1731200000000008</v>
      </c>
      <c r="O28" s="13">
        <v>9.5100899999999999</v>
      </c>
      <c r="P28" s="13">
        <v>9.133280000000001</v>
      </c>
      <c r="Q28" s="13">
        <v>9.4499200000000005</v>
      </c>
      <c r="R28" s="13">
        <v>8.5419900000000002</v>
      </c>
      <c r="S28" s="13">
        <v>8.1750399999999992</v>
      </c>
      <c r="T28" s="13">
        <v>8.6663300000000003</v>
      </c>
      <c r="U28" s="13">
        <v>8.0482899999999997</v>
      </c>
      <c r="V28" s="13">
        <v>8.7288999999999994</v>
      </c>
      <c r="W28" s="13">
        <v>8.9539599999999986</v>
      </c>
      <c r="X28" s="13">
        <v>10.605399999999999</v>
      </c>
      <c r="Y28" s="13">
        <v>6.9225099999999999</v>
      </c>
      <c r="Z28" s="13">
        <v>9.9357299999999995</v>
      </c>
      <c r="AA28" s="13">
        <v>9.5888399999999994</v>
      </c>
      <c r="AB28" s="13">
        <v>12.997540000000001</v>
      </c>
      <c r="AC28" s="13">
        <v>8.5187200000000001</v>
      </c>
      <c r="AD28" s="13">
        <v>5.8506999999999998</v>
      </c>
      <c r="AE28" s="13">
        <v>11.203520000000001</v>
      </c>
      <c r="AF28" s="13">
        <v>9.0496599999999994</v>
      </c>
      <c r="AG28" s="13">
        <v>13.831569999999999</v>
      </c>
      <c r="AH28" s="13">
        <v>1.4037500000000001</v>
      </c>
      <c r="AI28" s="13">
        <v>5.7861700000000003</v>
      </c>
      <c r="AJ28" s="13">
        <v>5.1740600000000008</v>
      </c>
      <c r="AK28" s="13">
        <v>5.60215</v>
      </c>
      <c r="AL28" s="13">
        <v>5.3464</v>
      </c>
      <c r="AM28" s="13">
        <v>5.4206300000000001</v>
      </c>
      <c r="AN28" s="13">
        <v>5.1669200000000002</v>
      </c>
      <c r="AO28" s="13">
        <v>5.2405100000000004</v>
      </c>
      <c r="AP28" s="13">
        <v>5.1462700000000003</v>
      </c>
      <c r="AQ28" s="13">
        <v>4.9075100000000003</v>
      </c>
      <c r="AR28" s="13">
        <v>4.9616099999999994</v>
      </c>
      <c r="AS28" s="13">
        <v>4.7195900000000002</v>
      </c>
      <c r="AT28" s="13">
        <v>4.78104</v>
      </c>
      <c r="AU28" s="13">
        <v>4.73001</v>
      </c>
      <c r="AV28" s="13">
        <v>4.1648900000000006</v>
      </c>
      <c r="AW28" s="13">
        <v>4.4935799999999997</v>
      </c>
      <c r="AX28" s="13">
        <v>4.2634499999999997</v>
      </c>
      <c r="AY28" s="13">
        <v>4.3043699999999996</v>
      </c>
      <c r="AZ28" s="13">
        <v>4.0845399999999996</v>
      </c>
      <c r="BA28" s="13">
        <v>4.1138599999999999</v>
      </c>
      <c r="BB28" s="18"/>
      <c r="BC28" s="18"/>
      <c r="BD28" s="18"/>
      <c r="BE28" s="18"/>
      <c r="BF28" s="19"/>
      <c r="BG28" s="13">
        <f t="shared" ref="BG28:BI30" si="24">SUMIFS($J28:$BE28,$J$5:$BE$5,BG$5)</f>
        <v>98.206569999999985</v>
      </c>
      <c r="BH28" s="13">
        <f t="shared" si="24"/>
        <v>116.18705</v>
      </c>
      <c r="BI28" s="13">
        <f t="shared" si="24"/>
        <v>58.875569999999996</v>
      </c>
    </row>
    <row r="29" spans="2:61" x14ac:dyDescent="0.2">
      <c r="B29" t="s">
        <v>36</v>
      </c>
      <c r="J29" s="13">
        <v>0</v>
      </c>
      <c r="K29" s="13">
        <v>0</v>
      </c>
      <c r="L29" s="13">
        <v>5.5</v>
      </c>
      <c r="M29" s="13">
        <v>-34.6</v>
      </c>
      <c r="N29" s="13">
        <v>1.9440000000000002E-2</v>
      </c>
      <c r="O29" s="13">
        <v>0</v>
      </c>
      <c r="P29" s="13">
        <v>2.794E-2</v>
      </c>
      <c r="Q29" s="13">
        <v>0</v>
      </c>
      <c r="R29" s="13">
        <v>1.3390000000000001E-2</v>
      </c>
      <c r="S29" s="13">
        <v>5.62E-3</v>
      </c>
      <c r="T29" s="13">
        <v>0</v>
      </c>
      <c r="U29" s="13">
        <v>16.990110000000001</v>
      </c>
      <c r="V29" s="13">
        <v>1.933E-2</v>
      </c>
      <c r="W29" s="13">
        <v>1.8720000000000001E-2</v>
      </c>
      <c r="X29" s="13">
        <v>0</v>
      </c>
      <c r="Y29" s="13">
        <v>-0.14543999999999999</v>
      </c>
      <c r="Z29" s="13">
        <v>0.63258999999999999</v>
      </c>
      <c r="AA29" s="13">
        <v>-2.06996</v>
      </c>
      <c r="AB29" s="13">
        <v>0</v>
      </c>
      <c r="AC29" s="13">
        <v>0</v>
      </c>
      <c r="AD29" s="13">
        <v>0</v>
      </c>
      <c r="AE29" s="13">
        <v>9.5135400000000008</v>
      </c>
      <c r="AF29" s="13">
        <v>0</v>
      </c>
      <c r="AG29" s="13">
        <v>17.176349999999999</v>
      </c>
      <c r="AH29" s="13">
        <v>7.3169999999999999E-2</v>
      </c>
      <c r="AI29" s="13">
        <v>0</v>
      </c>
      <c r="AJ29" s="13">
        <v>0</v>
      </c>
      <c r="AK29" s="13">
        <v>0</v>
      </c>
      <c r="AL29" s="13">
        <v>0.3</v>
      </c>
      <c r="AM29" s="13">
        <v>5.0000000000000002E-5</v>
      </c>
      <c r="AN29" s="13">
        <v>-0.73875999999999997</v>
      </c>
      <c r="AO29" s="13">
        <v>0</v>
      </c>
      <c r="AP29" s="13">
        <v>0</v>
      </c>
      <c r="AQ29" s="13">
        <v>0</v>
      </c>
      <c r="AR29" s="13">
        <v>0.31807000000000002</v>
      </c>
      <c r="AS29" s="13">
        <v>3.52732</v>
      </c>
      <c r="AT29" s="13">
        <v>-0.02</v>
      </c>
      <c r="AU29" s="13">
        <v>0</v>
      </c>
      <c r="AV29" s="13">
        <v>-25.366070000000001</v>
      </c>
      <c r="AW29" s="13">
        <v>-2.256E-2</v>
      </c>
      <c r="AX29" s="13">
        <v>11.10022</v>
      </c>
      <c r="AY29" s="13">
        <v>3</v>
      </c>
      <c r="AZ29" s="13">
        <v>0</v>
      </c>
      <c r="BA29" s="13">
        <v>5.0000000000000002E-5</v>
      </c>
      <c r="BB29" s="18"/>
      <c r="BC29" s="18"/>
      <c r="BD29" s="18"/>
      <c r="BE29" s="18"/>
      <c r="BF29" s="19"/>
      <c r="BG29" s="13">
        <f t="shared" si="24"/>
        <v>-12.043499999999998</v>
      </c>
      <c r="BH29" s="13">
        <f t="shared" si="24"/>
        <v>25.145130000000002</v>
      </c>
      <c r="BI29" s="13">
        <f t="shared" si="24"/>
        <v>3.4798499999999999</v>
      </c>
    </row>
    <row r="30" spans="2:61" x14ac:dyDescent="0.2">
      <c r="B30" t="s">
        <v>37</v>
      </c>
      <c r="J30" s="13">
        <v>1.2364300000000001</v>
      </c>
      <c r="K30" s="13">
        <v>31.834199999999999</v>
      </c>
      <c r="L30" s="13">
        <v>0.13134999999999999</v>
      </c>
      <c r="M30" s="13">
        <v>17.741259999999997</v>
      </c>
      <c r="N30" s="13">
        <v>16.850200000000001</v>
      </c>
      <c r="O30" s="13">
        <v>57.640209999999996</v>
      </c>
      <c r="P30" s="13">
        <v>-27.048590000000001</v>
      </c>
      <c r="Q30" s="13">
        <v>29.859860000000001</v>
      </c>
      <c r="R30" s="13">
        <v>56.40898</v>
      </c>
      <c r="S30" s="13">
        <v>0</v>
      </c>
      <c r="T30" s="13">
        <v>0</v>
      </c>
      <c r="U30" s="13">
        <v>-162.34652</v>
      </c>
      <c r="V30" s="13">
        <v>13.367540000000002</v>
      </c>
      <c r="W30" s="13">
        <v>43.974800000000002</v>
      </c>
      <c r="X30" s="13">
        <v>2</v>
      </c>
      <c r="Y30" s="13">
        <v>32.413969999999999</v>
      </c>
      <c r="Z30" s="13">
        <v>14.28276</v>
      </c>
      <c r="AA30" s="13">
        <v>21.832930000000001</v>
      </c>
      <c r="AB30" s="13">
        <v>12.02305</v>
      </c>
      <c r="AC30" s="13">
        <v>6.20479</v>
      </c>
      <c r="AD30" s="13">
        <v>2.1254499999999998</v>
      </c>
      <c r="AE30" s="13">
        <v>-145.1824</v>
      </c>
      <c r="AF30" s="13">
        <v>1.575</v>
      </c>
      <c r="AG30" s="13">
        <v>-1.18167</v>
      </c>
      <c r="AH30" s="13">
        <v>3.15E-3</v>
      </c>
      <c r="AI30" s="13">
        <v>5.2000000000000006E-4</v>
      </c>
      <c r="AJ30" s="13">
        <v>0</v>
      </c>
      <c r="AK30" s="13">
        <v>5.0800000000000003E-3</v>
      </c>
      <c r="AL30" s="13">
        <v>5.4000000000000001E-4</v>
      </c>
      <c r="AM30" s="13">
        <v>0</v>
      </c>
      <c r="AN30" s="13">
        <v>5.2000000000000006E-4</v>
      </c>
      <c r="AO30" s="13">
        <v>4.0899999999999999E-3</v>
      </c>
      <c r="AP30" s="13">
        <v>0</v>
      </c>
      <c r="AQ30" s="13">
        <v>0</v>
      </c>
      <c r="AR30" s="13">
        <v>0</v>
      </c>
      <c r="AS30" s="13">
        <v>0</v>
      </c>
      <c r="AT30" s="13">
        <v>1.7000000000000001E-2</v>
      </c>
      <c r="AU30" s="13">
        <v>0</v>
      </c>
      <c r="AV30" s="13">
        <v>2.7269999999999999E-2</v>
      </c>
      <c r="AW30" s="13">
        <v>0</v>
      </c>
      <c r="AX30" s="13">
        <v>1.027E-2</v>
      </c>
      <c r="AY30" s="13">
        <v>0</v>
      </c>
      <c r="AZ30" s="13">
        <v>2.7200000000000002E-3</v>
      </c>
      <c r="BA30" s="13">
        <v>0.35</v>
      </c>
      <c r="BB30" s="18"/>
      <c r="BC30" s="18"/>
      <c r="BD30" s="18"/>
      <c r="BE30" s="18"/>
      <c r="BF30" s="19"/>
      <c r="BG30" s="13">
        <f t="shared" si="24"/>
        <v>22.307380000000023</v>
      </c>
      <c r="BH30" s="13">
        <f t="shared" si="24"/>
        <v>3.4362200000000285</v>
      </c>
      <c r="BI30" s="13">
        <f t="shared" si="24"/>
        <v>1.3900000000000001E-2</v>
      </c>
    </row>
    <row r="31" spans="2:61" x14ac:dyDescent="0.2">
      <c r="B31" t="s">
        <v>38</v>
      </c>
      <c r="J31" s="16">
        <f>-J28+J29-J30</f>
        <v>-7.0780700000000003</v>
      </c>
      <c r="K31" s="16">
        <f t="shared" ref="K31:AX31" si="25">-K28+K29-K30</f>
        <v>-34.952370000000002</v>
      </c>
      <c r="L31" s="16">
        <f t="shared" si="25"/>
        <v>-3.6313499999999999</v>
      </c>
      <c r="M31" s="16">
        <f t="shared" si="25"/>
        <v>-61.889960000000002</v>
      </c>
      <c r="N31" s="16">
        <f t="shared" si="25"/>
        <v>-26.003880000000002</v>
      </c>
      <c r="O31" s="16">
        <f t="shared" si="25"/>
        <v>-67.150300000000001</v>
      </c>
      <c r="P31" s="16">
        <f t="shared" si="25"/>
        <v>17.943249999999999</v>
      </c>
      <c r="Q31" s="16">
        <f t="shared" si="25"/>
        <v>-39.309780000000003</v>
      </c>
      <c r="R31" s="16">
        <f t="shared" si="25"/>
        <v>-64.937579999999997</v>
      </c>
      <c r="S31" s="16">
        <f t="shared" si="25"/>
        <v>-8.1694199999999988</v>
      </c>
      <c r="T31" s="16">
        <f t="shared" si="25"/>
        <v>-8.6663300000000003</v>
      </c>
      <c r="U31" s="16">
        <f t="shared" si="25"/>
        <v>171.28834000000001</v>
      </c>
      <c r="V31" s="16">
        <f t="shared" si="25"/>
        <v>-22.077110000000001</v>
      </c>
      <c r="W31" s="16">
        <f t="shared" si="25"/>
        <v>-52.910040000000002</v>
      </c>
      <c r="X31" s="16">
        <f t="shared" si="25"/>
        <v>-12.605399999999999</v>
      </c>
      <c r="Y31" s="16">
        <f t="shared" si="25"/>
        <v>-39.481920000000002</v>
      </c>
      <c r="Z31" s="16">
        <f t="shared" si="25"/>
        <v>-23.585899999999999</v>
      </c>
      <c r="AA31" s="16">
        <f t="shared" si="25"/>
        <v>-33.491730000000004</v>
      </c>
      <c r="AB31" s="16">
        <f t="shared" si="25"/>
        <v>-25.020589999999999</v>
      </c>
      <c r="AC31" s="16">
        <f t="shared" si="25"/>
        <v>-14.723510000000001</v>
      </c>
      <c r="AD31" s="16">
        <f t="shared" si="25"/>
        <v>-7.9761499999999996</v>
      </c>
      <c r="AE31" s="16">
        <f t="shared" si="25"/>
        <v>143.49242000000001</v>
      </c>
      <c r="AF31" s="16">
        <f t="shared" si="25"/>
        <v>-10.624659999999999</v>
      </c>
      <c r="AG31" s="16">
        <f t="shared" si="25"/>
        <v>4.5264500000000005</v>
      </c>
      <c r="AH31" s="16">
        <f t="shared" si="25"/>
        <v>-1.3337300000000001</v>
      </c>
      <c r="AI31" s="16">
        <f t="shared" si="25"/>
        <v>-5.7866900000000001</v>
      </c>
      <c r="AJ31" s="16">
        <f t="shared" si="25"/>
        <v>-5.1740600000000008</v>
      </c>
      <c r="AK31" s="16">
        <f t="shared" si="25"/>
        <v>-5.6072300000000004</v>
      </c>
      <c r="AL31" s="16">
        <f t="shared" si="25"/>
        <v>-5.0469400000000002</v>
      </c>
      <c r="AM31" s="16">
        <f t="shared" si="25"/>
        <v>-5.4205800000000002</v>
      </c>
      <c r="AN31" s="16">
        <f t="shared" si="25"/>
        <v>-5.9062000000000001</v>
      </c>
      <c r="AO31" s="16">
        <f t="shared" si="25"/>
        <v>-5.2446000000000002</v>
      </c>
      <c r="AP31" s="16">
        <f t="shared" si="25"/>
        <v>-5.1462700000000003</v>
      </c>
      <c r="AQ31" s="16">
        <f t="shared" si="25"/>
        <v>-4.9075100000000003</v>
      </c>
      <c r="AR31" s="16">
        <f t="shared" si="25"/>
        <v>-4.6435399999999998</v>
      </c>
      <c r="AS31" s="16">
        <f t="shared" si="25"/>
        <v>-1.1922700000000002</v>
      </c>
      <c r="AT31" s="16">
        <f t="shared" si="25"/>
        <v>-4.8180399999999999</v>
      </c>
      <c r="AU31" s="16">
        <f t="shared" si="25"/>
        <v>-4.73001</v>
      </c>
      <c r="AV31" s="16">
        <f t="shared" si="25"/>
        <v>-29.558230000000002</v>
      </c>
      <c r="AW31" s="16">
        <f t="shared" si="25"/>
        <v>-4.51614</v>
      </c>
      <c r="AX31" s="16">
        <f t="shared" si="25"/>
        <v>6.8265000000000002</v>
      </c>
      <c r="AY31" s="16">
        <f t="shared" ref="AY31:AZ31" si="26">-AY28+AY29-AY30</f>
        <v>-1.3043699999999996</v>
      </c>
      <c r="AZ31" s="16">
        <f t="shared" si="26"/>
        <v>-4.0872599999999997</v>
      </c>
      <c r="BA31" s="16">
        <f t="shared" ref="BA31" si="27">-BA28+BA29-BA30</f>
        <v>-4.4638099999999996</v>
      </c>
      <c r="BB31" s="18"/>
      <c r="BC31" s="18"/>
      <c r="BD31" s="18"/>
      <c r="BE31" s="18"/>
      <c r="BF31" s="19"/>
      <c r="BG31" s="16">
        <f>-BG28+BG29-BG30</f>
        <v>-132.55745000000002</v>
      </c>
      <c r="BH31" s="16">
        <f t="shared" ref="BH31:BI31" si="28">-BH28+BH29-BH30</f>
        <v>-94.478140000000039</v>
      </c>
      <c r="BI31" s="16">
        <f t="shared" si="28"/>
        <v>-55.409619999999997</v>
      </c>
    </row>
    <row r="32" spans="2:61" x14ac:dyDescent="0.2">
      <c r="C32" t="s">
        <v>39</v>
      </c>
      <c r="J32" s="16">
        <f t="shared" ref="J32:AX32" si="29">+J26+J31</f>
        <v>508.17894999999999</v>
      </c>
      <c r="K32" s="16">
        <f t="shared" si="29"/>
        <v>2.2710599999997783</v>
      </c>
      <c r="L32" s="16">
        <f t="shared" si="29"/>
        <v>-231.11908999999997</v>
      </c>
      <c r="M32" s="16">
        <f t="shared" si="29"/>
        <v>-106.53161999999995</v>
      </c>
      <c r="N32" s="16">
        <f t="shared" si="29"/>
        <v>327.49304999999993</v>
      </c>
      <c r="O32" s="16">
        <f t="shared" si="29"/>
        <v>-292.93435000000005</v>
      </c>
      <c r="P32" s="16">
        <f t="shared" si="29"/>
        <v>819.55034000000012</v>
      </c>
      <c r="Q32" s="16">
        <f t="shared" si="29"/>
        <v>-194.95325999999994</v>
      </c>
      <c r="R32" s="16">
        <f t="shared" si="29"/>
        <v>-186.74852000000024</v>
      </c>
      <c r="S32" s="16">
        <f t="shared" si="29"/>
        <v>-554.57838999999979</v>
      </c>
      <c r="T32" s="16">
        <f t="shared" si="29"/>
        <v>-85.85486000000013</v>
      </c>
      <c r="U32" s="16">
        <f t="shared" si="29"/>
        <v>-88.057849999999746</v>
      </c>
      <c r="V32" s="16">
        <f t="shared" si="29"/>
        <v>256.68179000000009</v>
      </c>
      <c r="W32" s="16">
        <f t="shared" si="29"/>
        <v>119.67290000000017</v>
      </c>
      <c r="X32" s="16">
        <f t="shared" si="29"/>
        <v>-94.606320000000181</v>
      </c>
      <c r="Y32" s="16">
        <f t="shared" si="29"/>
        <v>-198.0788400000001</v>
      </c>
      <c r="Z32" s="16">
        <f t="shared" si="29"/>
        <v>40.361120000000014</v>
      </c>
      <c r="AA32" s="16">
        <f t="shared" si="29"/>
        <v>-118.67047000000007</v>
      </c>
      <c r="AB32" s="16">
        <f t="shared" si="29"/>
        <v>-165.77522999999997</v>
      </c>
      <c r="AC32" s="16">
        <f t="shared" si="29"/>
        <v>24.351710000000057</v>
      </c>
      <c r="AD32" s="16">
        <f t="shared" si="29"/>
        <v>69.203350000000071</v>
      </c>
      <c r="AE32" s="16">
        <f t="shared" si="29"/>
        <v>-165.75773999999993</v>
      </c>
      <c r="AF32" s="16">
        <f t="shared" si="29"/>
        <v>116.54865000000001</v>
      </c>
      <c r="AG32" s="16">
        <f t="shared" si="29"/>
        <v>751.72037</v>
      </c>
      <c r="AH32" s="16">
        <f t="shared" si="29"/>
        <v>1269.3625100000002</v>
      </c>
      <c r="AI32" s="16">
        <f t="shared" si="29"/>
        <v>964.83603000000005</v>
      </c>
      <c r="AJ32" s="16">
        <f t="shared" si="29"/>
        <v>325.39868000000035</v>
      </c>
      <c r="AK32" s="16">
        <f t="shared" si="29"/>
        <v>44.161570000000168</v>
      </c>
      <c r="AL32" s="16">
        <f t="shared" si="29"/>
        <v>186.10806000000008</v>
      </c>
      <c r="AM32" s="16">
        <f t="shared" si="29"/>
        <v>181.59008999999989</v>
      </c>
      <c r="AN32" s="16">
        <f t="shared" si="29"/>
        <v>-38.05636000000014</v>
      </c>
      <c r="AO32" s="16">
        <f t="shared" si="29"/>
        <v>-198.03519</v>
      </c>
      <c r="AP32" s="16">
        <f t="shared" si="29"/>
        <v>436.64237000000003</v>
      </c>
      <c r="AQ32" s="16">
        <f t="shared" si="29"/>
        <v>54.158429999999953</v>
      </c>
      <c r="AR32" s="16">
        <f t="shared" si="29"/>
        <v>60.269850000000218</v>
      </c>
      <c r="AS32" s="16">
        <f t="shared" si="29"/>
        <v>210.0807699999998</v>
      </c>
      <c r="AT32" s="16">
        <f t="shared" si="29"/>
        <v>99.727340000000197</v>
      </c>
      <c r="AU32" s="16">
        <f t="shared" si="29"/>
        <v>79.983879999999942</v>
      </c>
      <c r="AV32" s="16">
        <f t="shared" si="29"/>
        <v>64.972189999999927</v>
      </c>
      <c r="AW32" s="16">
        <f t="shared" si="29"/>
        <v>-49.11336000000005</v>
      </c>
      <c r="AX32" s="16">
        <f t="shared" si="29"/>
        <v>198.65574000000004</v>
      </c>
      <c r="AY32" s="16">
        <f t="shared" ref="AY32:AZ32" si="30">+AY26+AY31</f>
        <v>1728.0223899999996</v>
      </c>
      <c r="AZ32" s="16">
        <f t="shared" si="30"/>
        <v>372.83028999999982</v>
      </c>
      <c r="BA32" s="16">
        <f t="shared" ref="BA32" si="31">+BA26+BA31</f>
        <v>267.20433000000008</v>
      </c>
      <c r="BB32" s="18"/>
      <c r="BC32" s="18"/>
      <c r="BD32" s="18"/>
      <c r="BE32" s="18"/>
      <c r="BF32" s="19"/>
      <c r="BG32" s="16">
        <f>+BG26+BG31</f>
        <v>-83.284540000003062</v>
      </c>
      <c r="BH32" s="16">
        <f>+BH26+BH31</f>
        <v>635.65128999999718</v>
      </c>
      <c r="BI32" s="16">
        <f>+BI26+BI31</f>
        <v>3496.5168099999987</v>
      </c>
    </row>
    <row r="33" spans="2:61" x14ac:dyDescent="0.2"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8"/>
      <c r="BC33" s="18"/>
      <c r="BD33" s="18"/>
      <c r="BE33" s="18"/>
      <c r="BF33" s="19"/>
      <c r="BG33" s="19"/>
      <c r="BH33" s="19"/>
      <c r="BI33" s="19"/>
    </row>
    <row r="34" spans="2:61" x14ac:dyDescent="0.2">
      <c r="B34" t="s">
        <v>35</v>
      </c>
      <c r="J34" s="13">
        <f t="shared" ref="J34:AS34" si="32">+J28</f>
        <v>5.8416399999999999</v>
      </c>
      <c r="K34" s="13">
        <f t="shared" si="32"/>
        <v>3.1181700000000001</v>
      </c>
      <c r="L34" s="13">
        <f t="shared" si="32"/>
        <v>9</v>
      </c>
      <c r="M34" s="13">
        <f t="shared" si="32"/>
        <v>9.5487000000000002</v>
      </c>
      <c r="N34" s="13">
        <f t="shared" si="32"/>
        <v>9.1731200000000008</v>
      </c>
      <c r="O34" s="13">
        <f t="shared" si="32"/>
        <v>9.5100899999999999</v>
      </c>
      <c r="P34" s="13">
        <f t="shared" si="32"/>
        <v>9.133280000000001</v>
      </c>
      <c r="Q34" s="13">
        <f t="shared" si="32"/>
        <v>9.4499200000000005</v>
      </c>
      <c r="R34" s="13">
        <f t="shared" si="32"/>
        <v>8.5419900000000002</v>
      </c>
      <c r="S34" s="13">
        <f t="shared" si="32"/>
        <v>8.1750399999999992</v>
      </c>
      <c r="T34" s="13">
        <f t="shared" si="32"/>
        <v>8.6663300000000003</v>
      </c>
      <c r="U34" s="13">
        <f t="shared" si="32"/>
        <v>8.0482899999999997</v>
      </c>
      <c r="V34" s="13">
        <f t="shared" si="32"/>
        <v>8.7288999999999994</v>
      </c>
      <c r="W34" s="13">
        <f t="shared" si="32"/>
        <v>8.9539599999999986</v>
      </c>
      <c r="X34" s="13">
        <f t="shared" si="32"/>
        <v>10.605399999999999</v>
      </c>
      <c r="Y34" s="13">
        <f t="shared" si="32"/>
        <v>6.9225099999999999</v>
      </c>
      <c r="Z34" s="13">
        <f t="shared" si="32"/>
        <v>9.9357299999999995</v>
      </c>
      <c r="AA34" s="13">
        <f t="shared" si="32"/>
        <v>9.5888399999999994</v>
      </c>
      <c r="AB34" s="13">
        <f t="shared" si="32"/>
        <v>12.997540000000001</v>
      </c>
      <c r="AC34" s="13">
        <f t="shared" si="32"/>
        <v>8.5187200000000001</v>
      </c>
      <c r="AD34" s="13">
        <f t="shared" si="32"/>
        <v>5.8506999999999998</v>
      </c>
      <c r="AE34" s="13">
        <f t="shared" si="32"/>
        <v>11.203520000000001</v>
      </c>
      <c r="AF34" s="13">
        <f t="shared" si="32"/>
        <v>9.0496599999999994</v>
      </c>
      <c r="AG34" s="13">
        <f t="shared" si="32"/>
        <v>13.831569999999999</v>
      </c>
      <c r="AH34" s="13">
        <f t="shared" si="32"/>
        <v>1.4037500000000001</v>
      </c>
      <c r="AI34" s="13">
        <f t="shared" si="32"/>
        <v>5.7861700000000003</v>
      </c>
      <c r="AJ34" s="13">
        <f t="shared" si="32"/>
        <v>5.1740600000000008</v>
      </c>
      <c r="AK34" s="13">
        <f t="shared" si="32"/>
        <v>5.60215</v>
      </c>
      <c r="AL34" s="13">
        <f t="shared" si="32"/>
        <v>5.3464</v>
      </c>
      <c r="AM34" s="13">
        <f t="shared" si="32"/>
        <v>5.4206300000000001</v>
      </c>
      <c r="AN34" s="13">
        <f t="shared" si="32"/>
        <v>5.1669200000000002</v>
      </c>
      <c r="AO34" s="13">
        <f t="shared" si="32"/>
        <v>5.2405100000000004</v>
      </c>
      <c r="AP34" s="13">
        <f t="shared" si="32"/>
        <v>5.1462700000000003</v>
      </c>
      <c r="AQ34" s="13">
        <f t="shared" si="32"/>
        <v>4.9075100000000003</v>
      </c>
      <c r="AR34" s="13">
        <f t="shared" si="32"/>
        <v>4.9616099999999994</v>
      </c>
      <c r="AS34" s="13">
        <f t="shared" si="32"/>
        <v>4.7195900000000002</v>
      </c>
      <c r="AT34" s="13">
        <v>4.78104</v>
      </c>
      <c r="AU34" s="13">
        <v>4.73001</v>
      </c>
      <c r="AV34" s="13">
        <v>4.1648900000000006</v>
      </c>
      <c r="AW34" s="13">
        <v>4.4935799999999997</v>
      </c>
      <c r="AX34" s="13">
        <v>4.2634499999999997</v>
      </c>
      <c r="AY34" s="13">
        <v>4.3043699999999996</v>
      </c>
      <c r="AZ34" s="13">
        <v>4.0845399999999996</v>
      </c>
      <c r="BA34" s="13">
        <v>4.1138599999999999</v>
      </c>
      <c r="BB34" s="18"/>
      <c r="BC34" s="18"/>
      <c r="BD34" s="18"/>
      <c r="BE34" s="18"/>
      <c r="BF34" s="19"/>
      <c r="BG34" s="13">
        <f t="shared" ref="BG34:BI35" si="33">SUMIFS($J34:$BE34,$J$5:$BE$5,BG$5)</f>
        <v>98.206569999999985</v>
      </c>
      <c r="BH34" s="13">
        <f t="shared" si="33"/>
        <v>116.18705</v>
      </c>
      <c r="BI34" s="13">
        <f t="shared" si="33"/>
        <v>58.875569999999996</v>
      </c>
    </row>
    <row r="35" spans="2:61" x14ac:dyDescent="0.2">
      <c r="B35" t="s">
        <v>32</v>
      </c>
      <c r="J35" s="13">
        <f t="shared" ref="J35:AS35" si="34">+J24</f>
        <v>0</v>
      </c>
      <c r="K35" s="13">
        <f t="shared" si="34"/>
        <v>0</v>
      </c>
      <c r="L35" s="13">
        <f t="shared" si="34"/>
        <v>136.42156</v>
      </c>
      <c r="M35" s="13">
        <f t="shared" si="34"/>
        <v>0</v>
      </c>
      <c r="N35" s="13">
        <f t="shared" si="34"/>
        <v>0</v>
      </c>
      <c r="O35" s="13">
        <f t="shared" si="34"/>
        <v>137.24021999999999</v>
      </c>
      <c r="P35" s="13">
        <f t="shared" si="34"/>
        <v>0</v>
      </c>
      <c r="Q35" s="13">
        <f t="shared" si="34"/>
        <v>0</v>
      </c>
      <c r="R35" s="13">
        <f t="shared" si="34"/>
        <v>141.71264000000002</v>
      </c>
      <c r="S35" s="13">
        <f t="shared" si="34"/>
        <v>48.262149999999998</v>
      </c>
      <c r="T35" s="13">
        <f t="shared" si="34"/>
        <v>46.70299</v>
      </c>
      <c r="U35" s="13">
        <f t="shared" si="34"/>
        <v>53.911269999999995</v>
      </c>
      <c r="V35" s="13">
        <f t="shared" si="34"/>
        <v>51.607239999999997</v>
      </c>
      <c r="W35" s="13">
        <f t="shared" si="34"/>
        <v>46.606919999999995</v>
      </c>
      <c r="X35" s="13">
        <f t="shared" si="34"/>
        <v>50.819710000000001</v>
      </c>
      <c r="Y35" s="13">
        <f t="shared" si="34"/>
        <v>49.13579</v>
      </c>
      <c r="Z35" s="13">
        <f t="shared" si="34"/>
        <v>49.376009999999994</v>
      </c>
      <c r="AA35" s="13">
        <f t="shared" si="34"/>
        <v>47.750560000000007</v>
      </c>
      <c r="AB35" s="13">
        <f t="shared" si="34"/>
        <v>48.736410000000006</v>
      </c>
      <c r="AC35" s="13">
        <f t="shared" si="34"/>
        <v>44.44558</v>
      </c>
      <c r="AD35" s="13">
        <f t="shared" si="34"/>
        <v>42.890970000000003</v>
      </c>
      <c r="AE35" s="13">
        <f t="shared" si="34"/>
        <v>45.179769999999998</v>
      </c>
      <c r="AF35" s="13">
        <f t="shared" si="34"/>
        <v>43.315080000000002</v>
      </c>
      <c r="AG35" s="13">
        <f t="shared" si="34"/>
        <v>44.525010000000002</v>
      </c>
      <c r="AH35" s="13">
        <f t="shared" si="34"/>
        <v>44.362839999999998</v>
      </c>
      <c r="AI35" s="13">
        <f t="shared" si="34"/>
        <v>39.912179999999999</v>
      </c>
      <c r="AJ35" s="13">
        <f t="shared" si="34"/>
        <v>44.349309999999996</v>
      </c>
      <c r="AK35" s="13">
        <f t="shared" si="34"/>
        <v>43.444400000000002</v>
      </c>
      <c r="AL35" s="13">
        <f t="shared" si="34"/>
        <v>43.599729999999994</v>
      </c>
      <c r="AM35" s="13">
        <f t="shared" si="34"/>
        <v>42.622060000000005</v>
      </c>
      <c r="AN35" s="13">
        <f t="shared" si="34"/>
        <v>44.019210000000001</v>
      </c>
      <c r="AO35" s="13">
        <f t="shared" si="34"/>
        <v>43.7624</v>
      </c>
      <c r="AP35" s="13">
        <f t="shared" si="34"/>
        <v>42.34619</v>
      </c>
      <c r="AQ35" s="13">
        <f t="shared" si="34"/>
        <v>43.648050000000005</v>
      </c>
      <c r="AR35" s="13">
        <f t="shared" si="34"/>
        <v>42.072150000000001</v>
      </c>
      <c r="AS35" s="13">
        <f t="shared" si="34"/>
        <v>42.769490000000005</v>
      </c>
      <c r="AT35" s="13">
        <v>42.690040000000003</v>
      </c>
      <c r="AU35" s="13">
        <v>39.055390000000003</v>
      </c>
      <c r="AV35" s="13">
        <v>41.046669999999999</v>
      </c>
      <c r="AW35" s="13">
        <v>39.913030000000006</v>
      </c>
      <c r="AX35" s="13">
        <v>40.126800000000003</v>
      </c>
      <c r="AY35" s="13">
        <v>39.21022</v>
      </c>
      <c r="AZ35" s="13">
        <v>40.67689</v>
      </c>
      <c r="BA35" s="13">
        <v>39.748930000000001</v>
      </c>
      <c r="BB35" s="18"/>
      <c r="BC35" s="18"/>
      <c r="BD35" s="18"/>
      <c r="BE35" s="18"/>
      <c r="BF35" s="19"/>
      <c r="BG35" s="13">
        <f t="shared" si="33"/>
        <v>564.25083000000006</v>
      </c>
      <c r="BH35" s="13">
        <f t="shared" si="33"/>
        <v>564.38905</v>
      </c>
      <c r="BI35" s="13">
        <f t="shared" si="33"/>
        <v>516.90800999999999</v>
      </c>
    </row>
    <row r="36" spans="2:61" x14ac:dyDescent="0.2">
      <c r="B36" t="s">
        <v>40</v>
      </c>
      <c r="J36" s="16">
        <f t="shared" ref="J36:AX36" si="35">SUM(J34:J35)</f>
        <v>5.8416399999999999</v>
      </c>
      <c r="K36" s="16">
        <f t="shared" si="35"/>
        <v>3.1181700000000001</v>
      </c>
      <c r="L36" s="16">
        <f t="shared" si="35"/>
        <v>145.42156</v>
      </c>
      <c r="M36" s="16">
        <f t="shared" si="35"/>
        <v>9.5487000000000002</v>
      </c>
      <c r="N36" s="16">
        <f t="shared" si="35"/>
        <v>9.1731200000000008</v>
      </c>
      <c r="O36" s="16">
        <f t="shared" si="35"/>
        <v>146.75030999999998</v>
      </c>
      <c r="P36" s="16">
        <f t="shared" si="35"/>
        <v>9.133280000000001</v>
      </c>
      <c r="Q36" s="16">
        <f t="shared" si="35"/>
        <v>9.4499200000000005</v>
      </c>
      <c r="R36" s="16">
        <f t="shared" si="35"/>
        <v>150.25463000000002</v>
      </c>
      <c r="S36" s="16">
        <f t="shared" si="35"/>
        <v>56.437190000000001</v>
      </c>
      <c r="T36" s="16">
        <f t="shared" si="35"/>
        <v>55.369320000000002</v>
      </c>
      <c r="U36" s="16">
        <f t="shared" si="35"/>
        <v>61.959559999999996</v>
      </c>
      <c r="V36" s="16">
        <f t="shared" si="35"/>
        <v>60.33614</v>
      </c>
      <c r="W36" s="16">
        <f t="shared" si="35"/>
        <v>55.560879999999997</v>
      </c>
      <c r="X36" s="16">
        <f t="shared" si="35"/>
        <v>61.425110000000004</v>
      </c>
      <c r="Y36" s="16">
        <f t="shared" si="35"/>
        <v>56.058300000000003</v>
      </c>
      <c r="Z36" s="16">
        <f t="shared" si="35"/>
        <v>59.311739999999993</v>
      </c>
      <c r="AA36" s="16">
        <f t="shared" si="35"/>
        <v>57.339400000000005</v>
      </c>
      <c r="AB36" s="16">
        <f t="shared" si="35"/>
        <v>61.733950000000007</v>
      </c>
      <c r="AC36" s="16">
        <f t="shared" si="35"/>
        <v>52.964300000000001</v>
      </c>
      <c r="AD36" s="16">
        <f t="shared" si="35"/>
        <v>48.741669999999999</v>
      </c>
      <c r="AE36" s="16">
        <f t="shared" si="35"/>
        <v>56.383290000000002</v>
      </c>
      <c r="AF36" s="16">
        <f t="shared" si="35"/>
        <v>52.364739999999998</v>
      </c>
      <c r="AG36" s="16">
        <f t="shared" si="35"/>
        <v>58.356580000000001</v>
      </c>
      <c r="AH36" s="16">
        <f t="shared" si="35"/>
        <v>45.766590000000001</v>
      </c>
      <c r="AI36" s="16">
        <f t="shared" si="35"/>
        <v>45.698349999999998</v>
      </c>
      <c r="AJ36" s="16">
        <f t="shared" si="35"/>
        <v>49.52337</v>
      </c>
      <c r="AK36" s="16">
        <f t="shared" si="35"/>
        <v>49.046550000000003</v>
      </c>
      <c r="AL36" s="16">
        <f t="shared" si="35"/>
        <v>48.946129999999997</v>
      </c>
      <c r="AM36" s="16">
        <f t="shared" si="35"/>
        <v>48.042690000000007</v>
      </c>
      <c r="AN36" s="16">
        <f t="shared" si="35"/>
        <v>49.186129999999999</v>
      </c>
      <c r="AO36" s="16">
        <f t="shared" si="35"/>
        <v>49.00291</v>
      </c>
      <c r="AP36" s="16">
        <f t="shared" si="35"/>
        <v>47.492460000000001</v>
      </c>
      <c r="AQ36" s="16">
        <f t="shared" si="35"/>
        <v>48.555560000000007</v>
      </c>
      <c r="AR36" s="16">
        <f t="shared" si="35"/>
        <v>47.033760000000001</v>
      </c>
      <c r="AS36" s="16">
        <f t="shared" si="35"/>
        <v>47.489080000000001</v>
      </c>
      <c r="AT36" s="16">
        <f t="shared" si="35"/>
        <v>47.471080000000001</v>
      </c>
      <c r="AU36" s="16">
        <f t="shared" si="35"/>
        <v>43.785400000000003</v>
      </c>
      <c r="AV36" s="16">
        <f t="shared" si="35"/>
        <v>45.211559999999999</v>
      </c>
      <c r="AW36" s="16">
        <f t="shared" si="35"/>
        <v>44.406610000000008</v>
      </c>
      <c r="AX36" s="16">
        <f t="shared" si="35"/>
        <v>44.390250000000002</v>
      </c>
      <c r="AY36" s="16">
        <f t="shared" ref="AY36:AZ36" si="36">SUM(AY34:AY35)</f>
        <v>43.514589999999998</v>
      </c>
      <c r="AZ36" s="16">
        <f t="shared" si="36"/>
        <v>44.761429999999997</v>
      </c>
      <c r="BA36" s="16">
        <f t="shared" ref="BA36" si="37">SUM(BA34:BA35)</f>
        <v>43.862790000000004</v>
      </c>
      <c r="BB36" s="18"/>
      <c r="BC36" s="18"/>
      <c r="BD36" s="18"/>
      <c r="BE36" s="18"/>
      <c r="BF36" s="19"/>
      <c r="BG36" s="16">
        <f>SUM(BG34:BG35)</f>
        <v>662.45740000000001</v>
      </c>
      <c r="BH36" s="16">
        <f>SUM(BH34:BH35)</f>
        <v>680.5761</v>
      </c>
      <c r="BI36" s="16">
        <f>SUM(BI34:BI35)</f>
        <v>575.78358000000003</v>
      </c>
    </row>
    <row r="37" spans="2:61" x14ac:dyDescent="0.2">
      <c r="C37" t="s">
        <v>41</v>
      </c>
      <c r="J37" s="16">
        <f t="shared" ref="J37:AX37" si="38">+J32+J36</f>
        <v>514.02058999999997</v>
      </c>
      <c r="K37" s="16">
        <f t="shared" si="38"/>
        <v>5.3892299999997784</v>
      </c>
      <c r="L37" s="16">
        <f t="shared" si="38"/>
        <v>-85.697529999999972</v>
      </c>
      <c r="M37" s="16">
        <f t="shared" si="38"/>
        <v>-96.98291999999995</v>
      </c>
      <c r="N37" s="16">
        <f t="shared" si="38"/>
        <v>336.66616999999991</v>
      </c>
      <c r="O37" s="16">
        <f t="shared" si="38"/>
        <v>-146.18404000000007</v>
      </c>
      <c r="P37" s="16">
        <f t="shared" si="38"/>
        <v>828.68362000000013</v>
      </c>
      <c r="Q37" s="16">
        <f t="shared" si="38"/>
        <v>-185.50333999999995</v>
      </c>
      <c r="R37" s="16">
        <f t="shared" si="38"/>
        <v>-36.493890000000221</v>
      </c>
      <c r="S37" s="16">
        <f t="shared" si="38"/>
        <v>-498.1411999999998</v>
      </c>
      <c r="T37" s="16">
        <f t="shared" si="38"/>
        <v>-30.485540000000128</v>
      </c>
      <c r="U37" s="16">
        <f t="shared" si="38"/>
        <v>-26.09828999999975</v>
      </c>
      <c r="V37" s="16">
        <f t="shared" si="38"/>
        <v>317.01793000000009</v>
      </c>
      <c r="W37" s="16">
        <f t="shared" si="38"/>
        <v>175.23378000000017</v>
      </c>
      <c r="X37" s="16">
        <f t="shared" si="38"/>
        <v>-33.181210000000178</v>
      </c>
      <c r="Y37" s="16">
        <f t="shared" si="38"/>
        <v>-142.0205400000001</v>
      </c>
      <c r="Z37" s="16">
        <f t="shared" si="38"/>
        <v>99.672860000000014</v>
      </c>
      <c r="AA37" s="16">
        <f t="shared" si="38"/>
        <v>-61.331070000000061</v>
      </c>
      <c r="AB37" s="16">
        <f t="shared" si="38"/>
        <v>-104.04127999999996</v>
      </c>
      <c r="AC37" s="16">
        <f t="shared" si="38"/>
        <v>77.316010000000063</v>
      </c>
      <c r="AD37" s="16">
        <f t="shared" si="38"/>
        <v>117.94502000000007</v>
      </c>
      <c r="AE37" s="16">
        <f t="shared" si="38"/>
        <v>-109.37444999999992</v>
      </c>
      <c r="AF37" s="16">
        <f t="shared" si="38"/>
        <v>168.91338999999999</v>
      </c>
      <c r="AG37" s="16">
        <f t="shared" si="38"/>
        <v>810.07695000000001</v>
      </c>
      <c r="AH37" s="16">
        <f t="shared" si="38"/>
        <v>1315.1291000000001</v>
      </c>
      <c r="AI37" s="16">
        <f t="shared" si="38"/>
        <v>1010.5343800000001</v>
      </c>
      <c r="AJ37" s="16">
        <f t="shared" si="38"/>
        <v>374.92205000000035</v>
      </c>
      <c r="AK37" s="16">
        <f t="shared" si="38"/>
        <v>93.208120000000179</v>
      </c>
      <c r="AL37" s="16">
        <f t="shared" si="38"/>
        <v>235.05419000000006</v>
      </c>
      <c r="AM37" s="16">
        <f t="shared" si="38"/>
        <v>229.63277999999991</v>
      </c>
      <c r="AN37" s="16">
        <f t="shared" si="38"/>
        <v>11.129769999999858</v>
      </c>
      <c r="AO37" s="16">
        <f t="shared" si="38"/>
        <v>-149.03228000000001</v>
      </c>
      <c r="AP37" s="16">
        <f t="shared" si="38"/>
        <v>484.13483000000002</v>
      </c>
      <c r="AQ37" s="16">
        <f t="shared" si="38"/>
        <v>102.71398999999997</v>
      </c>
      <c r="AR37" s="16">
        <f t="shared" si="38"/>
        <v>107.30361000000022</v>
      </c>
      <c r="AS37" s="16">
        <f t="shared" si="38"/>
        <v>257.5698499999998</v>
      </c>
      <c r="AT37" s="16">
        <f t="shared" si="38"/>
        <v>147.1984200000002</v>
      </c>
      <c r="AU37" s="16">
        <f t="shared" si="38"/>
        <v>123.76927999999995</v>
      </c>
      <c r="AV37" s="16">
        <f t="shared" si="38"/>
        <v>110.18374999999992</v>
      </c>
      <c r="AW37" s="16">
        <f t="shared" si="38"/>
        <v>-4.7067500000000422</v>
      </c>
      <c r="AX37" s="16">
        <f t="shared" si="38"/>
        <v>243.04599000000005</v>
      </c>
      <c r="AY37" s="16">
        <f t="shared" ref="AY37:AZ37" si="39">+AY32+AY36</f>
        <v>1771.5369799999996</v>
      </c>
      <c r="AZ37" s="16">
        <f t="shared" si="39"/>
        <v>417.59171999999984</v>
      </c>
      <c r="BA37" s="16">
        <f t="shared" ref="BA37" si="40">+BA32+BA36</f>
        <v>311.0671200000001</v>
      </c>
      <c r="BB37" s="18"/>
      <c r="BC37" s="18"/>
      <c r="BD37" s="18"/>
      <c r="BE37" s="18"/>
      <c r="BF37" s="19"/>
      <c r="BG37" s="16">
        <f>+BG32+BG36</f>
        <v>579.17285999999694</v>
      </c>
      <c r="BH37" s="16">
        <f>+BH32+BH36</f>
        <v>1316.2273899999973</v>
      </c>
      <c r="BI37" s="16">
        <f>+BI32+BI36</f>
        <v>4072.3003899999985</v>
      </c>
    </row>
    <row r="38" spans="2:61" x14ac:dyDescent="0.2"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8"/>
      <c r="BC38" s="18"/>
      <c r="BD38" s="18"/>
      <c r="BE38" s="18"/>
      <c r="BF38" s="19"/>
      <c r="BG38" s="19"/>
      <c r="BH38" s="19"/>
      <c r="BI38" s="19"/>
    </row>
    <row r="39" spans="2:61" x14ac:dyDescent="0.2">
      <c r="B39" t="s">
        <v>42</v>
      </c>
      <c r="J39" s="13">
        <v>1.2364300000000001</v>
      </c>
      <c r="K39" s="13">
        <v>31.834199999999999</v>
      </c>
      <c r="L39" s="13">
        <v>-5.3686499999999997</v>
      </c>
      <c r="M39" s="13">
        <v>52.341259999999998</v>
      </c>
      <c r="N39" s="13">
        <v>16.830760000000001</v>
      </c>
      <c r="O39" s="13">
        <v>57.640209999999996</v>
      </c>
      <c r="P39" s="13">
        <v>-27.076530000000002</v>
      </c>
      <c r="Q39" s="13">
        <v>29.859860000000001</v>
      </c>
      <c r="R39" s="13">
        <v>56.395589999999999</v>
      </c>
      <c r="S39" s="13">
        <v>-5.62E-3</v>
      </c>
      <c r="T39" s="13">
        <v>0</v>
      </c>
      <c r="U39" s="13">
        <v>-179.33663000000001</v>
      </c>
      <c r="V39" s="13">
        <v>13.348210000000002</v>
      </c>
      <c r="W39" s="13">
        <v>43.95608</v>
      </c>
      <c r="X39" s="13">
        <v>2</v>
      </c>
      <c r="Y39" s="13">
        <v>32.55941</v>
      </c>
      <c r="Z39" s="13">
        <v>13.650169999999999</v>
      </c>
      <c r="AA39" s="13">
        <v>23.902889999999999</v>
      </c>
      <c r="AB39" s="13">
        <v>12.02305</v>
      </c>
      <c r="AC39" s="13">
        <v>6.20479</v>
      </c>
      <c r="AD39" s="13">
        <v>2.1254499999999998</v>
      </c>
      <c r="AE39" s="13">
        <v>-154.69594000000001</v>
      </c>
      <c r="AF39" s="13">
        <v>1.575</v>
      </c>
      <c r="AG39" s="13">
        <v>-18.35802</v>
      </c>
      <c r="AH39" s="13">
        <v>-7.0019999999999999E-2</v>
      </c>
      <c r="AI39" s="13">
        <v>5.2000000000000006E-4</v>
      </c>
      <c r="AJ39" s="13">
        <v>0</v>
      </c>
      <c r="AK39" s="13">
        <v>5.0800000000000003E-3</v>
      </c>
      <c r="AL39" s="13">
        <v>-0.29946</v>
      </c>
      <c r="AM39" s="13">
        <v>-5.0000000000000002E-5</v>
      </c>
      <c r="AN39" s="13">
        <v>0.73927999999999994</v>
      </c>
      <c r="AO39" s="13">
        <v>4.0899999999999999E-3</v>
      </c>
      <c r="AP39" s="13">
        <v>0</v>
      </c>
      <c r="AQ39" s="13">
        <v>0</v>
      </c>
      <c r="AR39" s="13">
        <v>-0.31807000000000002</v>
      </c>
      <c r="AS39" s="13">
        <v>-3.52732</v>
      </c>
      <c r="AT39" s="13">
        <v>3.7000000000000005E-2</v>
      </c>
      <c r="AU39" s="13">
        <v>0</v>
      </c>
      <c r="AV39" s="13">
        <v>25.393340000000002</v>
      </c>
      <c r="AW39" s="13">
        <v>2.256E-2</v>
      </c>
      <c r="AX39" s="13">
        <v>-11.08995</v>
      </c>
      <c r="AY39" s="13">
        <v>-3</v>
      </c>
      <c r="AZ39" s="13">
        <v>2.7200000000000002E-3</v>
      </c>
      <c r="BA39" s="13">
        <v>0.34994999999999998</v>
      </c>
      <c r="BB39" s="18"/>
      <c r="BC39" s="18"/>
      <c r="BD39" s="18"/>
      <c r="BE39" s="18"/>
      <c r="BF39" s="19"/>
      <c r="BG39" s="13">
        <f t="shared" ref="BG39:BI47" si="41">SUMIFS($J39:$BE39,$J$5:$BE$5,BG$5)</f>
        <v>34.350879999999989</v>
      </c>
      <c r="BH39" s="13">
        <f t="shared" si="41"/>
        <v>-21.708909999999982</v>
      </c>
      <c r="BI39" s="13">
        <f t="shared" si="41"/>
        <v>-3.4659500000000003</v>
      </c>
    </row>
    <row r="40" spans="2:61" x14ac:dyDescent="0.2">
      <c r="B40" t="s">
        <v>43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30</v>
      </c>
      <c r="R40" s="13">
        <v>30</v>
      </c>
      <c r="S40" s="13">
        <v>30</v>
      </c>
      <c r="T40" s="13">
        <v>30</v>
      </c>
      <c r="U40" s="13">
        <v>30</v>
      </c>
      <c r="V40" s="13">
        <v>30</v>
      </c>
      <c r="W40" s="13">
        <v>30</v>
      </c>
      <c r="X40" s="13">
        <v>30</v>
      </c>
      <c r="Y40" s="13">
        <v>30</v>
      </c>
      <c r="Z40" s="13">
        <v>30</v>
      </c>
      <c r="AA40" s="13">
        <v>30</v>
      </c>
      <c r="AB40" s="13">
        <v>30</v>
      </c>
      <c r="AC40" s="13">
        <v>30</v>
      </c>
      <c r="AD40" s="13">
        <v>30</v>
      </c>
      <c r="AE40" s="13">
        <v>30</v>
      </c>
      <c r="AF40" s="13">
        <v>30</v>
      </c>
      <c r="AG40" s="13">
        <v>30</v>
      </c>
      <c r="AH40" s="13">
        <v>30</v>
      </c>
      <c r="AI40" s="13">
        <v>30</v>
      </c>
      <c r="AJ40" s="13">
        <v>30</v>
      </c>
      <c r="AK40" s="13">
        <v>30</v>
      </c>
      <c r="AL40" s="13">
        <v>30</v>
      </c>
      <c r="AM40" s="13">
        <v>30</v>
      </c>
      <c r="AN40" s="13">
        <v>30</v>
      </c>
      <c r="AO40" s="13">
        <v>30</v>
      </c>
      <c r="AP40" s="13">
        <v>30</v>
      </c>
      <c r="AQ40" s="13">
        <v>30</v>
      </c>
      <c r="AR40" s="13">
        <v>30</v>
      </c>
      <c r="AS40" s="13">
        <v>30</v>
      </c>
      <c r="AT40" s="13">
        <v>30</v>
      </c>
      <c r="AU40" s="13">
        <v>30</v>
      </c>
      <c r="AV40" s="13">
        <v>30</v>
      </c>
      <c r="AW40" s="13">
        <v>30</v>
      </c>
      <c r="AX40" s="13">
        <v>30</v>
      </c>
      <c r="AY40" s="13">
        <v>30</v>
      </c>
      <c r="AZ40" s="13">
        <v>30</v>
      </c>
      <c r="BA40" s="13">
        <v>30</v>
      </c>
      <c r="BB40" s="18"/>
      <c r="BC40" s="18"/>
      <c r="BD40" s="18"/>
      <c r="BE40" s="18"/>
      <c r="BF40" s="19"/>
      <c r="BG40" s="13">
        <f t="shared" si="41"/>
        <v>150</v>
      </c>
      <c r="BH40" s="13">
        <f t="shared" si="41"/>
        <v>360</v>
      </c>
      <c r="BI40" s="13">
        <f t="shared" si="41"/>
        <v>360</v>
      </c>
    </row>
    <row r="41" spans="2:61" x14ac:dyDescent="0.2">
      <c r="B41" t="s">
        <v>44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541.24343399999998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8"/>
      <c r="BC41" s="18"/>
      <c r="BD41" s="18"/>
      <c r="BE41" s="18"/>
      <c r="BF41" s="19"/>
      <c r="BG41" s="13">
        <f t="shared" si="41"/>
        <v>541.24343399999998</v>
      </c>
      <c r="BH41" s="13">
        <f t="shared" si="41"/>
        <v>0</v>
      </c>
      <c r="BI41" s="13">
        <f t="shared" si="41"/>
        <v>0</v>
      </c>
    </row>
    <row r="42" spans="2:61" x14ac:dyDescent="0.2">
      <c r="B42" t="s">
        <v>45</v>
      </c>
      <c r="J42" s="13">
        <v>20.371583333333334</v>
      </c>
      <c r="K42" s="13">
        <v>20.371583333333334</v>
      </c>
      <c r="L42" s="13">
        <v>20.371583333333334</v>
      </c>
      <c r="M42" s="13">
        <v>20.371583333333334</v>
      </c>
      <c r="N42" s="13">
        <v>20.371583333333334</v>
      </c>
      <c r="O42" s="13">
        <v>20.371583333333334</v>
      </c>
      <c r="P42" s="13">
        <v>20.371583333333334</v>
      </c>
      <c r="Q42" s="13">
        <v>20.371583333333334</v>
      </c>
      <c r="R42" s="13">
        <v>20.371583333333334</v>
      </c>
      <c r="S42" s="13">
        <v>20.371583333333334</v>
      </c>
      <c r="T42" s="13">
        <v>20.371583333333334</v>
      </c>
      <c r="U42" s="13">
        <v>20.371583333333334</v>
      </c>
      <c r="V42" s="13">
        <v>20.695916666666669</v>
      </c>
      <c r="W42" s="13">
        <v>20.695916666666669</v>
      </c>
      <c r="X42" s="13">
        <v>20.695916666666669</v>
      </c>
      <c r="Y42" s="13">
        <v>20.695916666666669</v>
      </c>
      <c r="Z42" s="13">
        <v>20.695916666666669</v>
      </c>
      <c r="AA42" s="13">
        <v>20.695916666666669</v>
      </c>
      <c r="AB42" s="13">
        <v>20.695916666666669</v>
      </c>
      <c r="AC42" s="13">
        <v>20.695916666666669</v>
      </c>
      <c r="AD42" s="13">
        <v>20.695916666666669</v>
      </c>
      <c r="AE42" s="13">
        <v>20.695916666666669</v>
      </c>
      <c r="AF42" s="13">
        <v>20.695916666666669</v>
      </c>
      <c r="AG42" s="13">
        <v>20.695916666666669</v>
      </c>
      <c r="AH42" s="13">
        <v>20.497916666666669</v>
      </c>
      <c r="AI42" s="13">
        <v>20.497916666666669</v>
      </c>
      <c r="AJ42" s="13">
        <v>20.497916666666669</v>
      </c>
      <c r="AK42" s="13">
        <v>20.497916666666669</v>
      </c>
      <c r="AL42" s="13">
        <v>20.497916666666669</v>
      </c>
      <c r="AM42" s="13">
        <v>20.497916666666669</v>
      </c>
      <c r="AN42" s="13">
        <v>20.497916666666669</v>
      </c>
      <c r="AO42" s="13">
        <v>20.497916666666669</v>
      </c>
      <c r="AP42" s="13">
        <v>20.497916666666669</v>
      </c>
      <c r="AQ42" s="13">
        <v>20.497916666666669</v>
      </c>
      <c r="AR42" s="13">
        <v>20.497916666666669</v>
      </c>
      <c r="AS42" s="13">
        <v>20.497916666666669</v>
      </c>
      <c r="AT42" s="13">
        <v>20.417000000000002</v>
      </c>
      <c r="AU42" s="13">
        <v>20.417000000000002</v>
      </c>
      <c r="AV42" s="13">
        <v>20.417000000000002</v>
      </c>
      <c r="AW42" s="13">
        <v>20.417000000000002</v>
      </c>
      <c r="AX42" s="13">
        <v>20.417000000000002</v>
      </c>
      <c r="AY42" s="13">
        <v>20.38</v>
      </c>
      <c r="AZ42" s="13">
        <v>6.1429999999999998</v>
      </c>
      <c r="BA42" s="13">
        <v>13.153</v>
      </c>
      <c r="BB42" s="18"/>
      <c r="BC42" s="18"/>
      <c r="BD42" s="18"/>
      <c r="BE42" s="18"/>
      <c r="BF42" s="19"/>
      <c r="BG42" s="13">
        <f t="shared" si="41"/>
        <v>244.45899999999995</v>
      </c>
      <c r="BH42" s="13">
        <f t="shared" si="41"/>
        <v>248.35100000000008</v>
      </c>
      <c r="BI42" s="13">
        <f t="shared" si="41"/>
        <v>245.97500000000002</v>
      </c>
    </row>
    <row r="43" spans="2:61" x14ac:dyDescent="0.2">
      <c r="B43" t="s">
        <v>46</v>
      </c>
      <c r="J43" s="13">
        <v>0</v>
      </c>
      <c r="K43" s="13">
        <v>209.28946999999999</v>
      </c>
      <c r="L43" s="13">
        <v>151.98099999999999</v>
      </c>
      <c r="M43" s="13">
        <v>60.151360000000004</v>
      </c>
      <c r="N43" s="13">
        <v>12.839370000000001</v>
      </c>
      <c r="O43" s="13">
        <v>103.92883999999999</v>
      </c>
      <c r="P43" s="13">
        <v>34.126589999999993</v>
      </c>
      <c r="Q43" s="13">
        <v>2.7217699999999998</v>
      </c>
      <c r="R43" s="13">
        <v>13.14662</v>
      </c>
      <c r="S43" s="13">
        <v>4.1528900000000002</v>
      </c>
      <c r="T43" s="13">
        <v>7.694</v>
      </c>
      <c r="U43" s="13">
        <v>4.4850699999999994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21</v>
      </c>
      <c r="AS43" s="13">
        <v>9.5</v>
      </c>
      <c r="AT43" s="13">
        <v>18.644110000000001</v>
      </c>
      <c r="AU43" s="13">
        <v>9.5225100000000005</v>
      </c>
      <c r="AV43" s="13">
        <v>5.2828200000000001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8"/>
      <c r="BC43" s="18"/>
      <c r="BD43" s="18"/>
      <c r="BE43" s="18"/>
      <c r="BF43" s="19"/>
      <c r="BG43" s="13">
        <f t="shared" si="41"/>
        <v>604.51697999999976</v>
      </c>
      <c r="BH43" s="13">
        <f t="shared" si="41"/>
        <v>0</v>
      </c>
      <c r="BI43" s="13">
        <f t="shared" si="41"/>
        <v>30.5</v>
      </c>
    </row>
    <row r="44" spans="2:61" x14ac:dyDescent="0.2">
      <c r="B44" t="s">
        <v>47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100.833</v>
      </c>
      <c r="AT44" s="13">
        <v>4</v>
      </c>
      <c r="AU44" s="13">
        <v>4</v>
      </c>
      <c r="AV44" s="13">
        <v>4</v>
      </c>
      <c r="AW44" s="13">
        <v>4</v>
      </c>
      <c r="AX44" s="13">
        <v>24</v>
      </c>
      <c r="AY44" s="13">
        <v>20</v>
      </c>
      <c r="AZ44" s="13">
        <v>8</v>
      </c>
      <c r="BA44" s="13">
        <v>8</v>
      </c>
      <c r="BB44" s="18"/>
      <c r="BC44" s="18"/>
      <c r="BD44" s="18"/>
      <c r="BE44" s="18"/>
      <c r="BF44" s="19"/>
      <c r="BG44" s="13">
        <f t="shared" si="41"/>
        <v>0</v>
      </c>
      <c r="BH44" s="13">
        <f t="shared" si="41"/>
        <v>0</v>
      </c>
      <c r="BI44" s="13">
        <f t="shared" si="41"/>
        <v>100.833</v>
      </c>
    </row>
    <row r="45" spans="2:61" x14ac:dyDescent="0.2">
      <c r="B45" t="s">
        <v>48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27</v>
      </c>
      <c r="Q45" s="13">
        <v>27</v>
      </c>
      <c r="R45" s="13">
        <v>27</v>
      </c>
      <c r="S45" s="13">
        <v>27</v>
      </c>
      <c r="T45" s="13">
        <v>27</v>
      </c>
      <c r="U45" s="13">
        <v>27</v>
      </c>
      <c r="V45" s="13">
        <v>27</v>
      </c>
      <c r="W45" s="13">
        <v>27</v>
      </c>
      <c r="X45" s="13">
        <v>27</v>
      </c>
      <c r="Y45" s="13">
        <v>27</v>
      </c>
      <c r="Z45" s="13">
        <v>27</v>
      </c>
      <c r="AA45" s="13">
        <v>27</v>
      </c>
      <c r="AB45" s="13">
        <v>27</v>
      </c>
      <c r="AC45" s="13">
        <v>27</v>
      </c>
      <c r="AD45" s="13">
        <v>27</v>
      </c>
      <c r="AE45" s="13">
        <v>27</v>
      </c>
      <c r="AF45" s="13">
        <v>27</v>
      </c>
      <c r="AG45" s="13">
        <v>27</v>
      </c>
      <c r="AH45" s="13">
        <v>27</v>
      </c>
      <c r="AI45" s="13">
        <v>27</v>
      </c>
      <c r="AJ45" s="13">
        <v>27</v>
      </c>
      <c r="AK45" s="13">
        <v>27</v>
      </c>
      <c r="AL45" s="13">
        <v>27</v>
      </c>
      <c r="AM45" s="13">
        <v>27</v>
      </c>
      <c r="AN45" s="13">
        <v>27</v>
      </c>
      <c r="AO45" s="13">
        <v>27</v>
      </c>
      <c r="AP45" s="13">
        <v>27</v>
      </c>
      <c r="AQ45" s="13">
        <v>27</v>
      </c>
      <c r="AR45" s="13">
        <v>27</v>
      </c>
      <c r="AS45" s="13">
        <v>27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8"/>
      <c r="BC45" s="18"/>
      <c r="BD45" s="18"/>
      <c r="BE45" s="18"/>
      <c r="BF45" s="19"/>
      <c r="BG45" s="13">
        <f t="shared" si="41"/>
        <v>162</v>
      </c>
      <c r="BH45" s="13">
        <f t="shared" si="41"/>
        <v>324</v>
      </c>
      <c r="BI45" s="13">
        <f t="shared" si="41"/>
        <v>324</v>
      </c>
    </row>
    <row r="46" spans="2:61" x14ac:dyDescent="0.2">
      <c r="B46" t="s">
        <v>49</v>
      </c>
      <c r="J46" s="13">
        <v>10</v>
      </c>
      <c r="K46" s="13">
        <v>64.61</v>
      </c>
      <c r="L46" s="13">
        <v>6.51</v>
      </c>
      <c r="M46" s="13">
        <v>14.46</v>
      </c>
      <c r="N46" s="13">
        <v>0</v>
      </c>
      <c r="O46" s="13">
        <v>0</v>
      </c>
      <c r="P46" s="13">
        <v>0</v>
      </c>
      <c r="Q46" s="13">
        <v>17.579999999999998</v>
      </c>
      <c r="R46" s="13">
        <v>0</v>
      </c>
      <c r="S46" s="13">
        <v>18.05</v>
      </c>
      <c r="T46" s="13">
        <v>0</v>
      </c>
      <c r="U46" s="13">
        <v>18.54</v>
      </c>
      <c r="V46" s="13">
        <v>6</v>
      </c>
      <c r="W46" s="13">
        <v>5</v>
      </c>
      <c r="X46" s="13">
        <v>0</v>
      </c>
      <c r="Y46" s="13">
        <v>4</v>
      </c>
      <c r="Z46" s="13">
        <v>10</v>
      </c>
      <c r="AA46" s="13">
        <v>7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10</v>
      </c>
      <c r="AX46" s="13">
        <v>10</v>
      </c>
      <c r="AY46" s="13">
        <v>10</v>
      </c>
      <c r="AZ46" s="13">
        <v>10</v>
      </c>
      <c r="BA46" s="13">
        <v>10</v>
      </c>
      <c r="BB46" s="18"/>
      <c r="BC46" s="18"/>
      <c r="BD46" s="18"/>
      <c r="BE46" s="18"/>
      <c r="BF46" s="19"/>
      <c r="BG46" s="13">
        <f t="shared" si="41"/>
        <v>149.75</v>
      </c>
      <c r="BH46" s="13">
        <f t="shared" si="41"/>
        <v>32</v>
      </c>
      <c r="BI46" s="13">
        <f t="shared" si="41"/>
        <v>0</v>
      </c>
    </row>
    <row r="47" spans="2:61" x14ac:dyDescent="0.2">
      <c r="B47" t="s">
        <v>74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6.8330000000000002</v>
      </c>
      <c r="AX47" s="13">
        <v>0</v>
      </c>
      <c r="AY47" s="13">
        <v>6.8330000000000002</v>
      </c>
      <c r="AZ47" s="13">
        <v>14.382999999999999</v>
      </c>
      <c r="BA47" s="13">
        <v>7.76999</v>
      </c>
      <c r="BB47" s="18"/>
      <c r="BC47" s="18"/>
      <c r="BD47" s="18"/>
      <c r="BE47" s="18"/>
      <c r="BF47" s="19"/>
      <c r="BG47" s="13">
        <f t="shared" si="41"/>
        <v>0</v>
      </c>
      <c r="BH47" s="13">
        <f t="shared" si="41"/>
        <v>0</v>
      </c>
      <c r="BI47" s="13">
        <f t="shared" si="41"/>
        <v>0</v>
      </c>
    </row>
    <row r="48" spans="2:61" x14ac:dyDescent="0.2">
      <c r="B48" t="s">
        <v>50</v>
      </c>
      <c r="J48" s="16">
        <f>SUM(J39:J47)</f>
        <v>31.608013333333332</v>
      </c>
      <c r="K48" s="16">
        <f t="shared" ref="K48:BA48" si="42">SUM(K39:K47)</f>
        <v>326.10525333333334</v>
      </c>
      <c r="L48" s="16">
        <f t="shared" si="42"/>
        <v>173.49393333333333</v>
      </c>
      <c r="M48" s="16">
        <f t="shared" si="42"/>
        <v>147.32420333333334</v>
      </c>
      <c r="N48" s="16">
        <f t="shared" si="42"/>
        <v>50.041713333333334</v>
      </c>
      <c r="O48" s="16">
        <f t="shared" si="42"/>
        <v>181.94063333333332</v>
      </c>
      <c r="P48" s="16">
        <f t="shared" si="42"/>
        <v>54.421643333333321</v>
      </c>
      <c r="Q48" s="16">
        <f t="shared" si="42"/>
        <v>127.53321333333334</v>
      </c>
      <c r="R48" s="16">
        <f t="shared" si="42"/>
        <v>146.91379333333333</v>
      </c>
      <c r="S48" s="16">
        <f t="shared" si="42"/>
        <v>640.81228733333319</v>
      </c>
      <c r="T48" s="16">
        <f t="shared" si="42"/>
        <v>85.065583333333336</v>
      </c>
      <c r="U48" s="16">
        <f t="shared" si="42"/>
        <v>-78.939976666666695</v>
      </c>
      <c r="V48" s="16">
        <f t="shared" si="42"/>
        <v>97.044126666666671</v>
      </c>
      <c r="W48" s="16">
        <f t="shared" si="42"/>
        <v>126.65199666666666</v>
      </c>
      <c r="X48" s="16">
        <f t="shared" si="42"/>
        <v>79.695916666666676</v>
      </c>
      <c r="Y48" s="16">
        <f t="shared" si="42"/>
        <v>114.25532666666666</v>
      </c>
      <c r="Z48" s="16">
        <f t="shared" si="42"/>
        <v>101.34608666666668</v>
      </c>
      <c r="AA48" s="16">
        <f t="shared" si="42"/>
        <v>108.59880666666666</v>
      </c>
      <c r="AB48" s="16">
        <f t="shared" si="42"/>
        <v>89.71896666666666</v>
      </c>
      <c r="AC48" s="16">
        <f t="shared" si="42"/>
        <v>83.900706666666679</v>
      </c>
      <c r="AD48" s="16">
        <f t="shared" si="42"/>
        <v>79.821366666666677</v>
      </c>
      <c r="AE48" s="16">
        <f t="shared" si="42"/>
        <v>-77.000023333333331</v>
      </c>
      <c r="AF48" s="16">
        <f t="shared" si="42"/>
        <v>79.270916666666665</v>
      </c>
      <c r="AG48" s="16">
        <f t="shared" si="42"/>
        <v>59.337896666666666</v>
      </c>
      <c r="AH48" s="16">
        <f t="shared" si="42"/>
        <v>77.427896666666669</v>
      </c>
      <c r="AI48" s="16">
        <f t="shared" si="42"/>
        <v>77.498436666666663</v>
      </c>
      <c r="AJ48" s="16">
        <f t="shared" si="42"/>
        <v>77.497916666666669</v>
      </c>
      <c r="AK48" s="16">
        <f t="shared" si="42"/>
        <v>77.502996666666661</v>
      </c>
      <c r="AL48" s="16">
        <f t="shared" si="42"/>
        <v>77.198456666666672</v>
      </c>
      <c r="AM48" s="16">
        <f t="shared" si="42"/>
        <v>77.497866666666667</v>
      </c>
      <c r="AN48" s="16">
        <f t="shared" si="42"/>
        <v>78.237196666666676</v>
      </c>
      <c r="AO48" s="16">
        <f t="shared" si="42"/>
        <v>77.502006666666674</v>
      </c>
      <c r="AP48" s="16">
        <f t="shared" si="42"/>
        <v>77.497916666666669</v>
      </c>
      <c r="AQ48" s="16">
        <f t="shared" si="42"/>
        <v>77.497916666666669</v>
      </c>
      <c r="AR48" s="16">
        <f t="shared" si="42"/>
        <v>98.179846666666663</v>
      </c>
      <c r="AS48" s="16">
        <f t="shared" si="42"/>
        <v>184.30359666666666</v>
      </c>
      <c r="AT48" s="16">
        <f t="shared" si="42"/>
        <v>73.098110000000005</v>
      </c>
      <c r="AU48" s="16">
        <f t="shared" si="42"/>
        <v>63.939509999999999</v>
      </c>
      <c r="AV48" s="16">
        <f t="shared" si="42"/>
        <v>85.093159999999997</v>
      </c>
      <c r="AW48" s="16">
        <f t="shared" si="42"/>
        <v>71.272559999999999</v>
      </c>
      <c r="AX48" s="16">
        <f t="shared" si="42"/>
        <v>73.32705</v>
      </c>
      <c r="AY48" s="16">
        <f t="shared" si="42"/>
        <v>84.212999999999994</v>
      </c>
      <c r="AZ48" s="16">
        <f t="shared" si="42"/>
        <v>68.528719999999993</v>
      </c>
      <c r="BA48" s="16">
        <f t="shared" si="42"/>
        <v>69.272940000000006</v>
      </c>
      <c r="BB48" s="18"/>
      <c r="BC48" s="18"/>
      <c r="BD48" s="18"/>
      <c r="BE48" s="18"/>
      <c r="BF48" s="19"/>
      <c r="BG48" s="16">
        <f t="shared" ref="BG48:BI48" si="43">SUM(BG39:BG47)</f>
        <v>1886.3202939999996</v>
      </c>
      <c r="BH48" s="16">
        <f t="shared" si="43"/>
        <v>942.64209000000005</v>
      </c>
      <c r="BI48" s="16">
        <f t="shared" si="43"/>
        <v>1057.84205</v>
      </c>
    </row>
    <row r="49" spans="3:61" x14ac:dyDescent="0.2">
      <c r="C49" t="s">
        <v>51</v>
      </c>
      <c r="J49" s="16">
        <f>+J37+J48</f>
        <v>545.62860333333333</v>
      </c>
      <c r="K49" s="16">
        <f t="shared" ref="K49:AX49" si="44">+K37+K48</f>
        <v>331.49448333333311</v>
      </c>
      <c r="L49" s="16">
        <f t="shared" si="44"/>
        <v>87.796403333333359</v>
      </c>
      <c r="M49" s="16">
        <f t="shared" si="44"/>
        <v>50.341283333333394</v>
      </c>
      <c r="N49" s="16">
        <f t="shared" si="44"/>
        <v>386.70788333333326</v>
      </c>
      <c r="O49" s="16">
        <f t="shared" si="44"/>
        <v>35.756593333333257</v>
      </c>
      <c r="P49" s="16">
        <f t="shared" si="44"/>
        <v>883.10526333333348</v>
      </c>
      <c r="Q49" s="16">
        <f t="shared" si="44"/>
        <v>-57.970126666666616</v>
      </c>
      <c r="R49" s="16">
        <f t="shared" si="44"/>
        <v>110.41990333333311</v>
      </c>
      <c r="S49" s="16">
        <f t="shared" si="44"/>
        <v>142.67108733333339</v>
      </c>
      <c r="T49" s="16">
        <f t="shared" si="44"/>
        <v>54.580043333333208</v>
      </c>
      <c r="U49" s="16">
        <f t="shared" si="44"/>
        <v>-105.03826666666644</v>
      </c>
      <c r="V49" s="16">
        <f t="shared" si="44"/>
        <v>414.06205666666676</v>
      </c>
      <c r="W49" s="16">
        <f t="shared" si="44"/>
        <v>301.88577666666686</v>
      </c>
      <c r="X49" s="16">
        <f t="shared" si="44"/>
        <v>46.514706666666498</v>
      </c>
      <c r="Y49" s="16">
        <f t="shared" si="44"/>
        <v>-27.765213333333435</v>
      </c>
      <c r="Z49" s="16">
        <f t="shared" si="44"/>
        <v>201.01894666666669</v>
      </c>
      <c r="AA49" s="16">
        <f t="shared" si="44"/>
        <v>47.2677366666666</v>
      </c>
      <c r="AB49" s="16">
        <f t="shared" si="44"/>
        <v>-14.322313333333298</v>
      </c>
      <c r="AC49" s="16">
        <f t="shared" si="44"/>
        <v>161.21671666666674</v>
      </c>
      <c r="AD49" s="16">
        <f t="shared" si="44"/>
        <v>197.76638666666673</v>
      </c>
      <c r="AE49" s="16">
        <f t="shared" si="44"/>
        <v>-186.37447333333324</v>
      </c>
      <c r="AF49" s="16">
        <f t="shared" si="44"/>
        <v>248.18430666666666</v>
      </c>
      <c r="AG49" s="16">
        <f t="shared" si="44"/>
        <v>869.41484666666668</v>
      </c>
      <c r="AH49" s="16">
        <f t="shared" si="44"/>
        <v>1392.5569966666667</v>
      </c>
      <c r="AI49" s="16">
        <f t="shared" si="44"/>
        <v>1088.0328166666668</v>
      </c>
      <c r="AJ49" s="16">
        <f t="shared" si="44"/>
        <v>452.41996666666705</v>
      </c>
      <c r="AK49" s="16">
        <f t="shared" si="44"/>
        <v>170.71111666666684</v>
      </c>
      <c r="AL49" s="16">
        <f t="shared" si="44"/>
        <v>312.25264666666675</v>
      </c>
      <c r="AM49" s="16">
        <f t="shared" si="44"/>
        <v>307.13064666666656</v>
      </c>
      <c r="AN49" s="16">
        <f t="shared" si="44"/>
        <v>89.366966666666542</v>
      </c>
      <c r="AO49" s="16">
        <f t="shared" si="44"/>
        <v>-71.530273333333341</v>
      </c>
      <c r="AP49" s="16">
        <f t="shared" si="44"/>
        <v>561.63274666666666</v>
      </c>
      <c r="AQ49" s="16">
        <f t="shared" si="44"/>
        <v>180.21190666666664</v>
      </c>
      <c r="AR49" s="16">
        <f t="shared" si="44"/>
        <v>205.48345666666688</v>
      </c>
      <c r="AS49" s="16">
        <f t="shared" si="44"/>
        <v>441.8734466666665</v>
      </c>
      <c r="AT49" s="16">
        <f t="shared" si="44"/>
        <v>220.29653000000019</v>
      </c>
      <c r="AU49" s="16">
        <f t="shared" si="44"/>
        <v>187.70878999999996</v>
      </c>
      <c r="AV49" s="16">
        <f t="shared" si="44"/>
        <v>195.27690999999993</v>
      </c>
      <c r="AW49" s="16">
        <f t="shared" si="44"/>
        <v>66.565809999999956</v>
      </c>
      <c r="AX49" s="16">
        <f t="shared" si="44"/>
        <v>316.37304000000006</v>
      </c>
      <c r="AY49" s="16">
        <f t="shared" ref="AY49:AZ49" si="45">+AY37+AY48</f>
        <v>1855.7499799999996</v>
      </c>
      <c r="AZ49" s="16">
        <f t="shared" si="45"/>
        <v>486.1204399999998</v>
      </c>
      <c r="BA49" s="16">
        <f t="shared" ref="BA49" si="46">+BA37+BA48</f>
        <v>380.34006000000011</v>
      </c>
      <c r="BB49" s="18"/>
      <c r="BC49" s="18"/>
      <c r="BD49" s="18"/>
      <c r="BE49" s="18"/>
      <c r="BF49" s="19"/>
      <c r="BG49" s="16">
        <f t="shared" ref="BG49:BI49" si="47">+BG37+BG48</f>
        <v>2465.4931539999966</v>
      </c>
      <c r="BH49" s="16">
        <f t="shared" si="47"/>
        <v>2258.8694799999976</v>
      </c>
      <c r="BI49" s="16">
        <f t="shared" si="47"/>
        <v>5130.1424399999987</v>
      </c>
    </row>
    <row r="50" spans="3:61" x14ac:dyDescent="0.2">
      <c r="AT50" s="15"/>
      <c r="AU50" s="15"/>
      <c r="AV50" s="15"/>
      <c r="AW50" s="15"/>
      <c r="AX50" s="15"/>
      <c r="AY50" s="15"/>
      <c r="AZ50" s="15"/>
      <c r="BA5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48552"/>
  <sheetViews>
    <sheetView showGridLines="0" zoomScale="85" zoomScaleNormal="85" workbookViewId="0">
      <pane xSplit="9" ySplit="5" topLeftCell="J6" activePane="bottomRight" state="frozen"/>
      <selection pane="topRight" activeCell="J1" sqref="J1"/>
      <selection pane="bottomLeft" activeCell="A6" sqref="A6"/>
      <selection pane="bottomRight"/>
    </sheetView>
  </sheetViews>
  <sheetFormatPr defaultRowHeight="12.75" x14ac:dyDescent="0.2"/>
  <cols>
    <col min="1" max="8" width="1.7109375" customWidth="1"/>
    <col min="9" max="9" width="35.7109375" customWidth="1"/>
    <col min="10" max="21" width="12.7109375" customWidth="1"/>
    <col min="22" max="22" width="4.7109375" customWidth="1"/>
    <col min="23" max="23" width="12.7109375" customWidth="1"/>
  </cols>
  <sheetData>
    <row r="1" spans="2:23" ht="16.5" thickBot="1" x14ac:dyDescent="0.3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x14ac:dyDescent="0.2">
      <c r="B2" t="s">
        <v>52</v>
      </c>
    </row>
    <row r="4" spans="2:23" x14ac:dyDescent="0.2">
      <c r="B4" s="7" t="s">
        <v>2</v>
      </c>
      <c r="C4" s="7"/>
      <c r="D4" s="8"/>
      <c r="E4" s="8"/>
      <c r="F4" s="8"/>
      <c r="G4" s="8"/>
      <c r="H4" s="8"/>
      <c r="I4" s="8"/>
      <c r="J4" s="9" t="s">
        <v>3</v>
      </c>
      <c r="K4" s="9" t="s">
        <v>4</v>
      </c>
      <c r="L4" s="9" t="s">
        <v>5</v>
      </c>
      <c r="M4" s="9" t="s">
        <v>6</v>
      </c>
      <c r="N4" s="9" t="s">
        <v>7</v>
      </c>
      <c r="O4" s="9" t="s">
        <v>8</v>
      </c>
      <c r="P4" s="9" t="s">
        <v>9</v>
      </c>
      <c r="Q4" s="9" t="s">
        <v>10</v>
      </c>
      <c r="R4" s="9" t="s">
        <v>11</v>
      </c>
      <c r="S4" s="9" t="s">
        <v>12</v>
      </c>
      <c r="T4" s="9" t="s">
        <v>13</v>
      </c>
      <c r="U4" s="9" t="s">
        <v>14</v>
      </c>
      <c r="W4" s="9" t="s">
        <v>16</v>
      </c>
    </row>
    <row r="5" spans="2:23" x14ac:dyDescent="0.2">
      <c r="B5" s="10" t="s">
        <v>17</v>
      </c>
      <c r="C5" s="10"/>
      <c r="D5" s="8"/>
      <c r="E5" s="8"/>
      <c r="F5" s="8"/>
      <c r="G5" s="8"/>
      <c r="H5" s="8"/>
      <c r="I5" s="8"/>
      <c r="J5" s="9">
        <v>2019</v>
      </c>
      <c r="K5" s="9">
        <v>2019</v>
      </c>
      <c r="L5" s="9">
        <v>2019</v>
      </c>
      <c r="M5" s="9">
        <v>2019</v>
      </c>
      <c r="N5" s="9">
        <v>2019</v>
      </c>
      <c r="O5" s="9">
        <v>2019</v>
      </c>
      <c r="P5" s="9">
        <v>2019</v>
      </c>
      <c r="Q5" s="9">
        <v>2019</v>
      </c>
      <c r="R5" s="9">
        <v>2019</v>
      </c>
      <c r="S5" s="9">
        <v>2019</v>
      </c>
      <c r="T5" s="9">
        <v>2019</v>
      </c>
      <c r="U5" s="9">
        <v>2019</v>
      </c>
      <c r="W5" s="9">
        <v>2019</v>
      </c>
    </row>
    <row r="7" spans="2:23" x14ac:dyDescent="0.2">
      <c r="B7" t="s">
        <v>18</v>
      </c>
      <c r="J7" s="13">
        <v>1219.9308100000001</v>
      </c>
      <c r="K7" s="13">
        <v>1051.19013</v>
      </c>
      <c r="L7" s="13">
        <v>1039.55015</v>
      </c>
      <c r="M7" s="13">
        <v>930.57</v>
      </c>
      <c r="N7" s="13">
        <v>1583.7629999999999</v>
      </c>
      <c r="O7" s="13">
        <v>4271.8657864750103</v>
      </c>
      <c r="P7" s="13">
        <v>2255.1879982561163</v>
      </c>
      <c r="Q7" s="13">
        <v>1670.188429699097</v>
      </c>
      <c r="R7" s="13">
        <v>1728.1879332187243</v>
      </c>
      <c r="S7" s="13">
        <v>2316.1880048475537</v>
      </c>
      <c r="T7" s="13">
        <v>1815.187965246243</v>
      </c>
      <c r="U7" s="13">
        <v>2268.1897139983403</v>
      </c>
      <c r="W7" s="11">
        <f>+SUMIFS($J7:$U7,$J$5:$U$5,W$5)</f>
        <v>22149.999921741088</v>
      </c>
    </row>
    <row r="8" spans="2:23" x14ac:dyDescent="0.2">
      <c r="B8" t="s">
        <v>19</v>
      </c>
      <c r="J8" s="13">
        <v>-44.617360000000005</v>
      </c>
      <c r="K8" s="13">
        <v>-38.438759999999995</v>
      </c>
      <c r="L8" s="13">
        <v>-50.731430000000003</v>
      </c>
      <c r="M8" s="13">
        <v>-73.463999999999999</v>
      </c>
      <c r="N8" s="13">
        <v>-191.142</v>
      </c>
      <c r="O8" s="13">
        <v>-253.8009214285714</v>
      </c>
      <c r="P8" s="13">
        <v>-253.8009214285714</v>
      </c>
      <c r="Q8" s="13">
        <v>-253.8009214285714</v>
      </c>
      <c r="R8" s="13">
        <v>-253.8009214285714</v>
      </c>
      <c r="S8" s="13">
        <v>-253.8009214285714</v>
      </c>
      <c r="T8" s="13">
        <v>-253.8009214285714</v>
      </c>
      <c r="U8" s="13">
        <v>-253.8009214285714</v>
      </c>
      <c r="W8" s="11">
        <f>+SUMIFS($J8:$U8,$J$5:$U$5,W$5)</f>
        <v>-2175</v>
      </c>
    </row>
    <row r="9" spans="2:23" x14ac:dyDescent="0.2">
      <c r="B9" t="s">
        <v>20</v>
      </c>
      <c r="J9" s="13">
        <v>1.6662999999999999</v>
      </c>
      <c r="K9" s="13">
        <v>1.55532</v>
      </c>
      <c r="L9" s="13">
        <v>1.36049</v>
      </c>
      <c r="M9" s="13">
        <v>9.5299999999999994</v>
      </c>
      <c r="N9" s="13">
        <v>6.5990000000000002</v>
      </c>
      <c r="O9" s="13">
        <v>0.61269857142857087</v>
      </c>
      <c r="P9" s="13">
        <v>0.61269857142857087</v>
      </c>
      <c r="Q9" s="13">
        <v>0.61269857142857087</v>
      </c>
      <c r="R9" s="13">
        <v>0.61269857142857087</v>
      </c>
      <c r="S9" s="13">
        <v>0.61269857142857087</v>
      </c>
      <c r="T9" s="13">
        <v>0.61269857142857087</v>
      </c>
      <c r="U9" s="13">
        <v>0.61269857142857087</v>
      </c>
      <c r="W9" s="11">
        <f>+SUMIFS($J9:$U9,$J$5:$U$5,W$5)</f>
        <v>24.999999999999989</v>
      </c>
    </row>
    <row r="10" spans="2:23" x14ac:dyDescent="0.2">
      <c r="C10" t="s">
        <v>21</v>
      </c>
      <c r="J10" s="16">
        <f t="shared" ref="J10:U10" si="0">SUM(J7:J9)</f>
        <v>1176.9797500000002</v>
      </c>
      <c r="K10" s="16">
        <f t="shared" si="0"/>
        <v>1014.30669</v>
      </c>
      <c r="L10" s="16">
        <f t="shared" si="0"/>
        <v>990.17921000000001</v>
      </c>
      <c r="M10" s="16">
        <f t="shared" si="0"/>
        <v>866.63599999999997</v>
      </c>
      <c r="N10" s="16">
        <f t="shared" si="0"/>
        <v>1399.2199999999998</v>
      </c>
      <c r="O10" s="16">
        <f t="shared" si="0"/>
        <v>4018.6775636178677</v>
      </c>
      <c r="P10" s="16">
        <f t="shared" si="0"/>
        <v>2001.9997753989735</v>
      </c>
      <c r="Q10" s="16">
        <f t="shared" si="0"/>
        <v>1417.0002068419542</v>
      </c>
      <c r="R10" s="16">
        <f t="shared" si="0"/>
        <v>1474.9997103615815</v>
      </c>
      <c r="S10" s="16">
        <f t="shared" si="0"/>
        <v>2062.9997819904111</v>
      </c>
      <c r="T10" s="16">
        <f t="shared" si="0"/>
        <v>1561.9997423891002</v>
      </c>
      <c r="U10" s="16">
        <f t="shared" si="0"/>
        <v>2015.0014911411974</v>
      </c>
      <c r="W10" s="12">
        <f>SUM(W7:W9)</f>
        <v>19999.999921741088</v>
      </c>
    </row>
    <row r="11" spans="2:23" x14ac:dyDescent="0.2"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1"/>
    </row>
    <row r="12" spans="2:23" x14ac:dyDescent="0.2">
      <c r="B12" t="s">
        <v>22</v>
      </c>
      <c r="J12" s="13">
        <v>418.13986999999997</v>
      </c>
      <c r="K12" s="13">
        <v>440.32103999999998</v>
      </c>
      <c r="L12" s="13">
        <v>291.44914</v>
      </c>
      <c r="M12" s="13">
        <v>288.89521999999999</v>
      </c>
      <c r="N12" s="13">
        <v>541.78906999999992</v>
      </c>
      <c r="O12" s="13">
        <v>1633.9619759478112</v>
      </c>
      <c r="P12" s="13">
        <v>771.84287721168721</v>
      </c>
      <c r="Q12" s="13">
        <v>543.32288730486971</v>
      </c>
      <c r="R12" s="13">
        <v>565.39913251083112</v>
      </c>
      <c r="S12" s="13">
        <v>801.16564823485919</v>
      </c>
      <c r="T12" s="13">
        <v>599.24335811392166</v>
      </c>
      <c r="U12" s="13">
        <v>782.78994635401682</v>
      </c>
      <c r="W12" s="11">
        <f>+SUMIFS($J12:$U12,$J$5:$U$5,W$5)</f>
        <v>7678.3201656779956</v>
      </c>
    </row>
    <row r="13" spans="2:23" x14ac:dyDescent="0.2">
      <c r="B13" t="s">
        <v>23</v>
      </c>
      <c r="J13" s="13">
        <v>175.83664522961567</v>
      </c>
      <c r="K13" s="13">
        <v>175.83664522961567</v>
      </c>
      <c r="L13" s="13">
        <v>175.83664522961567</v>
      </c>
      <c r="M13" s="13">
        <v>175.83664522961567</v>
      </c>
      <c r="N13" s="13">
        <v>175.83664522961567</v>
      </c>
      <c r="O13" s="13">
        <v>175.83664522961567</v>
      </c>
      <c r="P13" s="13">
        <v>175.83664522961567</v>
      </c>
      <c r="Q13" s="13">
        <v>175.83664522961567</v>
      </c>
      <c r="R13" s="13">
        <v>175.83664522961567</v>
      </c>
      <c r="S13" s="13">
        <v>175.83664522961567</v>
      </c>
      <c r="T13" s="13">
        <v>175.83664522961567</v>
      </c>
      <c r="U13" s="13">
        <v>175.83664522961567</v>
      </c>
      <c r="W13" s="11">
        <f>+SUMIFS($J13:$U13,$J$5:$U$5,W$5)</f>
        <v>2110.039742755388</v>
      </c>
    </row>
    <row r="14" spans="2:23" x14ac:dyDescent="0.2">
      <c r="B14" t="s">
        <v>24</v>
      </c>
      <c r="J14" s="13">
        <v>15.072839999999999</v>
      </c>
      <c r="K14" s="13">
        <v>14.29416</v>
      </c>
      <c r="L14" s="13">
        <v>36.714769999999994</v>
      </c>
      <c r="M14" s="13">
        <v>14.751709999999999</v>
      </c>
      <c r="N14" s="13">
        <v>23.126799999999999</v>
      </c>
      <c r="O14" s="13">
        <v>17.368717375000003</v>
      </c>
      <c r="P14" s="13">
        <v>17.368717375000003</v>
      </c>
      <c r="Q14" s="13">
        <v>17.368717375000003</v>
      </c>
      <c r="R14" s="13">
        <v>17.368717375000003</v>
      </c>
      <c r="S14" s="13">
        <v>17.368717375000003</v>
      </c>
      <c r="T14" s="13">
        <v>17.368717375000003</v>
      </c>
      <c r="U14" s="13">
        <v>17.368717375000003</v>
      </c>
      <c r="W14" s="11">
        <f>+SUMIFS($J14:$U14,$J$5:$U$5,W$5)</f>
        <v>225.54130162500007</v>
      </c>
    </row>
    <row r="15" spans="2:23" x14ac:dyDescent="0.2">
      <c r="B15" t="s">
        <v>25</v>
      </c>
      <c r="J15" s="14">
        <f t="shared" ref="J15:U15" si="1">SUM(J12:J14)</f>
        <v>609.04935522961568</v>
      </c>
      <c r="K15" s="14">
        <f t="shared" si="1"/>
        <v>630.45184522961574</v>
      </c>
      <c r="L15" s="14">
        <f t="shared" si="1"/>
        <v>504.00055522961566</v>
      </c>
      <c r="M15" s="14">
        <f t="shared" si="1"/>
        <v>479.48357522961567</v>
      </c>
      <c r="N15" s="14">
        <f t="shared" si="1"/>
        <v>740.7525152296156</v>
      </c>
      <c r="O15" s="14">
        <f t="shared" si="1"/>
        <v>1827.1673385524268</v>
      </c>
      <c r="P15" s="14">
        <f t="shared" si="1"/>
        <v>965.04823981630284</v>
      </c>
      <c r="Q15" s="14">
        <f t="shared" si="1"/>
        <v>736.52824990948534</v>
      </c>
      <c r="R15" s="14">
        <f t="shared" si="1"/>
        <v>758.60449511544675</v>
      </c>
      <c r="S15" s="14">
        <f t="shared" si="1"/>
        <v>994.37101083947482</v>
      </c>
      <c r="T15" s="14">
        <f t="shared" si="1"/>
        <v>792.44872071853729</v>
      </c>
      <c r="U15" s="14">
        <f t="shared" si="1"/>
        <v>975.99530895863245</v>
      </c>
      <c r="W15" s="14">
        <f>SUM(W12:W14)</f>
        <v>10013.901210058384</v>
      </c>
    </row>
    <row r="16" spans="2:23" x14ac:dyDescent="0.2">
      <c r="C16" t="s">
        <v>26</v>
      </c>
      <c r="J16" s="16">
        <f t="shared" ref="J16:U16" si="2">+J10-J15</f>
        <v>567.93039477038451</v>
      </c>
      <c r="K16" s="16">
        <f t="shared" si="2"/>
        <v>383.85484477038426</v>
      </c>
      <c r="L16" s="16">
        <f t="shared" si="2"/>
        <v>486.17865477038436</v>
      </c>
      <c r="M16" s="16">
        <f t="shared" si="2"/>
        <v>387.1524247703843</v>
      </c>
      <c r="N16" s="16">
        <f t="shared" si="2"/>
        <v>658.4674847703842</v>
      </c>
      <c r="O16" s="16">
        <f t="shared" si="2"/>
        <v>2191.5102250654409</v>
      </c>
      <c r="P16" s="16">
        <f t="shared" si="2"/>
        <v>1036.9515355826707</v>
      </c>
      <c r="Q16" s="16">
        <f t="shared" si="2"/>
        <v>680.47195693246886</v>
      </c>
      <c r="R16" s="16">
        <f t="shared" si="2"/>
        <v>716.39521524613474</v>
      </c>
      <c r="S16" s="16">
        <f t="shared" si="2"/>
        <v>1068.6287711509362</v>
      </c>
      <c r="T16" s="16">
        <f t="shared" si="2"/>
        <v>769.55102167056293</v>
      </c>
      <c r="U16" s="16">
        <f t="shared" si="2"/>
        <v>1039.006182182565</v>
      </c>
      <c r="W16" s="12">
        <f>+W10-W15</f>
        <v>9986.0987116827037</v>
      </c>
    </row>
    <row r="17" spans="2:23" x14ac:dyDescent="0.2"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2:23" x14ac:dyDescent="0.2">
      <c r="B18" t="s">
        <v>27</v>
      </c>
      <c r="J18" s="13">
        <v>19.025269999999999</v>
      </c>
      <c r="K18" s="13">
        <v>6.7042999999999999</v>
      </c>
      <c r="L18" s="13">
        <v>24.66413</v>
      </c>
      <c r="M18" s="13">
        <v>11.829229999999999</v>
      </c>
      <c r="N18" s="13">
        <v>2.6131500000000001</v>
      </c>
      <c r="O18" s="13">
        <v>14.894941500000002</v>
      </c>
      <c r="P18" s="13">
        <v>13.744941500000001</v>
      </c>
      <c r="Q18" s="13">
        <v>13.894941500000002</v>
      </c>
      <c r="R18" s="13">
        <v>13.744941500000001</v>
      </c>
      <c r="S18" s="13">
        <v>13.744941500000001</v>
      </c>
      <c r="T18" s="13">
        <v>13.744941500000001</v>
      </c>
      <c r="U18" s="13">
        <v>13.746051500000002</v>
      </c>
      <c r="W18" s="11">
        <f>+SUMIFS($J18:$U18,$J$5:$U$5,W$5)</f>
        <v>162.35178049999999</v>
      </c>
    </row>
    <row r="19" spans="2:23" x14ac:dyDescent="0.2">
      <c r="C19" t="s">
        <v>28</v>
      </c>
      <c r="J19" s="16">
        <f t="shared" ref="J19:U19" si="3">+J16-J18</f>
        <v>548.90512477038453</v>
      </c>
      <c r="K19" s="16">
        <f t="shared" si="3"/>
        <v>377.15054477038427</v>
      </c>
      <c r="L19" s="16">
        <f t="shared" si="3"/>
        <v>461.51452477038436</v>
      </c>
      <c r="M19" s="16">
        <f t="shared" si="3"/>
        <v>375.3231947703843</v>
      </c>
      <c r="N19" s="16">
        <f t="shared" si="3"/>
        <v>655.85433477038418</v>
      </c>
      <c r="O19" s="16">
        <f t="shared" si="3"/>
        <v>2176.6152835654407</v>
      </c>
      <c r="P19" s="16">
        <f t="shared" si="3"/>
        <v>1023.2065940826707</v>
      </c>
      <c r="Q19" s="16">
        <f t="shared" si="3"/>
        <v>666.5770154324689</v>
      </c>
      <c r="R19" s="16">
        <f t="shared" si="3"/>
        <v>702.65027374613476</v>
      </c>
      <c r="S19" s="16">
        <f t="shared" si="3"/>
        <v>1054.8838296509361</v>
      </c>
      <c r="T19" s="16">
        <f t="shared" si="3"/>
        <v>755.80608017056295</v>
      </c>
      <c r="U19" s="16">
        <f t="shared" si="3"/>
        <v>1025.260130682565</v>
      </c>
      <c r="W19" s="12">
        <f>+W16-W18</f>
        <v>9823.7469311827044</v>
      </c>
    </row>
    <row r="20" spans="2:23" x14ac:dyDescent="0.2"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2:23" x14ac:dyDescent="0.2">
      <c r="B21" t="s">
        <v>29</v>
      </c>
      <c r="J21" s="13">
        <v>136.52024</v>
      </c>
      <c r="K21" s="13">
        <v>98.323750000000018</v>
      </c>
      <c r="L21" s="13">
        <v>124.31418000000001</v>
      </c>
      <c r="M21" s="13">
        <v>122.16587000000001</v>
      </c>
      <c r="N21" s="13">
        <v>127.76296000000001</v>
      </c>
      <c r="O21" s="13">
        <v>125.09692208333333</v>
      </c>
      <c r="P21" s="13">
        <v>128.87235608333333</v>
      </c>
      <c r="Q21" s="13">
        <v>123.55465708333332</v>
      </c>
      <c r="R21" s="13">
        <v>138.92208908333333</v>
      </c>
      <c r="S21" s="13">
        <v>126.47666608333333</v>
      </c>
      <c r="T21" s="13">
        <v>128.75259008333333</v>
      </c>
      <c r="U21" s="13">
        <v>115.90560608333334</v>
      </c>
      <c r="W21" s="11">
        <f>+SUMIFS($J21:$U21,$J$5:$U$5,W$5)</f>
        <v>1496.6678865833335</v>
      </c>
    </row>
    <row r="22" spans="2:23" x14ac:dyDescent="0.2">
      <c r="B22" t="s">
        <v>30</v>
      </c>
      <c r="J22" s="13">
        <v>137.91055477038435</v>
      </c>
      <c r="K22" s="13">
        <v>49.854804770384334</v>
      </c>
      <c r="L22" s="13">
        <v>104.91356477038437</v>
      </c>
      <c r="M22" s="13">
        <v>161.92299477038432</v>
      </c>
      <c r="N22" s="13">
        <v>201.21904477038436</v>
      </c>
      <c r="O22" s="13">
        <v>187.11838287150596</v>
      </c>
      <c r="P22" s="13">
        <v>171.27088558550594</v>
      </c>
      <c r="Q22" s="13">
        <v>139.83739178550593</v>
      </c>
      <c r="R22" s="13">
        <v>134.63739178550594</v>
      </c>
      <c r="S22" s="13">
        <v>134.63739178550594</v>
      </c>
      <c r="T22" s="13">
        <v>134.63739178550594</v>
      </c>
      <c r="U22" s="13">
        <v>134.63739178550594</v>
      </c>
      <c r="W22" s="11">
        <f>+SUMIFS($J22:$U22,$J$5:$U$5,W$5)</f>
        <v>1692.5971912364635</v>
      </c>
    </row>
    <row r="23" spans="2:23" x14ac:dyDescent="0.2">
      <c r="B23" t="s">
        <v>31</v>
      </c>
      <c r="J23" s="13">
        <v>127.23891</v>
      </c>
      <c r="K23" s="13">
        <v>105.20271000000001</v>
      </c>
      <c r="L23" s="13">
        <v>96.709690000000009</v>
      </c>
      <c r="M23" s="13">
        <v>95.918960000000013</v>
      </c>
      <c r="N23" s="13">
        <v>94.916579999999982</v>
      </c>
      <c r="O23" s="13">
        <v>98.439482500000011</v>
      </c>
      <c r="P23" s="13">
        <v>98.439482500000011</v>
      </c>
      <c r="Q23" s="13">
        <v>98.439482500000011</v>
      </c>
      <c r="R23" s="13">
        <v>98.439482500000011</v>
      </c>
      <c r="S23" s="13">
        <v>98.439482500000011</v>
      </c>
      <c r="T23" s="13">
        <v>98.439482500000011</v>
      </c>
      <c r="U23" s="13">
        <v>98.439482500000011</v>
      </c>
      <c r="W23" s="11">
        <f>+SUMIFS($J23:$U23,$J$5:$U$5,W$5)</f>
        <v>1209.0632275000003</v>
      </c>
    </row>
    <row r="24" spans="2:23" x14ac:dyDescent="0.2">
      <c r="B24" t="s">
        <v>32</v>
      </c>
      <c r="J24" s="13">
        <v>42.690040000000003</v>
      </c>
      <c r="K24" s="13">
        <v>39.055390000000003</v>
      </c>
      <c r="L24" s="13">
        <v>41.046669999999999</v>
      </c>
      <c r="M24" s="13">
        <v>39.913030000000006</v>
      </c>
      <c r="N24" s="13">
        <v>40.126800000000003</v>
      </c>
      <c r="O24" s="13">
        <v>41.068054533421439</v>
      </c>
      <c r="P24" s="13">
        <v>39.845335402964785</v>
      </c>
      <c r="Q24" s="13">
        <v>39.00505717847998</v>
      </c>
      <c r="R24" s="13">
        <v>41.462040081902472</v>
      </c>
      <c r="S24" s="13">
        <v>40.381173761489606</v>
      </c>
      <c r="T24" s="13">
        <v>39.677414681390935</v>
      </c>
      <c r="U24" s="13">
        <v>38.599116942703972</v>
      </c>
      <c r="W24" s="11">
        <f>+SUMIFS($J24:$U24,$J$5:$U$5,W$5)</f>
        <v>482.87012258235319</v>
      </c>
    </row>
    <row r="25" spans="2:23" x14ac:dyDescent="0.2">
      <c r="B25" t="s">
        <v>33</v>
      </c>
      <c r="J25" s="16">
        <f t="shared" ref="J25:U25" si="4">SUM(J21:J24)</f>
        <v>444.35974477038434</v>
      </c>
      <c r="K25" s="16">
        <f t="shared" si="4"/>
        <v>292.43665477038434</v>
      </c>
      <c r="L25" s="16">
        <f t="shared" si="4"/>
        <v>366.98410477038442</v>
      </c>
      <c r="M25" s="16">
        <f t="shared" si="4"/>
        <v>419.92085477038438</v>
      </c>
      <c r="N25" s="16">
        <f t="shared" si="4"/>
        <v>464.02538477038433</v>
      </c>
      <c r="O25" s="16">
        <f t="shared" si="4"/>
        <v>451.72284198826071</v>
      </c>
      <c r="P25" s="16">
        <f t="shared" si="4"/>
        <v>438.42805957180406</v>
      </c>
      <c r="Q25" s="16">
        <f t="shared" si="4"/>
        <v>400.83658854731925</v>
      </c>
      <c r="R25" s="16">
        <f t="shared" si="4"/>
        <v>413.46100345074171</v>
      </c>
      <c r="S25" s="16">
        <f t="shared" si="4"/>
        <v>399.93471413032887</v>
      </c>
      <c r="T25" s="16">
        <f t="shared" si="4"/>
        <v>401.50687905023022</v>
      </c>
      <c r="U25" s="16">
        <f t="shared" si="4"/>
        <v>387.58159731154325</v>
      </c>
      <c r="W25" s="12">
        <f>SUM(W21:W24)</f>
        <v>4881.1984279021508</v>
      </c>
    </row>
    <row r="26" spans="2:23" x14ac:dyDescent="0.2">
      <c r="C26" t="s">
        <v>34</v>
      </c>
      <c r="J26" s="16">
        <f t="shared" ref="J26:U26" si="5">+J19-J25</f>
        <v>104.54538000000019</v>
      </c>
      <c r="K26" s="16">
        <f t="shared" si="5"/>
        <v>84.713889999999935</v>
      </c>
      <c r="L26" s="16">
        <f t="shared" si="5"/>
        <v>94.530419999999935</v>
      </c>
      <c r="M26" s="16">
        <f t="shared" si="5"/>
        <v>-44.597660000000076</v>
      </c>
      <c r="N26" s="16">
        <f t="shared" si="5"/>
        <v>191.82894999999985</v>
      </c>
      <c r="O26" s="16">
        <f t="shared" si="5"/>
        <v>1724.8924415771799</v>
      </c>
      <c r="P26" s="16">
        <f t="shared" si="5"/>
        <v>584.77853451086662</v>
      </c>
      <c r="Q26" s="16">
        <f t="shared" si="5"/>
        <v>265.74042688514965</v>
      </c>
      <c r="R26" s="16">
        <f t="shared" si="5"/>
        <v>289.18927029539304</v>
      </c>
      <c r="S26" s="16">
        <f t="shared" si="5"/>
        <v>654.94911552060728</v>
      </c>
      <c r="T26" s="16">
        <f t="shared" si="5"/>
        <v>354.29920112033273</v>
      </c>
      <c r="U26" s="16">
        <f t="shared" si="5"/>
        <v>637.67853337102179</v>
      </c>
      <c r="W26" s="12">
        <f>+W19-W25</f>
        <v>4942.5485032805536</v>
      </c>
    </row>
    <row r="27" spans="2:23" x14ac:dyDescent="0.2"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2:23" x14ac:dyDescent="0.2">
      <c r="B28" t="s">
        <v>35</v>
      </c>
      <c r="J28" s="13">
        <v>4.78104</v>
      </c>
      <c r="K28" s="13">
        <v>4.73001</v>
      </c>
      <c r="L28" s="13">
        <v>4.1648900000000006</v>
      </c>
      <c r="M28" s="13">
        <v>4.4935799999999997</v>
      </c>
      <c r="N28" s="13">
        <v>4.2634499999999997</v>
      </c>
      <c r="O28" s="13">
        <v>4.3672522788800006</v>
      </c>
      <c r="P28" s="13">
        <v>4.2779248333024009</v>
      </c>
      <c r="Q28" s="13">
        <v>4.1877239366363526</v>
      </c>
      <c r="R28" s="13">
        <v>4.0976470579036262</v>
      </c>
      <c r="S28" s="13">
        <v>4.0076917167455539</v>
      </c>
      <c r="T28" s="13">
        <v>3.9168554824106421</v>
      </c>
      <c r="U28" s="13">
        <v>3.8261359727624296</v>
      </c>
      <c r="W28" s="11">
        <f>+SUMIFS($J28:$U28,$J$5:$U$5,W$5)</f>
        <v>51.114201278641005</v>
      </c>
    </row>
    <row r="29" spans="2:23" x14ac:dyDescent="0.2">
      <c r="B29" t="s">
        <v>36</v>
      </c>
      <c r="J29" s="13">
        <v>-0.02</v>
      </c>
      <c r="K29" s="13">
        <v>0</v>
      </c>
      <c r="L29" s="13">
        <v>-25.366070000000001</v>
      </c>
      <c r="M29" s="13">
        <v>-2.2560000000000004E-2</v>
      </c>
      <c r="N29" s="13">
        <v>11.10022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1">
        <f>+SUMIFS($J29:$U29,$J$5:$U$5,W$5)</f>
        <v>-14.308409999999999</v>
      </c>
    </row>
    <row r="30" spans="2:23" x14ac:dyDescent="0.2">
      <c r="B30" t="s">
        <v>37</v>
      </c>
      <c r="J30" s="13">
        <v>1.7000000000000001E-2</v>
      </c>
      <c r="K30" s="13">
        <v>0</v>
      </c>
      <c r="L30" s="13">
        <v>2.7269999999999999E-2</v>
      </c>
      <c r="M30" s="13">
        <v>0</v>
      </c>
      <c r="N30" s="13">
        <v>1.027E-2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W30" s="11">
        <f>+SUMIFS($J30:$U30,$J$5:$U$5,W$5)</f>
        <v>5.4540000000000005E-2</v>
      </c>
    </row>
    <row r="31" spans="2:23" x14ac:dyDescent="0.2">
      <c r="B31" t="s">
        <v>38</v>
      </c>
      <c r="J31" s="16">
        <f t="shared" ref="J31:U31" si="6">-J28+J29-J30</f>
        <v>-4.8180399999999999</v>
      </c>
      <c r="K31" s="16">
        <f t="shared" si="6"/>
        <v>-4.73001</v>
      </c>
      <c r="L31" s="16">
        <f t="shared" si="6"/>
        <v>-29.558230000000002</v>
      </c>
      <c r="M31" s="16">
        <f t="shared" si="6"/>
        <v>-4.51614</v>
      </c>
      <c r="N31" s="16">
        <f t="shared" si="6"/>
        <v>6.8265000000000002</v>
      </c>
      <c r="O31" s="16">
        <f t="shared" si="6"/>
        <v>-4.3672522788800006</v>
      </c>
      <c r="P31" s="16">
        <f t="shared" si="6"/>
        <v>-4.2779248333024009</v>
      </c>
      <c r="Q31" s="16">
        <f t="shared" si="6"/>
        <v>-4.1877239366363526</v>
      </c>
      <c r="R31" s="16">
        <f t="shared" si="6"/>
        <v>-4.0976470579036262</v>
      </c>
      <c r="S31" s="16">
        <f t="shared" si="6"/>
        <v>-4.0076917167455539</v>
      </c>
      <c r="T31" s="16">
        <f t="shared" si="6"/>
        <v>-3.9168554824106421</v>
      </c>
      <c r="U31" s="16">
        <f t="shared" si="6"/>
        <v>-3.8261359727624296</v>
      </c>
      <c r="W31" s="12">
        <f>-W28+W29-W30</f>
        <v>-65.477151278641003</v>
      </c>
    </row>
    <row r="32" spans="2:23" x14ac:dyDescent="0.2">
      <c r="C32" t="s">
        <v>39</v>
      </c>
      <c r="J32" s="16">
        <f t="shared" ref="J32:U32" si="7">+J26+J31</f>
        <v>99.727340000000197</v>
      </c>
      <c r="K32" s="16">
        <f t="shared" si="7"/>
        <v>79.983879999999942</v>
      </c>
      <c r="L32" s="16">
        <f t="shared" si="7"/>
        <v>64.972189999999927</v>
      </c>
      <c r="M32" s="16">
        <f t="shared" si="7"/>
        <v>-49.113800000000076</v>
      </c>
      <c r="N32" s="16">
        <f t="shared" si="7"/>
        <v>198.65544999999986</v>
      </c>
      <c r="O32" s="16">
        <f t="shared" si="7"/>
        <v>1720.5251892982999</v>
      </c>
      <c r="P32" s="16">
        <f t="shared" si="7"/>
        <v>580.50060967756417</v>
      </c>
      <c r="Q32" s="16">
        <f t="shared" si="7"/>
        <v>261.55270294851329</v>
      </c>
      <c r="R32" s="16">
        <f t="shared" si="7"/>
        <v>285.09162323748944</v>
      </c>
      <c r="S32" s="16">
        <f t="shared" si="7"/>
        <v>650.94142380386177</v>
      </c>
      <c r="T32" s="16">
        <f t="shared" si="7"/>
        <v>350.38234563792207</v>
      </c>
      <c r="U32" s="16">
        <f t="shared" si="7"/>
        <v>633.85239739825931</v>
      </c>
      <c r="W32" s="12">
        <f>+W26+W31</f>
        <v>4877.0713520019126</v>
      </c>
    </row>
    <row r="33" spans="2:23" x14ac:dyDescent="0.2"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2:23" x14ac:dyDescent="0.2">
      <c r="B34" t="s">
        <v>35</v>
      </c>
      <c r="J34" s="13">
        <f t="shared" ref="J34:U34" si="8">+J28</f>
        <v>4.78104</v>
      </c>
      <c r="K34" s="13">
        <f t="shared" si="8"/>
        <v>4.73001</v>
      </c>
      <c r="L34" s="13">
        <f t="shared" si="8"/>
        <v>4.1648900000000006</v>
      </c>
      <c r="M34" s="13">
        <f t="shared" si="8"/>
        <v>4.4935799999999997</v>
      </c>
      <c r="N34" s="13">
        <f t="shared" si="8"/>
        <v>4.2634499999999997</v>
      </c>
      <c r="O34" s="13">
        <f t="shared" si="8"/>
        <v>4.3672522788800006</v>
      </c>
      <c r="P34" s="13">
        <f t="shared" si="8"/>
        <v>4.2779248333024009</v>
      </c>
      <c r="Q34" s="13">
        <f t="shared" si="8"/>
        <v>4.1877239366363526</v>
      </c>
      <c r="R34" s="13">
        <f t="shared" si="8"/>
        <v>4.0976470579036262</v>
      </c>
      <c r="S34" s="13">
        <f t="shared" si="8"/>
        <v>4.0076917167455539</v>
      </c>
      <c r="T34" s="13">
        <f t="shared" si="8"/>
        <v>3.9168554824106421</v>
      </c>
      <c r="U34" s="13">
        <f t="shared" si="8"/>
        <v>3.8261359727624296</v>
      </c>
      <c r="W34" s="11">
        <f>+SUMIFS($J34:$U34,$J$5:$U$5,W$5)</f>
        <v>51.114201278641005</v>
      </c>
    </row>
    <row r="35" spans="2:23" x14ac:dyDescent="0.2">
      <c r="B35" t="s">
        <v>32</v>
      </c>
      <c r="J35" s="13">
        <f t="shared" ref="J35:U35" si="9">+J24</f>
        <v>42.690040000000003</v>
      </c>
      <c r="K35" s="13">
        <f t="shared" si="9"/>
        <v>39.055390000000003</v>
      </c>
      <c r="L35" s="13">
        <f t="shared" si="9"/>
        <v>41.046669999999999</v>
      </c>
      <c r="M35" s="13">
        <f t="shared" si="9"/>
        <v>39.913030000000006</v>
      </c>
      <c r="N35" s="13">
        <f t="shared" si="9"/>
        <v>40.126800000000003</v>
      </c>
      <c r="O35" s="13">
        <f t="shared" si="9"/>
        <v>41.068054533421439</v>
      </c>
      <c r="P35" s="13">
        <f t="shared" si="9"/>
        <v>39.845335402964785</v>
      </c>
      <c r="Q35" s="13">
        <f t="shared" si="9"/>
        <v>39.00505717847998</v>
      </c>
      <c r="R35" s="13">
        <f t="shared" si="9"/>
        <v>41.462040081902472</v>
      </c>
      <c r="S35" s="13">
        <f t="shared" si="9"/>
        <v>40.381173761489606</v>
      </c>
      <c r="T35" s="13">
        <f t="shared" si="9"/>
        <v>39.677414681390935</v>
      </c>
      <c r="U35" s="13">
        <f t="shared" si="9"/>
        <v>38.599116942703972</v>
      </c>
      <c r="W35" s="11">
        <f>+SUMIFS($J35:$U35,$J$5:$U$5,W$5)</f>
        <v>482.87012258235319</v>
      </c>
    </row>
    <row r="36" spans="2:23" x14ac:dyDescent="0.2">
      <c r="B36" t="s">
        <v>40</v>
      </c>
      <c r="J36" s="16">
        <f t="shared" ref="J36:U36" si="10">SUM(J34:J35)</f>
        <v>47.471080000000001</v>
      </c>
      <c r="K36" s="16">
        <f t="shared" si="10"/>
        <v>43.785400000000003</v>
      </c>
      <c r="L36" s="16">
        <f t="shared" si="10"/>
        <v>45.211559999999999</v>
      </c>
      <c r="M36" s="16">
        <f t="shared" si="10"/>
        <v>44.406610000000008</v>
      </c>
      <c r="N36" s="16">
        <f t="shared" si="10"/>
        <v>44.390250000000002</v>
      </c>
      <c r="O36" s="16">
        <f t="shared" si="10"/>
        <v>45.435306812301441</v>
      </c>
      <c r="P36" s="16">
        <f t="shared" si="10"/>
        <v>44.123260236267186</v>
      </c>
      <c r="Q36" s="16">
        <f t="shared" si="10"/>
        <v>43.192781115116333</v>
      </c>
      <c r="R36" s="16">
        <f t="shared" si="10"/>
        <v>45.559687139806101</v>
      </c>
      <c r="S36" s="16">
        <f t="shared" si="10"/>
        <v>44.388865478235161</v>
      </c>
      <c r="T36" s="16">
        <f t="shared" si="10"/>
        <v>43.594270163801575</v>
      </c>
      <c r="U36" s="16">
        <f t="shared" si="10"/>
        <v>42.425252915466402</v>
      </c>
      <c r="W36" s="12">
        <f>SUM(W34:W35)</f>
        <v>533.98432386099421</v>
      </c>
    </row>
    <row r="37" spans="2:23" x14ac:dyDescent="0.2">
      <c r="C37" t="s">
        <v>41</v>
      </c>
      <c r="J37" s="16">
        <f t="shared" ref="J37:U37" si="11">+J32+J36</f>
        <v>147.1984200000002</v>
      </c>
      <c r="K37" s="16">
        <f t="shared" si="11"/>
        <v>123.76927999999995</v>
      </c>
      <c r="L37" s="16">
        <f t="shared" si="11"/>
        <v>110.18374999999992</v>
      </c>
      <c r="M37" s="16">
        <f t="shared" si="11"/>
        <v>-4.7071900000000682</v>
      </c>
      <c r="N37" s="16">
        <f t="shared" si="11"/>
        <v>243.04569999999987</v>
      </c>
      <c r="O37" s="16">
        <f t="shared" si="11"/>
        <v>1765.9604961106013</v>
      </c>
      <c r="P37" s="16">
        <f t="shared" si="11"/>
        <v>624.62386991383141</v>
      </c>
      <c r="Q37" s="16">
        <f t="shared" si="11"/>
        <v>304.74548406362965</v>
      </c>
      <c r="R37" s="16">
        <f t="shared" si="11"/>
        <v>330.65131037729554</v>
      </c>
      <c r="S37" s="16">
        <f t="shared" si="11"/>
        <v>695.33028928209694</v>
      </c>
      <c r="T37" s="16">
        <f t="shared" si="11"/>
        <v>393.97661580172365</v>
      </c>
      <c r="U37" s="16">
        <f t="shared" si="11"/>
        <v>676.27765031372576</v>
      </c>
      <c r="W37" s="12">
        <f>+W32+W36</f>
        <v>5411.0556758629064</v>
      </c>
    </row>
    <row r="38" spans="2:23" x14ac:dyDescent="0.2"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2:23" x14ac:dyDescent="0.2">
      <c r="B39" t="s">
        <v>42</v>
      </c>
      <c r="J39" s="13">
        <v>0.02</v>
      </c>
      <c r="K39" s="13">
        <v>0</v>
      </c>
      <c r="L39" s="13">
        <v>25.366070000000001</v>
      </c>
      <c r="M39" s="13">
        <v>2.256E-2</v>
      </c>
      <c r="N39" s="13">
        <v>-11.10022</v>
      </c>
      <c r="O39" s="13">
        <v>10</v>
      </c>
      <c r="P39" s="13">
        <v>10</v>
      </c>
      <c r="Q39" s="13">
        <v>10</v>
      </c>
      <c r="R39" s="13">
        <v>10</v>
      </c>
      <c r="S39" s="13">
        <v>10</v>
      </c>
      <c r="T39" s="13">
        <v>0</v>
      </c>
      <c r="U39" s="13">
        <v>0</v>
      </c>
      <c r="W39" s="11">
        <f t="shared" ref="W39:W46" si="12">+SUMIFS($J39:$U39,$J$5:$U$5,W$5)</f>
        <v>64.308409999999995</v>
      </c>
    </row>
    <row r="40" spans="2:23" x14ac:dyDescent="0.2">
      <c r="B40" t="s">
        <v>43</v>
      </c>
      <c r="J40" s="13">
        <v>30</v>
      </c>
      <c r="K40" s="13">
        <v>30</v>
      </c>
      <c r="L40" s="13">
        <v>30</v>
      </c>
      <c r="M40" s="13">
        <v>30</v>
      </c>
      <c r="N40" s="13">
        <v>30</v>
      </c>
      <c r="O40" s="13">
        <v>30</v>
      </c>
      <c r="P40" s="13">
        <v>30</v>
      </c>
      <c r="Q40" s="13">
        <v>30</v>
      </c>
      <c r="R40" s="13">
        <v>30</v>
      </c>
      <c r="S40" s="13">
        <v>30</v>
      </c>
      <c r="T40" s="13">
        <v>30</v>
      </c>
      <c r="U40" s="13">
        <v>30</v>
      </c>
      <c r="W40" s="11">
        <f t="shared" si="12"/>
        <v>360</v>
      </c>
    </row>
    <row r="41" spans="2:23" x14ac:dyDescent="0.2">
      <c r="B41" t="s">
        <v>44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W41" s="11">
        <f t="shared" si="12"/>
        <v>0</v>
      </c>
    </row>
    <row r="42" spans="2:23" x14ac:dyDescent="0.2">
      <c r="B42" t="s">
        <v>45</v>
      </c>
      <c r="J42" s="13">
        <v>20.417000000000002</v>
      </c>
      <c r="K42" s="13">
        <v>20.417000000000002</v>
      </c>
      <c r="L42" s="13">
        <v>20.417000000000002</v>
      </c>
      <c r="M42" s="13">
        <v>20.417000000000002</v>
      </c>
      <c r="N42" s="13">
        <v>20.417000000000002</v>
      </c>
      <c r="O42" s="13">
        <v>20.417000000000002</v>
      </c>
      <c r="P42" s="13">
        <v>20.417000000000002</v>
      </c>
      <c r="Q42" s="13">
        <v>20.417000000000002</v>
      </c>
      <c r="R42" s="13">
        <v>20.417000000000002</v>
      </c>
      <c r="S42" s="13">
        <v>20.417000000000002</v>
      </c>
      <c r="T42" s="13">
        <v>20.417000000000002</v>
      </c>
      <c r="U42" s="13">
        <v>20.417000000000002</v>
      </c>
      <c r="W42" s="11">
        <f t="shared" si="12"/>
        <v>245.00400000000002</v>
      </c>
    </row>
    <row r="43" spans="2:23" x14ac:dyDescent="0.2">
      <c r="B43" t="s">
        <v>46</v>
      </c>
      <c r="J43" s="13">
        <v>18.644110000000001</v>
      </c>
      <c r="K43" s="13">
        <v>9.5225100000000005</v>
      </c>
      <c r="L43" s="13">
        <v>5.2828200000000001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W43" s="11">
        <f t="shared" si="12"/>
        <v>33.449440000000003</v>
      </c>
    </row>
    <row r="44" spans="2:23" x14ac:dyDescent="0.2">
      <c r="B44" t="s">
        <v>47</v>
      </c>
      <c r="J44" s="13">
        <v>4</v>
      </c>
      <c r="K44" s="13">
        <v>4</v>
      </c>
      <c r="L44" s="13">
        <v>4</v>
      </c>
      <c r="M44" s="13">
        <v>4</v>
      </c>
      <c r="N44" s="13">
        <v>24</v>
      </c>
      <c r="O44" s="13">
        <v>4</v>
      </c>
      <c r="P44" s="13">
        <v>4</v>
      </c>
      <c r="Q44" s="13">
        <v>4</v>
      </c>
      <c r="R44" s="13">
        <v>4</v>
      </c>
      <c r="S44" s="13">
        <v>4</v>
      </c>
      <c r="T44" s="13">
        <v>4</v>
      </c>
      <c r="U44" s="13">
        <v>4</v>
      </c>
      <c r="W44" s="11">
        <f t="shared" si="12"/>
        <v>68</v>
      </c>
    </row>
    <row r="45" spans="2:23" x14ac:dyDescent="0.2">
      <c r="B45" t="s">
        <v>48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W45" s="11">
        <f t="shared" si="12"/>
        <v>0</v>
      </c>
    </row>
    <row r="46" spans="2:23" x14ac:dyDescent="0.2">
      <c r="B46" t="s">
        <v>49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W46" s="11">
        <f t="shared" si="12"/>
        <v>0</v>
      </c>
    </row>
    <row r="47" spans="2:23" x14ac:dyDescent="0.2">
      <c r="B47" t="s">
        <v>74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W47" s="11"/>
    </row>
    <row r="48" spans="2:23" x14ac:dyDescent="0.2">
      <c r="B48" t="s">
        <v>50</v>
      </c>
      <c r="J48" s="14">
        <f>SUM(J39:J47)</f>
        <v>73.081109999999995</v>
      </c>
      <c r="K48" s="14">
        <f t="shared" ref="K48:W48" si="13">SUM(K39:K47)</f>
        <v>63.939509999999999</v>
      </c>
      <c r="L48" s="14">
        <f t="shared" si="13"/>
        <v>85.06589000000001</v>
      </c>
      <c r="M48" s="14">
        <f t="shared" si="13"/>
        <v>54.43956</v>
      </c>
      <c r="N48" s="14">
        <f t="shared" si="13"/>
        <v>63.316780000000001</v>
      </c>
      <c r="O48" s="14">
        <f t="shared" si="13"/>
        <v>64.417000000000002</v>
      </c>
      <c r="P48" s="14">
        <f t="shared" si="13"/>
        <v>64.417000000000002</v>
      </c>
      <c r="Q48" s="14">
        <f t="shared" si="13"/>
        <v>64.417000000000002</v>
      </c>
      <c r="R48" s="14">
        <f t="shared" si="13"/>
        <v>64.417000000000002</v>
      </c>
      <c r="S48" s="14">
        <f t="shared" si="13"/>
        <v>64.417000000000002</v>
      </c>
      <c r="T48" s="14">
        <f t="shared" si="13"/>
        <v>54.417000000000002</v>
      </c>
      <c r="U48" s="14">
        <f t="shared" si="13"/>
        <v>54.417000000000002</v>
      </c>
      <c r="W48" s="14">
        <f t="shared" si="13"/>
        <v>770.76184999999998</v>
      </c>
    </row>
    <row r="49" spans="3:23" x14ac:dyDescent="0.2">
      <c r="C49" t="s">
        <v>51</v>
      </c>
      <c r="J49" s="16">
        <f t="shared" ref="J49:U49" si="14">+J37+J48</f>
        <v>220.27953000000019</v>
      </c>
      <c r="K49" s="16">
        <f t="shared" si="14"/>
        <v>187.70878999999996</v>
      </c>
      <c r="L49" s="16">
        <f t="shared" si="14"/>
        <v>195.24963999999994</v>
      </c>
      <c r="M49" s="16">
        <f t="shared" si="14"/>
        <v>49.732369999999932</v>
      </c>
      <c r="N49" s="16">
        <f t="shared" si="14"/>
        <v>306.36247999999989</v>
      </c>
      <c r="O49" s="16">
        <f t="shared" si="14"/>
        <v>1830.3774961106012</v>
      </c>
      <c r="P49" s="16">
        <f t="shared" si="14"/>
        <v>689.04086991383144</v>
      </c>
      <c r="Q49" s="16">
        <f t="shared" si="14"/>
        <v>369.16248406362968</v>
      </c>
      <c r="R49" s="16">
        <f t="shared" si="14"/>
        <v>395.06831037729557</v>
      </c>
      <c r="S49" s="16">
        <f t="shared" si="14"/>
        <v>759.74728928209697</v>
      </c>
      <c r="T49" s="24">
        <f t="shared" si="14"/>
        <v>448.39361580172363</v>
      </c>
      <c r="U49" s="16">
        <f t="shared" si="14"/>
        <v>730.69465031372579</v>
      </c>
      <c r="W49" s="12">
        <f>+W37+W48</f>
        <v>6181.8175258629062</v>
      </c>
    </row>
    <row r="52" spans="3:23" x14ac:dyDescent="0.2">
      <c r="W52" s="11"/>
    </row>
    <row r="1048552" spans="23:23" x14ac:dyDescent="0.2">
      <c r="W1048552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38"/>
  <sheetViews>
    <sheetView showGridLines="0" zoomScale="85" zoomScaleNormal="85" workbookViewId="0">
      <pane xSplit="9" ySplit="5" topLeftCell="AM6" activePane="bottomRight" state="frozen"/>
      <selection pane="topRight" activeCell="J1" sqref="J1"/>
      <selection pane="bottomLeft" activeCell="A6" sqref="A6"/>
      <selection pane="bottomRight" activeCell="BA24" sqref="BA24"/>
    </sheetView>
  </sheetViews>
  <sheetFormatPr defaultRowHeight="12.75" x14ac:dyDescent="0.2"/>
  <cols>
    <col min="1" max="8" width="1.7109375" customWidth="1"/>
    <col min="9" max="9" width="35.7109375" customWidth="1"/>
    <col min="10" max="57" width="12.7109375" customWidth="1"/>
    <col min="58" max="58" width="4.7109375" customWidth="1"/>
    <col min="59" max="61" width="12.7109375" customWidth="1"/>
  </cols>
  <sheetData>
    <row r="1" spans="2:61" ht="16.5" thickBot="1" x14ac:dyDescent="0.3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2:61" x14ac:dyDescent="0.2">
      <c r="B2" t="s">
        <v>53</v>
      </c>
    </row>
    <row r="4" spans="2:61" x14ac:dyDescent="0.2">
      <c r="B4" s="7" t="s">
        <v>2</v>
      </c>
      <c r="C4" s="7"/>
      <c r="D4" s="8"/>
      <c r="E4" s="8"/>
      <c r="F4" s="8"/>
      <c r="G4" s="8"/>
      <c r="H4" s="8"/>
      <c r="I4" s="8"/>
      <c r="J4" s="9" t="s">
        <v>3</v>
      </c>
      <c r="K4" s="9" t="s">
        <v>4</v>
      </c>
      <c r="L4" s="9" t="s">
        <v>5</v>
      </c>
      <c r="M4" s="9" t="s">
        <v>6</v>
      </c>
      <c r="N4" s="9" t="s">
        <v>7</v>
      </c>
      <c r="O4" s="9" t="s">
        <v>8</v>
      </c>
      <c r="P4" s="9" t="s">
        <v>9</v>
      </c>
      <c r="Q4" s="9" t="s">
        <v>10</v>
      </c>
      <c r="R4" s="9" t="s">
        <v>11</v>
      </c>
      <c r="S4" s="9" t="s">
        <v>12</v>
      </c>
      <c r="T4" s="9" t="s">
        <v>13</v>
      </c>
      <c r="U4" s="9" t="s">
        <v>14</v>
      </c>
      <c r="V4" s="9" t="s">
        <v>3</v>
      </c>
      <c r="W4" s="9" t="s">
        <v>4</v>
      </c>
      <c r="X4" s="9" t="s">
        <v>5</v>
      </c>
      <c r="Y4" s="9" t="s">
        <v>6</v>
      </c>
      <c r="Z4" s="9" t="s">
        <v>7</v>
      </c>
      <c r="AA4" s="9" t="s">
        <v>8</v>
      </c>
      <c r="AB4" s="9" t="s">
        <v>9</v>
      </c>
      <c r="AC4" s="9" t="s">
        <v>10</v>
      </c>
      <c r="AD4" s="9" t="s">
        <v>11</v>
      </c>
      <c r="AE4" s="9" t="s">
        <v>12</v>
      </c>
      <c r="AF4" s="9" t="s">
        <v>13</v>
      </c>
      <c r="AG4" s="9" t="s">
        <v>14</v>
      </c>
      <c r="AH4" s="9" t="s">
        <v>3</v>
      </c>
      <c r="AI4" s="9" t="s">
        <v>4</v>
      </c>
      <c r="AJ4" s="9" t="s">
        <v>5</v>
      </c>
      <c r="AK4" s="9" t="s">
        <v>6</v>
      </c>
      <c r="AL4" s="9" t="s">
        <v>7</v>
      </c>
      <c r="AM4" s="9" t="s">
        <v>8</v>
      </c>
      <c r="AN4" s="9" t="s">
        <v>9</v>
      </c>
      <c r="AO4" s="9" t="s">
        <v>10</v>
      </c>
      <c r="AP4" s="9" t="s">
        <v>11</v>
      </c>
      <c r="AQ4" s="9" t="s">
        <v>12</v>
      </c>
      <c r="AR4" s="9" t="s">
        <v>13</v>
      </c>
      <c r="AS4" s="9" t="s">
        <v>14</v>
      </c>
      <c r="AT4" s="9" t="s">
        <v>3</v>
      </c>
      <c r="AU4" s="9" t="s">
        <v>4</v>
      </c>
      <c r="AV4" s="9" t="s">
        <v>5</v>
      </c>
      <c r="AW4" s="9" t="s">
        <v>6</v>
      </c>
      <c r="AX4" s="9" t="s">
        <v>7</v>
      </c>
      <c r="AY4" s="9" t="s">
        <v>8</v>
      </c>
      <c r="AZ4" s="9" t="s">
        <v>9</v>
      </c>
      <c r="BA4" s="9" t="s">
        <v>10</v>
      </c>
      <c r="BB4" s="9" t="s">
        <v>11</v>
      </c>
      <c r="BC4" s="9" t="s">
        <v>12</v>
      </c>
      <c r="BD4" s="9" t="s">
        <v>13</v>
      </c>
      <c r="BE4" s="9" t="s">
        <v>14</v>
      </c>
      <c r="BG4" s="9" t="s">
        <v>15</v>
      </c>
      <c r="BH4" s="9" t="s">
        <v>15</v>
      </c>
      <c r="BI4" s="9" t="s">
        <v>15</v>
      </c>
    </row>
    <row r="5" spans="2:61" x14ac:dyDescent="0.2">
      <c r="B5" s="10" t="s">
        <v>17</v>
      </c>
      <c r="C5" s="10"/>
      <c r="D5" s="8"/>
      <c r="E5" s="8"/>
      <c r="F5" s="8"/>
      <c r="G5" s="8"/>
      <c r="H5" s="8"/>
      <c r="I5" s="8"/>
      <c r="J5" s="9">
        <v>2016</v>
      </c>
      <c r="K5" s="9">
        <v>2016</v>
      </c>
      <c r="L5" s="9">
        <v>2016</v>
      </c>
      <c r="M5" s="9">
        <v>2016</v>
      </c>
      <c r="N5" s="9">
        <v>2016</v>
      </c>
      <c r="O5" s="9">
        <v>2016</v>
      </c>
      <c r="P5" s="9">
        <v>2016</v>
      </c>
      <c r="Q5" s="9">
        <v>2016</v>
      </c>
      <c r="R5" s="9">
        <v>2016</v>
      </c>
      <c r="S5" s="9">
        <v>2016</v>
      </c>
      <c r="T5" s="9">
        <v>2016</v>
      </c>
      <c r="U5" s="9">
        <v>2016</v>
      </c>
      <c r="V5" s="9">
        <v>2017</v>
      </c>
      <c r="W5" s="9">
        <v>2017</v>
      </c>
      <c r="X5" s="9">
        <v>2017</v>
      </c>
      <c r="Y5" s="9">
        <v>2017</v>
      </c>
      <c r="Z5" s="9">
        <v>2017</v>
      </c>
      <c r="AA5" s="9">
        <v>2017</v>
      </c>
      <c r="AB5" s="9">
        <v>2017</v>
      </c>
      <c r="AC5" s="9">
        <v>2017</v>
      </c>
      <c r="AD5" s="9">
        <v>2017</v>
      </c>
      <c r="AE5" s="9">
        <v>2017</v>
      </c>
      <c r="AF5" s="9">
        <v>2017</v>
      </c>
      <c r="AG5" s="9">
        <v>2017</v>
      </c>
      <c r="AH5" s="9">
        <v>2018</v>
      </c>
      <c r="AI5" s="9">
        <v>2018</v>
      </c>
      <c r="AJ5" s="9">
        <v>2018</v>
      </c>
      <c r="AK5" s="9">
        <v>2018</v>
      </c>
      <c r="AL5" s="9">
        <v>2018</v>
      </c>
      <c r="AM5" s="9">
        <v>2018</v>
      </c>
      <c r="AN5" s="9">
        <v>2018</v>
      </c>
      <c r="AO5" s="9">
        <v>2018</v>
      </c>
      <c r="AP5" s="9">
        <v>2018</v>
      </c>
      <c r="AQ5" s="9">
        <v>2018</v>
      </c>
      <c r="AR5" s="9">
        <v>2018</v>
      </c>
      <c r="AS5" s="9">
        <v>2018</v>
      </c>
      <c r="AT5" s="9">
        <v>2019</v>
      </c>
      <c r="AU5" s="9">
        <v>2019</v>
      </c>
      <c r="AV5" s="9">
        <v>2019</v>
      </c>
      <c r="AW5" s="9">
        <v>2019</v>
      </c>
      <c r="AX5" s="9">
        <v>2019</v>
      </c>
      <c r="AY5" s="9">
        <v>2019</v>
      </c>
      <c r="AZ5" s="9">
        <v>2019</v>
      </c>
      <c r="BA5" s="9">
        <v>2019</v>
      </c>
      <c r="BB5" s="9">
        <v>2019</v>
      </c>
      <c r="BC5" s="9">
        <v>2019</v>
      </c>
      <c r="BD5" s="9">
        <v>2019</v>
      </c>
      <c r="BE5" s="9">
        <v>2019</v>
      </c>
      <c r="BG5" s="9">
        <v>2016</v>
      </c>
      <c r="BH5" s="9">
        <v>2017</v>
      </c>
      <c r="BI5" s="9">
        <v>2018</v>
      </c>
    </row>
    <row r="7" spans="2:61" x14ac:dyDescent="0.2">
      <c r="B7" t="s">
        <v>54</v>
      </c>
      <c r="J7" s="13">
        <v>673.86795999999993</v>
      </c>
      <c r="K7" s="13">
        <v>918.84878000000003</v>
      </c>
      <c r="L7" s="13">
        <v>784.04022999999995</v>
      </c>
      <c r="M7" s="13">
        <v>147.09413000000001</v>
      </c>
      <c r="N7" s="13">
        <v>478.17057</v>
      </c>
      <c r="O7" s="13">
        <v>136.21986999999999</v>
      </c>
      <c r="P7" s="13">
        <v>580.31226000000004</v>
      </c>
      <c r="Q7" s="13">
        <v>341.23334999999997</v>
      </c>
      <c r="R7" s="13">
        <v>470.32734999999997</v>
      </c>
      <c r="S7" s="13">
        <v>154.59692000000001</v>
      </c>
      <c r="T7" s="13">
        <v>348.29861</v>
      </c>
      <c r="U7" s="13">
        <v>163.23373999999998</v>
      </c>
      <c r="V7" s="13">
        <v>352.00171</v>
      </c>
      <c r="W7" s="13">
        <v>-40.705860000000001</v>
      </c>
      <c r="X7" s="13">
        <v>173.29760999999999</v>
      </c>
      <c r="Y7" s="13">
        <v>163.92095999999998</v>
      </c>
      <c r="Z7" s="13">
        <v>11.135999999999999</v>
      </c>
      <c r="AA7" s="13">
        <v>295.47146000000004</v>
      </c>
      <c r="AB7" s="13">
        <v>32.38109</v>
      </c>
      <c r="AC7" s="13">
        <v>147.75820000000002</v>
      </c>
      <c r="AD7" s="13">
        <v>-58.552690000000005</v>
      </c>
      <c r="AE7" s="13">
        <v>192.85547</v>
      </c>
      <c r="AF7" s="13">
        <v>107.14033999999999</v>
      </c>
      <c r="AG7" s="13">
        <v>-93.72166</v>
      </c>
      <c r="AH7" s="13">
        <v>503.70011</v>
      </c>
      <c r="AI7" s="13">
        <v>2164.2089000000001</v>
      </c>
      <c r="AJ7" s="13">
        <v>2233.86364</v>
      </c>
      <c r="AK7" s="13">
        <v>1724.61277</v>
      </c>
      <c r="AL7" s="13">
        <v>1786.03574</v>
      </c>
      <c r="AM7" s="13">
        <v>2059.0252500000001</v>
      </c>
      <c r="AN7" s="13">
        <v>2589.8582799999999</v>
      </c>
      <c r="AO7" s="13">
        <v>1917.5901299999998</v>
      </c>
      <c r="AP7" s="13">
        <v>1532.41911</v>
      </c>
      <c r="AQ7" s="13">
        <v>1817.7121200000001</v>
      </c>
      <c r="AR7" s="13">
        <v>1874.8789400000001</v>
      </c>
      <c r="AS7" s="13">
        <v>2329.2187699999999</v>
      </c>
      <c r="AT7" s="13">
        <v>2090.4948600000002</v>
      </c>
      <c r="AU7" s="13">
        <v>1718.3246799999999</v>
      </c>
      <c r="AV7" s="13">
        <v>1919.9620300000001</v>
      </c>
      <c r="AW7" s="13">
        <v>1125.5078600000002</v>
      </c>
      <c r="AX7" s="13">
        <v>1188.5536200000001</v>
      </c>
      <c r="AY7" s="13">
        <v>1556.7838000000002</v>
      </c>
      <c r="AZ7" s="13">
        <v>3684.5243799999998</v>
      </c>
      <c r="BA7" s="13">
        <v>4023.2109</v>
      </c>
      <c r="BB7" s="18"/>
      <c r="BC7" s="18"/>
      <c r="BD7" s="18"/>
      <c r="BE7" s="18"/>
      <c r="BF7" s="19"/>
      <c r="BG7" s="13">
        <f>+U7</f>
        <v>163.23373999999998</v>
      </c>
      <c r="BH7" s="13">
        <f>+AG7</f>
        <v>-93.72166</v>
      </c>
      <c r="BI7" s="13">
        <f>+AS7</f>
        <v>2329.2187699999999</v>
      </c>
    </row>
    <row r="8" spans="2:61" x14ac:dyDescent="0.2">
      <c r="B8" t="s">
        <v>55</v>
      </c>
      <c r="J8" s="13">
        <v>1051.88472</v>
      </c>
      <c r="K8" s="13">
        <v>881.37328000000002</v>
      </c>
      <c r="L8" s="13">
        <v>541.93177000000003</v>
      </c>
      <c r="M8" s="13">
        <v>1115.7650800000001</v>
      </c>
      <c r="N8" s="13">
        <v>362.46282000000002</v>
      </c>
      <c r="O8" s="13">
        <v>935.93610000000001</v>
      </c>
      <c r="P8" s="13">
        <v>1080.5024900000001</v>
      </c>
      <c r="Q8" s="13">
        <v>716.61893999999995</v>
      </c>
      <c r="R8" s="13">
        <v>710.07358999999997</v>
      </c>
      <c r="S8" s="13">
        <v>733.79817000000003</v>
      </c>
      <c r="T8" s="13">
        <v>639.75090999999998</v>
      </c>
      <c r="U8" s="13">
        <v>517.71388999999999</v>
      </c>
      <c r="V8" s="13">
        <v>893.23113000000001</v>
      </c>
      <c r="W8" s="13">
        <v>1169.03325</v>
      </c>
      <c r="X8" s="13">
        <v>834.61662999999999</v>
      </c>
      <c r="Y8" s="13">
        <v>846.08570999999995</v>
      </c>
      <c r="Z8" s="13">
        <v>994.84832999999992</v>
      </c>
      <c r="AA8" s="13">
        <v>686.83868999999993</v>
      </c>
      <c r="AB8" s="13">
        <v>623.61398999999994</v>
      </c>
      <c r="AC8" s="13">
        <v>615.3306</v>
      </c>
      <c r="AD8" s="13">
        <v>854.14147000000003</v>
      </c>
      <c r="AE8" s="13">
        <v>662.15593000000001</v>
      </c>
      <c r="AF8" s="13">
        <v>822.7941800000001</v>
      </c>
      <c r="AG8" s="13">
        <v>2074.5127299999999</v>
      </c>
      <c r="AH8" s="13">
        <v>2864.3332599999999</v>
      </c>
      <c r="AI8" s="13">
        <v>1895.7652399999999</v>
      </c>
      <c r="AJ8" s="13">
        <v>1650.6994</v>
      </c>
      <c r="AK8" s="13">
        <v>1146.70642</v>
      </c>
      <c r="AL8" s="13">
        <v>958.66289000000006</v>
      </c>
      <c r="AM8" s="13">
        <v>1298.9087400000001</v>
      </c>
      <c r="AN8" s="13">
        <v>593.14896999999996</v>
      </c>
      <c r="AO8" s="13">
        <v>471.99759999999998</v>
      </c>
      <c r="AP8" s="13">
        <v>1195.44002</v>
      </c>
      <c r="AQ8" s="13">
        <v>1057.46721</v>
      </c>
      <c r="AR8" s="13">
        <v>1084.81168</v>
      </c>
      <c r="AS8" s="13">
        <v>1277.48956</v>
      </c>
      <c r="AT8" s="13">
        <v>1054.50557</v>
      </c>
      <c r="AU8" s="13">
        <v>1231.39995</v>
      </c>
      <c r="AV8" s="13">
        <v>1049.6783899999998</v>
      </c>
      <c r="AW8" s="13">
        <v>884.59593000000007</v>
      </c>
      <c r="AX8" s="13">
        <v>961.90134</v>
      </c>
      <c r="AY8" s="13">
        <v>3513.7142699999999</v>
      </c>
      <c r="AZ8" s="13">
        <v>1265.9289899999999</v>
      </c>
      <c r="BA8" s="13">
        <v>1267.1283000000001</v>
      </c>
      <c r="BB8" s="18"/>
      <c r="BC8" s="18"/>
      <c r="BD8" s="18"/>
      <c r="BE8" s="18"/>
      <c r="BF8" s="19"/>
      <c r="BG8" s="13">
        <f t="shared" ref="BG8:BG11" si="0">+U8</f>
        <v>517.71388999999999</v>
      </c>
      <c r="BH8" s="13">
        <f t="shared" ref="BH8:BH11" si="1">+AG8</f>
        <v>2074.5127299999999</v>
      </c>
      <c r="BI8" s="13">
        <f t="shared" ref="BI8:BI11" si="2">+AS8</f>
        <v>1277.48956</v>
      </c>
    </row>
    <row r="9" spans="2:61" x14ac:dyDescent="0.2">
      <c r="B9" t="s">
        <v>56</v>
      </c>
      <c r="J9" s="13">
        <v>1399.19037</v>
      </c>
      <c r="K9" s="13">
        <v>1320.99548</v>
      </c>
      <c r="L9" s="13">
        <v>1615.5946100000001</v>
      </c>
      <c r="M9" s="13">
        <v>1455.2611299999999</v>
      </c>
      <c r="N9" s="13">
        <v>2159.84627</v>
      </c>
      <c r="O9" s="13">
        <v>1958.5237199999999</v>
      </c>
      <c r="P9" s="13">
        <v>1958.8144</v>
      </c>
      <c r="Q9" s="13">
        <v>1769.95777</v>
      </c>
      <c r="R9" s="13">
        <v>1558.3978400000001</v>
      </c>
      <c r="S9" s="13">
        <v>1396.95669</v>
      </c>
      <c r="T9" s="13">
        <v>1305.1720500000001</v>
      </c>
      <c r="U9" s="13">
        <v>1739.94937</v>
      </c>
      <c r="V9" s="13">
        <v>1946.47155</v>
      </c>
      <c r="W9" s="13">
        <v>1645.0097599999999</v>
      </c>
      <c r="X9" s="13">
        <v>1402.1421599999999</v>
      </c>
      <c r="Y9" s="13">
        <v>1481.1471100000001</v>
      </c>
      <c r="Z9" s="13">
        <v>1671.81906</v>
      </c>
      <c r="AA9" s="13">
        <v>1856.00162</v>
      </c>
      <c r="AB9" s="13">
        <v>1985.8233</v>
      </c>
      <c r="AC9" s="13">
        <v>1902.0440800000001</v>
      </c>
      <c r="AD9" s="13">
        <v>1535.7222099999999</v>
      </c>
      <c r="AE9" s="13">
        <v>1362.4918700000001</v>
      </c>
      <c r="AF9" s="13">
        <v>1998.6193700000001</v>
      </c>
      <c r="AG9" s="13">
        <v>2175.8657599999997</v>
      </c>
      <c r="AH9" s="13">
        <v>1851.99731</v>
      </c>
      <c r="AI9" s="13">
        <v>1681.9877300000001</v>
      </c>
      <c r="AJ9" s="13">
        <v>1886.8983999999998</v>
      </c>
      <c r="AK9" s="13">
        <v>1843.9408500000002</v>
      </c>
      <c r="AL9" s="13">
        <v>1836.3623</v>
      </c>
      <c r="AM9" s="13">
        <v>1805.4774399999999</v>
      </c>
      <c r="AN9" s="13">
        <v>1862.8520700000001</v>
      </c>
      <c r="AO9" s="13">
        <v>2339.4347400000001</v>
      </c>
      <c r="AP9" s="13">
        <v>2107.1675</v>
      </c>
      <c r="AQ9" s="13">
        <v>1702.3103799999999</v>
      </c>
      <c r="AR9" s="13">
        <v>1622.3795500000001</v>
      </c>
      <c r="AS9" s="13">
        <v>1547.1201299999998</v>
      </c>
      <c r="AT9" s="13">
        <v>1938.98019</v>
      </c>
      <c r="AU9" s="13">
        <v>1830.56979</v>
      </c>
      <c r="AV9" s="13">
        <v>1817.55844</v>
      </c>
      <c r="AW9" s="13">
        <v>2465.9306000000001</v>
      </c>
      <c r="AX9" s="13">
        <v>3123.13375</v>
      </c>
      <c r="AY9" s="13">
        <v>2119.43435</v>
      </c>
      <c r="AZ9" s="13">
        <v>1690.4644800000001</v>
      </c>
      <c r="BA9" s="13">
        <v>1857.0423400000002</v>
      </c>
      <c r="BB9" s="18"/>
      <c r="BC9" s="18"/>
      <c r="BD9" s="18"/>
      <c r="BE9" s="18"/>
      <c r="BF9" s="19"/>
      <c r="BG9" s="13">
        <f t="shared" si="0"/>
        <v>1739.94937</v>
      </c>
      <c r="BH9" s="13">
        <f t="shared" si="1"/>
        <v>2175.8657599999997</v>
      </c>
      <c r="BI9" s="13">
        <f t="shared" si="2"/>
        <v>1547.1201299999998</v>
      </c>
    </row>
    <row r="10" spans="2:61" x14ac:dyDescent="0.2">
      <c r="B10" t="s">
        <v>57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35.347470000000001</v>
      </c>
      <c r="Y10" s="13">
        <v>29.92529</v>
      </c>
      <c r="Z10" s="13">
        <v>24.50311</v>
      </c>
      <c r="AA10" s="13">
        <v>19.080929999999999</v>
      </c>
      <c r="AB10" s="13">
        <v>30.874680000000001</v>
      </c>
      <c r="AC10" s="13">
        <v>26.379750000000001</v>
      </c>
      <c r="AD10" s="13">
        <v>21.884820000000001</v>
      </c>
      <c r="AE10" s="13">
        <v>29.989889999999999</v>
      </c>
      <c r="AF10" s="13">
        <v>25.494959999999999</v>
      </c>
      <c r="AG10" s="13">
        <v>38.558</v>
      </c>
      <c r="AH10" s="13">
        <v>55.274320000000003</v>
      </c>
      <c r="AI10" s="13">
        <v>47.140440000000005</v>
      </c>
      <c r="AJ10" s="13">
        <v>81.592160000000007</v>
      </c>
      <c r="AK10" s="13">
        <v>73.458280000000002</v>
      </c>
      <c r="AL10" s="13">
        <v>65.324399999999997</v>
      </c>
      <c r="AM10" s="13">
        <v>36.190519999999999</v>
      </c>
      <c r="AN10" s="13">
        <v>39.141620000000003</v>
      </c>
      <c r="AO10" s="13">
        <v>41.507739999999998</v>
      </c>
      <c r="AP10" s="13">
        <v>33.373860000000001</v>
      </c>
      <c r="AQ10" s="13">
        <v>25.239979999999999</v>
      </c>
      <c r="AR10" s="13">
        <v>54.746310000000001</v>
      </c>
      <c r="AS10" s="13">
        <v>62.2425</v>
      </c>
      <c r="AT10" s="13">
        <v>108.82974</v>
      </c>
      <c r="AU10" s="13">
        <v>125.4234</v>
      </c>
      <c r="AV10" s="13">
        <v>134.57511</v>
      </c>
      <c r="AW10" s="13">
        <v>128.72683000000001</v>
      </c>
      <c r="AX10" s="13">
        <v>122.87853999999999</v>
      </c>
      <c r="AY10" s="13">
        <v>117.04049999999999</v>
      </c>
      <c r="AZ10" s="13">
        <v>126.99080000000001</v>
      </c>
      <c r="BA10" s="13">
        <v>75.505510000000001</v>
      </c>
      <c r="BB10" s="18"/>
      <c r="BC10" s="18"/>
      <c r="BD10" s="18"/>
      <c r="BE10" s="18"/>
      <c r="BF10" s="19"/>
      <c r="BG10" s="13">
        <f t="shared" si="0"/>
        <v>0</v>
      </c>
      <c r="BH10" s="13">
        <f t="shared" si="1"/>
        <v>38.558</v>
      </c>
      <c r="BI10" s="13">
        <f t="shared" si="2"/>
        <v>62.2425</v>
      </c>
    </row>
    <row r="11" spans="2:61" x14ac:dyDescent="0.2">
      <c r="B11" t="s">
        <v>58</v>
      </c>
      <c r="J11" s="13">
        <v>73.960080000000005</v>
      </c>
      <c r="K11" s="13">
        <v>66.896169999999998</v>
      </c>
      <c r="L11" s="13">
        <v>63.173089999999995</v>
      </c>
      <c r="M11" s="13">
        <v>48.614429999999999</v>
      </c>
      <c r="N11" s="13">
        <v>30.512369999999997</v>
      </c>
      <c r="O11" s="13">
        <v>46.176479999999998</v>
      </c>
      <c r="P11" s="13">
        <v>59.477699999999999</v>
      </c>
      <c r="Q11" s="13">
        <v>60.79157</v>
      </c>
      <c r="R11" s="13">
        <v>86.653770000000009</v>
      </c>
      <c r="S11" s="13">
        <v>179.35153000000003</v>
      </c>
      <c r="T11" s="13">
        <v>268.70148000000006</v>
      </c>
      <c r="U11" s="13">
        <v>47.000929999999997</v>
      </c>
      <c r="V11" s="13">
        <v>46.717709999999997</v>
      </c>
      <c r="W11" s="13">
        <v>91.936009999999996</v>
      </c>
      <c r="X11" s="13">
        <v>133.73376999999999</v>
      </c>
      <c r="Y11" s="13">
        <v>63.248480000000001</v>
      </c>
      <c r="Z11" s="13">
        <v>66.067530000000005</v>
      </c>
      <c r="AA11" s="13">
        <v>56.081140000000005</v>
      </c>
      <c r="AB11" s="13">
        <v>100.62399000000001</v>
      </c>
      <c r="AC11" s="13">
        <v>109.10513</v>
      </c>
      <c r="AD11" s="13">
        <v>107.94601000000002</v>
      </c>
      <c r="AE11" s="13">
        <v>57.359670000000008</v>
      </c>
      <c r="AF11" s="13">
        <v>49.984240000000007</v>
      </c>
      <c r="AG11" s="13">
        <v>56.792619999999999</v>
      </c>
      <c r="AH11" s="13">
        <v>-447.17759000000001</v>
      </c>
      <c r="AI11" s="13">
        <v>-166.62757000000002</v>
      </c>
      <c r="AJ11" s="13">
        <v>23.628880000000002</v>
      </c>
      <c r="AK11" s="13">
        <v>24.186919999999997</v>
      </c>
      <c r="AL11" s="13">
        <v>-0.16650999999999566</v>
      </c>
      <c r="AM11" s="13">
        <v>-138.38773999999998</v>
      </c>
      <c r="AN11" s="13">
        <v>-24.216469999999997</v>
      </c>
      <c r="AO11" s="13">
        <v>25.209139999999998</v>
      </c>
      <c r="AP11" s="13">
        <v>-43.42407</v>
      </c>
      <c r="AQ11" s="13">
        <v>32.37482</v>
      </c>
      <c r="AR11" s="13">
        <v>74.851680000000002</v>
      </c>
      <c r="AS11" s="13">
        <v>101.04785000000001</v>
      </c>
      <c r="AT11" s="13">
        <v>138.66718</v>
      </c>
      <c r="AU11" s="13">
        <v>5.7877099999999988</v>
      </c>
      <c r="AV11" s="13">
        <v>5.0350599999999996</v>
      </c>
      <c r="AW11" s="13">
        <v>12.716869999999998</v>
      </c>
      <c r="AX11" s="13">
        <v>-41.270089999999996</v>
      </c>
      <c r="AY11" s="13">
        <v>-545.84144000000003</v>
      </c>
      <c r="AZ11" s="13">
        <v>-122.33246000000001</v>
      </c>
      <c r="BA11" s="13">
        <v>-10.472470000000001</v>
      </c>
      <c r="BB11" s="18"/>
      <c r="BC11" s="18"/>
      <c r="BD11" s="18"/>
      <c r="BE11" s="18"/>
      <c r="BF11" s="19"/>
      <c r="BG11" s="13">
        <f t="shared" si="0"/>
        <v>47.000929999999997</v>
      </c>
      <c r="BH11" s="13">
        <f t="shared" si="1"/>
        <v>56.792619999999999</v>
      </c>
      <c r="BI11" s="13">
        <f t="shared" si="2"/>
        <v>101.04785000000001</v>
      </c>
    </row>
    <row r="12" spans="2:61" x14ac:dyDescent="0.2">
      <c r="C12" t="s">
        <v>59</v>
      </c>
      <c r="J12" s="16">
        <f>SUM(J7:J11)</f>
        <v>3198.9031299999997</v>
      </c>
      <c r="K12" s="16">
        <f t="shared" ref="K12:AZ12" si="3">SUM(K7:K11)</f>
        <v>3188.1137100000001</v>
      </c>
      <c r="L12" s="16">
        <f t="shared" si="3"/>
        <v>3004.7396999999996</v>
      </c>
      <c r="M12" s="16">
        <f t="shared" si="3"/>
        <v>2766.73477</v>
      </c>
      <c r="N12" s="16">
        <f t="shared" si="3"/>
        <v>3030.9920299999999</v>
      </c>
      <c r="O12" s="16">
        <f t="shared" si="3"/>
        <v>3076.85617</v>
      </c>
      <c r="P12" s="16">
        <f t="shared" si="3"/>
        <v>3679.1068499999997</v>
      </c>
      <c r="Q12" s="16">
        <f t="shared" si="3"/>
        <v>2888.6016299999997</v>
      </c>
      <c r="R12" s="16">
        <f t="shared" si="3"/>
        <v>2825.45255</v>
      </c>
      <c r="S12" s="16">
        <f t="shared" si="3"/>
        <v>2464.7033099999999</v>
      </c>
      <c r="T12" s="16">
        <f t="shared" si="3"/>
        <v>2561.9230500000003</v>
      </c>
      <c r="U12" s="16">
        <f t="shared" si="3"/>
        <v>2467.8979300000001</v>
      </c>
      <c r="V12" s="16">
        <f t="shared" si="3"/>
        <v>3238.4220999999998</v>
      </c>
      <c r="W12" s="16">
        <f t="shared" si="3"/>
        <v>2865.2731599999997</v>
      </c>
      <c r="X12" s="16">
        <f t="shared" si="3"/>
        <v>2579.1376399999999</v>
      </c>
      <c r="Y12" s="16">
        <f t="shared" si="3"/>
        <v>2584.3275500000004</v>
      </c>
      <c r="Z12" s="16">
        <f t="shared" si="3"/>
        <v>2768.3740299999999</v>
      </c>
      <c r="AA12" s="16">
        <f t="shared" si="3"/>
        <v>2913.4738400000006</v>
      </c>
      <c r="AB12" s="16">
        <f t="shared" si="3"/>
        <v>2773.3170499999997</v>
      </c>
      <c r="AC12" s="16">
        <f t="shared" si="3"/>
        <v>2800.6177600000001</v>
      </c>
      <c r="AD12" s="16">
        <f t="shared" si="3"/>
        <v>2461.1418200000003</v>
      </c>
      <c r="AE12" s="16">
        <f t="shared" si="3"/>
        <v>2304.8528299999998</v>
      </c>
      <c r="AF12" s="16">
        <f t="shared" si="3"/>
        <v>3004.0330900000004</v>
      </c>
      <c r="AG12" s="16">
        <f t="shared" si="3"/>
        <v>4252.0074500000001</v>
      </c>
      <c r="AH12" s="16">
        <f t="shared" si="3"/>
        <v>4828.1274100000001</v>
      </c>
      <c r="AI12" s="16">
        <f t="shared" si="3"/>
        <v>5622.4747400000006</v>
      </c>
      <c r="AJ12" s="16">
        <f t="shared" si="3"/>
        <v>5876.6824800000004</v>
      </c>
      <c r="AK12" s="16">
        <f t="shared" si="3"/>
        <v>4812.90524</v>
      </c>
      <c r="AL12" s="16">
        <f t="shared" si="3"/>
        <v>4646.2188200000001</v>
      </c>
      <c r="AM12" s="16">
        <f t="shared" si="3"/>
        <v>5061.2142100000001</v>
      </c>
      <c r="AN12" s="16">
        <f t="shared" si="3"/>
        <v>5060.7844699999996</v>
      </c>
      <c r="AO12" s="16">
        <f t="shared" si="3"/>
        <v>4795.7393499999998</v>
      </c>
      <c r="AP12" s="16">
        <f t="shared" si="3"/>
        <v>4824.97642</v>
      </c>
      <c r="AQ12" s="16">
        <f t="shared" si="3"/>
        <v>4635.1045100000001</v>
      </c>
      <c r="AR12" s="16">
        <f t="shared" si="3"/>
        <v>4711.6681600000011</v>
      </c>
      <c r="AS12" s="16">
        <f t="shared" si="3"/>
        <v>5317.1188099999999</v>
      </c>
      <c r="AT12" s="16">
        <f t="shared" si="3"/>
        <v>5331.4775400000008</v>
      </c>
      <c r="AU12" s="16">
        <f t="shared" si="3"/>
        <v>4911.5055299999995</v>
      </c>
      <c r="AV12" s="16">
        <f t="shared" si="3"/>
        <v>4926.8090299999994</v>
      </c>
      <c r="AW12" s="16">
        <f t="shared" si="3"/>
        <v>4617.4780900000005</v>
      </c>
      <c r="AX12" s="16">
        <f t="shared" si="3"/>
        <v>5355.1971599999997</v>
      </c>
      <c r="AY12" s="16">
        <f t="shared" si="3"/>
        <v>6761.1314799999991</v>
      </c>
      <c r="AZ12" s="16">
        <f t="shared" si="3"/>
        <v>6645.5761899999998</v>
      </c>
      <c r="BA12" s="16">
        <f t="shared" ref="BA12" si="4">SUM(BA7:BA11)</f>
        <v>7212.4145800000006</v>
      </c>
      <c r="BB12" s="18"/>
      <c r="BC12" s="18"/>
      <c r="BD12" s="18"/>
      <c r="BE12" s="18"/>
      <c r="BF12" s="19"/>
      <c r="BG12" s="16">
        <f>SUM(BG7:BG11)</f>
        <v>2467.8979300000001</v>
      </c>
      <c r="BH12" s="16">
        <f t="shared" ref="BH12:BI12" si="5">SUM(BH7:BH11)</f>
        <v>4252.0074500000001</v>
      </c>
      <c r="BI12" s="16">
        <f t="shared" si="5"/>
        <v>5317.1188099999999</v>
      </c>
    </row>
    <row r="13" spans="2:61" x14ac:dyDescent="0.2"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8"/>
      <c r="BC13" s="18"/>
      <c r="BD13" s="18"/>
      <c r="BE13" s="18"/>
      <c r="BF13" s="19"/>
      <c r="BG13" s="19"/>
      <c r="BH13" s="19"/>
      <c r="BI13" s="19"/>
    </row>
    <row r="14" spans="2:61" x14ac:dyDescent="0.2">
      <c r="B14" t="s">
        <v>60</v>
      </c>
      <c r="J14" s="13">
        <v>1693.7694199999999</v>
      </c>
      <c r="K14" s="13">
        <v>1717.93373</v>
      </c>
      <c r="L14" s="13">
        <v>1589.01217</v>
      </c>
      <c r="M14" s="13">
        <v>1562.9783699999998</v>
      </c>
      <c r="N14" s="13">
        <v>1566.4783699999998</v>
      </c>
      <c r="O14" s="13">
        <v>1442.8711499999999</v>
      </c>
      <c r="P14" s="13">
        <v>1462.4711499999999</v>
      </c>
      <c r="Q14" s="13">
        <v>1521.1811499999999</v>
      </c>
      <c r="R14" s="13">
        <v>1381.9277799999998</v>
      </c>
      <c r="S14" s="13">
        <v>1371.4605300000003</v>
      </c>
      <c r="T14" s="13">
        <v>1324.7575400000003</v>
      </c>
      <c r="U14" s="13">
        <v>1593.3653899999997</v>
      </c>
      <c r="V14" s="13">
        <v>1550.0282000000002</v>
      </c>
      <c r="W14" s="13">
        <v>1515.22128</v>
      </c>
      <c r="X14" s="13">
        <v>1464.40157</v>
      </c>
      <c r="Y14" s="13">
        <v>1502.24478</v>
      </c>
      <c r="Z14" s="13">
        <v>1460.1947700000003</v>
      </c>
      <c r="AA14" s="13">
        <v>1448.2742599999999</v>
      </c>
      <c r="AB14" s="13">
        <v>1461.6446999999998</v>
      </c>
      <c r="AC14" s="13">
        <v>1424.13924</v>
      </c>
      <c r="AD14" s="13">
        <v>1394.6316200000003</v>
      </c>
      <c r="AE14" s="13">
        <v>1440.1859899999997</v>
      </c>
      <c r="AF14" s="13">
        <v>1401.8959100000002</v>
      </c>
      <c r="AG14" s="13">
        <v>1357.3708999999999</v>
      </c>
      <c r="AH14" s="13">
        <v>1313.0080599999999</v>
      </c>
      <c r="AI14" s="13">
        <v>1273.0958799999999</v>
      </c>
      <c r="AJ14" s="13">
        <v>1254.2885699999999</v>
      </c>
      <c r="AK14" s="13">
        <v>1224.4833799999997</v>
      </c>
      <c r="AL14" s="13">
        <v>1186.6056500000002</v>
      </c>
      <c r="AM14" s="13">
        <v>1143.9835899999998</v>
      </c>
      <c r="AN14" s="13">
        <v>1122.1209100000001</v>
      </c>
      <c r="AO14" s="13">
        <v>1085.25396</v>
      </c>
      <c r="AP14" s="13">
        <v>1042.90777</v>
      </c>
      <c r="AQ14" s="13">
        <v>1003.1807199999997</v>
      </c>
      <c r="AR14" s="13">
        <v>961.10856999999987</v>
      </c>
      <c r="AS14" s="13">
        <v>897.86754000000019</v>
      </c>
      <c r="AT14" s="13">
        <v>871.73150000000021</v>
      </c>
      <c r="AU14" s="13">
        <v>989.19983000000002</v>
      </c>
      <c r="AV14" s="13">
        <v>907.85944000000018</v>
      </c>
      <c r="AW14" s="13">
        <v>875.28284000000008</v>
      </c>
      <c r="AX14" s="13">
        <v>830.69068999999979</v>
      </c>
      <c r="AY14" s="13">
        <v>815.47546999999963</v>
      </c>
      <c r="AZ14" s="13">
        <v>799.12957999999969</v>
      </c>
      <c r="BA14" s="13">
        <v>797.02766000000008</v>
      </c>
      <c r="BB14" s="18"/>
      <c r="BC14" s="18"/>
      <c r="BD14" s="18"/>
      <c r="BE14" s="18"/>
      <c r="BF14" s="19"/>
      <c r="BG14" s="13">
        <f>+U14</f>
        <v>1593.3653899999997</v>
      </c>
      <c r="BH14" s="13">
        <f t="shared" ref="BH14:BH15" si="6">+AG14</f>
        <v>1357.3708999999999</v>
      </c>
      <c r="BI14" s="13">
        <f t="shared" ref="BI14:BI15" si="7">+AS14</f>
        <v>897.86754000000019</v>
      </c>
    </row>
    <row r="15" spans="2:61" x14ac:dyDescent="0.2">
      <c r="B15" t="s">
        <v>61</v>
      </c>
      <c r="J15" s="13">
        <v>25.901769999999999</v>
      </c>
      <c r="K15" s="13">
        <v>1693.53377</v>
      </c>
      <c r="L15" s="13">
        <v>1697.0922700000001</v>
      </c>
      <c r="M15" s="13">
        <v>1697.81477</v>
      </c>
      <c r="N15" s="13">
        <v>1697.81477</v>
      </c>
      <c r="O15" s="13">
        <v>1697.81477</v>
      </c>
      <c r="P15" s="13">
        <v>1697.81477</v>
      </c>
      <c r="Q15" s="13">
        <v>1697.81477</v>
      </c>
      <c r="R15" s="13">
        <v>1697.8966699999999</v>
      </c>
      <c r="S15" s="13">
        <v>1697.8966699999999</v>
      </c>
      <c r="T15" s="13">
        <v>1697.8966699999999</v>
      </c>
      <c r="U15" s="13">
        <v>1817.54548</v>
      </c>
      <c r="V15" s="13">
        <v>1717.54548</v>
      </c>
      <c r="W15" s="13">
        <v>1717.54548</v>
      </c>
      <c r="X15" s="13">
        <v>1717.54548</v>
      </c>
      <c r="Y15" s="13">
        <v>1717.54548</v>
      </c>
      <c r="Z15" s="13">
        <v>1717.6354799999999</v>
      </c>
      <c r="AA15" s="13">
        <v>1717.6354799999999</v>
      </c>
      <c r="AB15" s="13">
        <v>1717.6354799999999</v>
      </c>
      <c r="AC15" s="13">
        <v>1717.6354799999999</v>
      </c>
      <c r="AD15" s="13">
        <v>1717.6354799999999</v>
      </c>
      <c r="AE15" s="13">
        <v>1717.6354799999999</v>
      </c>
      <c r="AF15" s="13">
        <v>1717.6354799999999</v>
      </c>
      <c r="AG15" s="13">
        <v>1734.8118300000001</v>
      </c>
      <c r="AH15" s="13">
        <v>1734.8118300000001</v>
      </c>
      <c r="AI15" s="13">
        <v>1234.8118300000001</v>
      </c>
      <c r="AJ15" s="13">
        <v>1234.8118300000001</v>
      </c>
      <c r="AK15" s="13">
        <v>1234.8118300000001</v>
      </c>
      <c r="AL15" s="13">
        <v>1234.8118300000001</v>
      </c>
      <c r="AM15" s="13">
        <v>1234.8118300000001</v>
      </c>
      <c r="AN15" s="13">
        <v>1234.8118300000001</v>
      </c>
      <c r="AO15" s="13">
        <v>1271.8498300000001</v>
      </c>
      <c r="AP15" s="13">
        <v>1271.8498300000001</v>
      </c>
      <c r="AQ15" s="13">
        <v>1271.8498300000001</v>
      </c>
      <c r="AR15" s="13">
        <v>1234.8118300000001</v>
      </c>
      <c r="AS15" s="13">
        <v>1248.09328</v>
      </c>
      <c r="AT15" s="13">
        <v>1248.09328</v>
      </c>
      <c r="AU15" s="13">
        <v>1248.09328</v>
      </c>
      <c r="AV15" s="13">
        <v>1248.09328</v>
      </c>
      <c r="AW15" s="13">
        <v>1248.09328</v>
      </c>
      <c r="AX15" s="13">
        <v>1248.09328</v>
      </c>
      <c r="AY15" s="13">
        <v>1248.09328</v>
      </c>
      <c r="AZ15" s="13">
        <v>1248.09328</v>
      </c>
      <c r="BA15" s="13">
        <v>1248.09328</v>
      </c>
      <c r="BB15" s="18"/>
      <c r="BC15" s="18"/>
      <c r="BD15" s="18"/>
      <c r="BE15" s="18"/>
      <c r="BF15" s="19"/>
      <c r="BG15" s="13">
        <f>+U15</f>
        <v>1817.54548</v>
      </c>
      <c r="BH15" s="13">
        <f t="shared" si="6"/>
        <v>1734.8118300000001</v>
      </c>
      <c r="BI15" s="13">
        <f t="shared" si="7"/>
        <v>1248.09328</v>
      </c>
    </row>
    <row r="16" spans="2:61" x14ac:dyDescent="0.2"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8"/>
      <c r="BC16" s="18"/>
      <c r="BD16" s="18"/>
      <c r="BE16" s="18"/>
      <c r="BF16" s="19"/>
      <c r="BG16" s="19"/>
      <c r="BH16" s="19"/>
      <c r="BI16" s="19"/>
    </row>
    <row r="17" spans="2:61" s="4" customFormat="1" x14ac:dyDescent="0.2">
      <c r="C17" s="4" t="s">
        <v>62</v>
      </c>
      <c r="J17" s="20">
        <f>+SUM(J12,J14:J15)</f>
        <v>4918.5743199999997</v>
      </c>
      <c r="K17" s="20">
        <f t="shared" ref="K17:AZ17" si="8">+SUM(K12,K14:K15)</f>
        <v>6599.5812100000003</v>
      </c>
      <c r="L17" s="20">
        <f t="shared" si="8"/>
        <v>6290.8441400000002</v>
      </c>
      <c r="M17" s="20">
        <f t="shared" si="8"/>
        <v>6027.5279099999998</v>
      </c>
      <c r="N17" s="20">
        <f t="shared" si="8"/>
        <v>6295.2851700000001</v>
      </c>
      <c r="O17" s="20">
        <f t="shared" si="8"/>
        <v>6217.5420899999999</v>
      </c>
      <c r="P17" s="20">
        <f t="shared" si="8"/>
        <v>6839.3927699999995</v>
      </c>
      <c r="Q17" s="20">
        <f t="shared" si="8"/>
        <v>6107.5975499999995</v>
      </c>
      <c r="R17" s="20">
        <f t="shared" si="8"/>
        <v>5905.277</v>
      </c>
      <c r="S17" s="20">
        <f t="shared" si="8"/>
        <v>5534.0605100000002</v>
      </c>
      <c r="T17" s="20">
        <f t="shared" si="8"/>
        <v>5584.5772600000009</v>
      </c>
      <c r="U17" s="20">
        <f t="shared" si="8"/>
        <v>5878.8087999999998</v>
      </c>
      <c r="V17" s="20">
        <f t="shared" si="8"/>
        <v>6505.9957800000002</v>
      </c>
      <c r="W17" s="20">
        <f t="shared" si="8"/>
        <v>6098.0399199999993</v>
      </c>
      <c r="X17" s="20">
        <f t="shared" si="8"/>
        <v>5761.0846899999997</v>
      </c>
      <c r="Y17" s="20">
        <f t="shared" si="8"/>
        <v>5804.1178100000006</v>
      </c>
      <c r="Z17" s="20">
        <f t="shared" si="8"/>
        <v>5946.2042799999999</v>
      </c>
      <c r="AA17" s="20">
        <f t="shared" si="8"/>
        <v>6079.3835800000006</v>
      </c>
      <c r="AB17" s="20">
        <f t="shared" si="8"/>
        <v>5952.5972299999994</v>
      </c>
      <c r="AC17" s="20">
        <f t="shared" si="8"/>
        <v>5942.3924799999995</v>
      </c>
      <c r="AD17" s="20">
        <f t="shared" si="8"/>
        <v>5573.4089200000008</v>
      </c>
      <c r="AE17" s="20">
        <f t="shared" si="8"/>
        <v>5462.6742999999997</v>
      </c>
      <c r="AF17" s="20">
        <f t="shared" si="8"/>
        <v>6123.56448</v>
      </c>
      <c r="AG17" s="20">
        <f t="shared" si="8"/>
        <v>7344.1901799999996</v>
      </c>
      <c r="AH17" s="20">
        <f t="shared" si="8"/>
        <v>7875.9472999999998</v>
      </c>
      <c r="AI17" s="20">
        <f t="shared" si="8"/>
        <v>8130.382450000001</v>
      </c>
      <c r="AJ17" s="20">
        <f t="shared" si="8"/>
        <v>8365.7828800000007</v>
      </c>
      <c r="AK17" s="20">
        <f t="shared" si="8"/>
        <v>7272.2004500000003</v>
      </c>
      <c r="AL17" s="20">
        <f t="shared" si="8"/>
        <v>7067.6363000000001</v>
      </c>
      <c r="AM17" s="20">
        <f t="shared" si="8"/>
        <v>7440.0096300000005</v>
      </c>
      <c r="AN17" s="20">
        <f t="shared" si="8"/>
        <v>7417.7172100000007</v>
      </c>
      <c r="AO17" s="20">
        <f t="shared" si="8"/>
        <v>7152.8431399999999</v>
      </c>
      <c r="AP17" s="20">
        <f t="shared" si="8"/>
        <v>7139.7340199999999</v>
      </c>
      <c r="AQ17" s="20">
        <f t="shared" si="8"/>
        <v>6910.1350599999996</v>
      </c>
      <c r="AR17" s="20">
        <f t="shared" si="8"/>
        <v>6907.588560000002</v>
      </c>
      <c r="AS17" s="20">
        <f t="shared" si="8"/>
        <v>7463.0796300000002</v>
      </c>
      <c r="AT17" s="20">
        <f t="shared" si="8"/>
        <v>7451.3023200000007</v>
      </c>
      <c r="AU17" s="20">
        <f t="shared" si="8"/>
        <v>7148.79864</v>
      </c>
      <c r="AV17" s="20">
        <f t="shared" si="8"/>
        <v>7082.7617499999997</v>
      </c>
      <c r="AW17" s="20">
        <f t="shared" si="8"/>
        <v>6740.8542100000004</v>
      </c>
      <c r="AX17" s="20">
        <f t="shared" si="8"/>
        <v>7433.9811299999992</v>
      </c>
      <c r="AY17" s="20">
        <f t="shared" si="8"/>
        <v>8824.7002299999986</v>
      </c>
      <c r="AZ17" s="20">
        <f t="shared" si="8"/>
        <v>8692.7990499999996</v>
      </c>
      <c r="BA17" s="20">
        <f t="shared" ref="BA17" si="9">+SUM(BA12,BA14:BA15)</f>
        <v>9257.5355200000013</v>
      </c>
      <c r="BB17" s="21"/>
      <c r="BC17" s="21"/>
      <c r="BD17" s="21"/>
      <c r="BE17" s="21"/>
      <c r="BF17" s="22"/>
      <c r="BG17" s="20">
        <f t="shared" ref="BG17:BI17" si="10">+SUM(BG12,BG14:BG15)</f>
        <v>5878.8087999999998</v>
      </c>
      <c r="BH17" s="20">
        <f t="shared" si="10"/>
        <v>7344.1901799999996</v>
      </c>
      <c r="BI17" s="20">
        <f t="shared" si="10"/>
        <v>7463.0796300000002</v>
      </c>
    </row>
    <row r="18" spans="2:61" x14ac:dyDescent="0.2"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8"/>
      <c r="BC18" s="18"/>
      <c r="BD18" s="18"/>
      <c r="BE18" s="18"/>
      <c r="BF18" s="19"/>
      <c r="BG18" s="19"/>
      <c r="BH18" s="19"/>
      <c r="BI18" s="19"/>
    </row>
    <row r="19" spans="2:61" x14ac:dyDescent="0.2">
      <c r="B19" t="s">
        <v>63</v>
      </c>
      <c r="J19" s="13">
        <v>481.04226</v>
      </c>
      <c r="K19" s="13">
        <v>615.22311999999999</v>
      </c>
      <c r="L19" s="13">
        <v>565.45681999999999</v>
      </c>
      <c r="M19" s="13">
        <v>561.32763999999997</v>
      </c>
      <c r="N19" s="13">
        <v>534.20954000000006</v>
      </c>
      <c r="O19" s="13">
        <v>810.03671999999995</v>
      </c>
      <c r="P19" s="13">
        <v>781.14735999999994</v>
      </c>
      <c r="Q19" s="13">
        <v>535.86378000000002</v>
      </c>
      <c r="R19" s="13">
        <v>271.57207</v>
      </c>
      <c r="S19" s="13">
        <v>502.32815000000005</v>
      </c>
      <c r="T19" s="13">
        <v>552.20357999999999</v>
      </c>
      <c r="U19" s="13">
        <v>826.38887999999997</v>
      </c>
      <c r="V19" s="13">
        <v>1111.0989099999999</v>
      </c>
      <c r="W19" s="13">
        <v>519.81196999999997</v>
      </c>
      <c r="X19" s="13">
        <v>294.47535999999997</v>
      </c>
      <c r="Y19" s="13">
        <v>631.54872</v>
      </c>
      <c r="Z19" s="13">
        <v>637.4846</v>
      </c>
      <c r="AA19" s="13">
        <v>948.90142000000003</v>
      </c>
      <c r="AB19" s="13">
        <v>1230.2343500000002</v>
      </c>
      <c r="AC19" s="13">
        <v>1015.36512</v>
      </c>
      <c r="AD19" s="13">
        <v>793.85496000000001</v>
      </c>
      <c r="AE19" s="13">
        <v>670.73817000000008</v>
      </c>
      <c r="AF19" s="13">
        <v>1298.6050400000001</v>
      </c>
      <c r="AG19" s="13">
        <v>1846.8754899999999</v>
      </c>
      <c r="AH19" s="13">
        <v>1884.8709199999998</v>
      </c>
      <c r="AI19" s="13">
        <v>1182.9163500000002</v>
      </c>
      <c r="AJ19" s="13">
        <v>1118.8568899999998</v>
      </c>
      <c r="AK19" s="13">
        <v>752.59417000000008</v>
      </c>
      <c r="AL19" s="13">
        <v>448.02161999999998</v>
      </c>
      <c r="AM19" s="13">
        <v>822.88914999999997</v>
      </c>
      <c r="AN19" s="13">
        <v>850.97501</v>
      </c>
      <c r="AO19" s="13">
        <v>866.23516000000006</v>
      </c>
      <c r="AP19" s="13">
        <v>598.96993000000009</v>
      </c>
      <c r="AQ19" s="13">
        <v>304.71972</v>
      </c>
      <c r="AR19" s="13">
        <v>619.54681000000005</v>
      </c>
      <c r="AS19" s="13">
        <v>1031.95865</v>
      </c>
      <c r="AT19" s="13">
        <v>1193.6863999999998</v>
      </c>
      <c r="AU19" s="13">
        <v>828.83906999999999</v>
      </c>
      <c r="AV19" s="13">
        <v>675.34028000000001</v>
      </c>
      <c r="AW19" s="13">
        <v>1134.3073899999999</v>
      </c>
      <c r="AX19" s="13">
        <v>1668.4401599999999</v>
      </c>
      <c r="AY19" s="13">
        <v>1431.95164</v>
      </c>
      <c r="AZ19" s="13">
        <v>942.43493999999998</v>
      </c>
      <c r="BA19" s="13">
        <v>1195.30746</v>
      </c>
      <c r="BB19" s="18"/>
      <c r="BC19" s="18"/>
      <c r="BD19" s="18"/>
      <c r="BE19" s="18"/>
      <c r="BF19" s="19"/>
      <c r="BG19" s="13">
        <f>+U19</f>
        <v>826.38887999999997</v>
      </c>
      <c r="BH19" s="13">
        <f t="shared" ref="BH19:BH21" si="11">+AG19</f>
        <v>1846.8754899999999</v>
      </c>
      <c r="BI19" s="13">
        <f t="shared" ref="BI19:BI21" si="12">+AS19</f>
        <v>1031.95865</v>
      </c>
    </row>
    <row r="20" spans="2:61" x14ac:dyDescent="0.2">
      <c r="B20" t="s">
        <v>64</v>
      </c>
      <c r="J20" s="13">
        <v>37.319699999999997</v>
      </c>
      <c r="K20" s="13">
        <v>-2.7889400000000002</v>
      </c>
      <c r="L20" s="13">
        <v>13.002370000000001</v>
      </c>
      <c r="M20" s="13">
        <v>22.3142</v>
      </c>
      <c r="N20" s="13">
        <v>12.061809999999999</v>
      </c>
      <c r="O20" s="13">
        <v>10.245989999999999</v>
      </c>
      <c r="P20" s="13">
        <v>-6.3738999999999999</v>
      </c>
      <c r="Q20" s="13">
        <v>-9.4080300000000001</v>
      </c>
      <c r="R20" s="13">
        <v>18.199099999999998</v>
      </c>
      <c r="S20" s="13">
        <v>7.7776800000000001</v>
      </c>
      <c r="T20" s="13">
        <v>5.9480000000000004</v>
      </c>
      <c r="U20" s="13">
        <v>15.385159999999999</v>
      </c>
      <c r="V20" s="13">
        <v>19.776240000000001</v>
      </c>
      <c r="W20" s="13">
        <v>33.803489999999996</v>
      </c>
      <c r="X20" s="13">
        <v>36.455080000000002</v>
      </c>
      <c r="Y20" s="13">
        <v>43.72795</v>
      </c>
      <c r="Z20" s="13">
        <v>47.886690000000002</v>
      </c>
      <c r="AA20" s="13">
        <v>27.405200000000001</v>
      </c>
      <c r="AB20" s="13">
        <v>35.170970000000004</v>
      </c>
      <c r="AC20" s="13">
        <v>40.305510000000005</v>
      </c>
      <c r="AD20" s="13">
        <v>31.30293</v>
      </c>
      <c r="AE20" s="13">
        <v>28.694880000000001</v>
      </c>
      <c r="AF20" s="13">
        <v>37.247070000000001</v>
      </c>
      <c r="AG20" s="13">
        <v>41.061790000000002</v>
      </c>
      <c r="AH20" s="13">
        <v>32.72231</v>
      </c>
      <c r="AI20" s="13">
        <v>25.483370000000001</v>
      </c>
      <c r="AJ20" s="13">
        <v>32.047550000000001</v>
      </c>
      <c r="AK20" s="13">
        <v>28.194939999999999</v>
      </c>
      <c r="AL20" s="13">
        <v>30.92708</v>
      </c>
      <c r="AM20" s="13">
        <v>34.34442</v>
      </c>
      <c r="AN20" s="13">
        <v>34.895900000000005</v>
      </c>
      <c r="AO20" s="13">
        <v>33.444839999999999</v>
      </c>
      <c r="AP20" s="13">
        <v>30.227810000000002</v>
      </c>
      <c r="AQ20" s="13">
        <v>23.439060000000001</v>
      </c>
      <c r="AR20" s="13">
        <v>33.13447</v>
      </c>
      <c r="AS20" s="13">
        <v>41.873530000000002</v>
      </c>
      <c r="AT20" s="13">
        <v>19.362869999999997</v>
      </c>
      <c r="AU20" s="13">
        <v>29.175660000000001</v>
      </c>
      <c r="AV20" s="13">
        <v>44.416139999999999</v>
      </c>
      <c r="AW20" s="13">
        <v>16.083850000000002</v>
      </c>
      <c r="AX20" s="13">
        <v>21.02384</v>
      </c>
      <c r="AY20" s="13">
        <v>36.938900000000004</v>
      </c>
      <c r="AZ20" s="13">
        <v>32.143749999999997</v>
      </c>
      <c r="BA20" s="13">
        <v>47.700309999999995</v>
      </c>
      <c r="BB20" s="18"/>
      <c r="BC20" s="18"/>
      <c r="BD20" s="18"/>
      <c r="BE20" s="18"/>
      <c r="BF20" s="19"/>
      <c r="BG20" s="13">
        <f>+U20</f>
        <v>15.385159999999999</v>
      </c>
      <c r="BH20" s="13">
        <f t="shared" si="11"/>
        <v>41.061790000000002</v>
      </c>
      <c r="BI20" s="13">
        <f t="shared" si="12"/>
        <v>41.873530000000002</v>
      </c>
    </row>
    <row r="21" spans="2:61" x14ac:dyDescent="0.2">
      <c r="B21" t="s">
        <v>65</v>
      </c>
      <c r="J21" s="23">
        <v>24.244859999999999</v>
      </c>
      <c r="K21" s="23">
        <v>43.444560000000003</v>
      </c>
      <c r="L21" s="23">
        <v>20.62124</v>
      </c>
      <c r="M21" s="23">
        <v>26.92475</v>
      </c>
      <c r="N21" s="23">
        <v>25.206330000000001</v>
      </c>
      <c r="O21" s="23">
        <v>-43.307580000000002</v>
      </c>
      <c r="P21" s="23">
        <v>63.695599999999999</v>
      </c>
      <c r="Q21" s="23">
        <v>19.372889999999998</v>
      </c>
      <c r="R21" s="23">
        <v>24.37434</v>
      </c>
      <c r="S21" s="23">
        <v>9.4753800000000012</v>
      </c>
      <c r="T21" s="23">
        <v>16.094450000000002</v>
      </c>
      <c r="U21" s="23">
        <v>102.53173</v>
      </c>
      <c r="V21" s="23">
        <v>57.216190000000005</v>
      </c>
      <c r="W21" s="23">
        <v>51.842580000000005</v>
      </c>
      <c r="X21" s="23">
        <v>22.642280000000003</v>
      </c>
      <c r="Y21" s="23">
        <v>26.947200000000002</v>
      </c>
      <c r="Z21" s="23">
        <v>81.564109999999999</v>
      </c>
      <c r="AA21" s="23">
        <v>18.255269999999999</v>
      </c>
      <c r="AB21" s="23">
        <v>5.5504199999999999</v>
      </c>
      <c r="AC21" s="23">
        <v>277.89776000000001</v>
      </c>
      <c r="AD21" s="23">
        <v>282.42141000000004</v>
      </c>
      <c r="AE21" s="23">
        <v>301.30736000000002</v>
      </c>
      <c r="AF21" s="23">
        <v>234.66454999999996</v>
      </c>
      <c r="AG21" s="23">
        <v>317.17683999999997</v>
      </c>
      <c r="AH21" s="23">
        <v>168.73961000000003</v>
      </c>
      <c r="AI21" s="23">
        <v>193.12810000000002</v>
      </c>
      <c r="AJ21" s="23">
        <v>186.8331</v>
      </c>
      <c r="AK21" s="23">
        <v>178.38431</v>
      </c>
      <c r="AL21" s="23">
        <v>115.58814</v>
      </c>
      <c r="AM21" s="23">
        <v>135.15290999999999</v>
      </c>
      <c r="AN21" s="23">
        <v>148.49463</v>
      </c>
      <c r="AO21" s="23">
        <v>195.78817999999998</v>
      </c>
      <c r="AP21" s="23">
        <v>212.75471000000002</v>
      </c>
      <c r="AQ21" s="23">
        <v>256.51080000000002</v>
      </c>
      <c r="AR21" s="23">
        <v>306.84962000000002</v>
      </c>
      <c r="AS21" s="23">
        <v>206.69053</v>
      </c>
      <c r="AT21" s="23">
        <v>494.96978000000001</v>
      </c>
      <c r="AU21" s="23">
        <v>494.21365999999995</v>
      </c>
      <c r="AV21" s="23">
        <v>528.68014000000005</v>
      </c>
      <c r="AW21" s="23">
        <v>532.13959</v>
      </c>
      <c r="AX21" s="23">
        <v>514.65659000000005</v>
      </c>
      <c r="AY21" s="23">
        <v>573.0044200000001</v>
      </c>
      <c r="AZ21" s="23">
        <v>589.88229000000001</v>
      </c>
      <c r="BA21" s="23">
        <v>646.25351999999998</v>
      </c>
      <c r="BB21" s="18"/>
      <c r="BC21" s="18"/>
      <c r="BD21" s="18"/>
      <c r="BE21" s="18"/>
      <c r="BF21" s="19"/>
      <c r="BG21" s="13">
        <f>+U21</f>
        <v>102.53173</v>
      </c>
      <c r="BH21" s="13">
        <f t="shared" si="11"/>
        <v>317.17683999999997</v>
      </c>
      <c r="BI21" s="13">
        <f t="shared" si="12"/>
        <v>206.69053</v>
      </c>
    </row>
    <row r="22" spans="2:61" x14ac:dyDescent="0.2">
      <c r="C22" t="s">
        <v>66</v>
      </c>
      <c r="J22" s="13">
        <f>SUM(J19:J21)</f>
        <v>542.60681999999997</v>
      </c>
      <c r="K22" s="13">
        <f t="shared" ref="K22:AZ22" si="13">SUM(K19:K21)</f>
        <v>655.87873999999999</v>
      </c>
      <c r="L22" s="13">
        <f t="shared" si="13"/>
        <v>599.08042999999998</v>
      </c>
      <c r="M22" s="13">
        <f t="shared" si="13"/>
        <v>610.56659000000002</v>
      </c>
      <c r="N22" s="13">
        <f t="shared" si="13"/>
        <v>571.47768000000008</v>
      </c>
      <c r="O22" s="13">
        <f t="shared" si="13"/>
        <v>776.97512999999992</v>
      </c>
      <c r="P22" s="13">
        <f t="shared" si="13"/>
        <v>838.4690599999999</v>
      </c>
      <c r="Q22" s="13">
        <f t="shared" si="13"/>
        <v>545.82863999999995</v>
      </c>
      <c r="R22" s="13">
        <f t="shared" si="13"/>
        <v>314.14551</v>
      </c>
      <c r="S22" s="13">
        <f t="shared" si="13"/>
        <v>519.58121000000006</v>
      </c>
      <c r="T22" s="13">
        <f t="shared" si="13"/>
        <v>574.24603000000002</v>
      </c>
      <c r="U22" s="13">
        <f t="shared" si="13"/>
        <v>944.30577000000005</v>
      </c>
      <c r="V22" s="13">
        <f t="shared" si="13"/>
        <v>1188.0913399999999</v>
      </c>
      <c r="W22" s="13">
        <f t="shared" si="13"/>
        <v>605.45803999999998</v>
      </c>
      <c r="X22" s="13">
        <f t="shared" si="13"/>
        <v>353.57272</v>
      </c>
      <c r="Y22" s="13">
        <f t="shared" si="13"/>
        <v>702.22386999999992</v>
      </c>
      <c r="Z22" s="13">
        <f t="shared" si="13"/>
        <v>766.93540000000007</v>
      </c>
      <c r="AA22" s="13">
        <f t="shared" si="13"/>
        <v>994.56189000000006</v>
      </c>
      <c r="AB22" s="13">
        <f t="shared" si="13"/>
        <v>1270.9557400000001</v>
      </c>
      <c r="AC22" s="13">
        <f t="shared" si="13"/>
        <v>1333.5683900000001</v>
      </c>
      <c r="AD22" s="13">
        <f t="shared" si="13"/>
        <v>1107.5792999999999</v>
      </c>
      <c r="AE22" s="13">
        <f t="shared" si="13"/>
        <v>1000.7404100000001</v>
      </c>
      <c r="AF22" s="13">
        <f t="shared" si="13"/>
        <v>1570.51666</v>
      </c>
      <c r="AG22" s="13">
        <f t="shared" si="13"/>
        <v>2205.1141199999997</v>
      </c>
      <c r="AH22" s="13">
        <f t="shared" si="13"/>
        <v>2086.33284</v>
      </c>
      <c r="AI22" s="13">
        <f t="shared" si="13"/>
        <v>1401.5278200000002</v>
      </c>
      <c r="AJ22" s="13">
        <f t="shared" si="13"/>
        <v>1337.7375399999999</v>
      </c>
      <c r="AK22" s="13">
        <f t="shared" si="13"/>
        <v>959.17342000000008</v>
      </c>
      <c r="AL22" s="13">
        <f t="shared" si="13"/>
        <v>594.53683999999998</v>
      </c>
      <c r="AM22" s="13">
        <f t="shared" si="13"/>
        <v>992.38648000000001</v>
      </c>
      <c r="AN22" s="13">
        <f t="shared" si="13"/>
        <v>1034.36554</v>
      </c>
      <c r="AO22" s="13">
        <f t="shared" si="13"/>
        <v>1095.4681800000001</v>
      </c>
      <c r="AP22" s="13">
        <f t="shared" si="13"/>
        <v>841.95245000000011</v>
      </c>
      <c r="AQ22" s="13">
        <f t="shared" si="13"/>
        <v>584.66958</v>
      </c>
      <c r="AR22" s="13">
        <f t="shared" si="13"/>
        <v>959.53089999999997</v>
      </c>
      <c r="AS22" s="13">
        <f t="shared" si="13"/>
        <v>1280.5227100000002</v>
      </c>
      <c r="AT22" s="13">
        <f t="shared" si="13"/>
        <v>1708.0190499999999</v>
      </c>
      <c r="AU22" s="13">
        <f t="shared" si="13"/>
        <v>1352.22839</v>
      </c>
      <c r="AV22" s="13">
        <f t="shared" si="13"/>
        <v>1248.4365600000001</v>
      </c>
      <c r="AW22" s="13">
        <f t="shared" si="13"/>
        <v>1682.5308299999999</v>
      </c>
      <c r="AX22" s="13">
        <f t="shared" si="13"/>
        <v>2204.12059</v>
      </c>
      <c r="AY22" s="13">
        <f t="shared" si="13"/>
        <v>2041.8949600000001</v>
      </c>
      <c r="AZ22" s="13">
        <f t="shared" si="13"/>
        <v>1564.4609799999998</v>
      </c>
      <c r="BA22" s="13">
        <f t="shared" ref="BA22" si="14">SUM(BA19:BA21)</f>
        <v>1889.2612899999999</v>
      </c>
      <c r="BB22" s="18"/>
      <c r="BC22" s="18"/>
      <c r="BD22" s="18"/>
      <c r="BE22" s="18"/>
      <c r="BF22" s="19"/>
      <c r="BG22" s="16">
        <f>SUM(BG19:BG21)</f>
        <v>944.30577000000005</v>
      </c>
      <c r="BH22" s="16">
        <f t="shared" ref="BH22:BI22" si="15">SUM(BH19:BH21)</f>
        <v>2205.1141199999997</v>
      </c>
      <c r="BI22" s="16">
        <f t="shared" si="15"/>
        <v>1280.5227100000002</v>
      </c>
    </row>
    <row r="23" spans="2:61" x14ac:dyDescent="0.2"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8"/>
      <c r="BC23" s="18"/>
      <c r="BD23" s="18"/>
      <c r="BE23" s="18"/>
      <c r="BF23" s="19"/>
      <c r="BG23" s="19"/>
      <c r="BH23" s="19"/>
      <c r="BI23" s="19"/>
    </row>
    <row r="24" spans="2:61" x14ac:dyDescent="0.2">
      <c r="B24" t="s">
        <v>67</v>
      </c>
      <c r="J24" s="13">
        <v>1098.1179199999999</v>
      </c>
      <c r="K24" s="13">
        <v>2793.1123900000002</v>
      </c>
      <c r="L24" s="13">
        <v>2772.2927199999999</v>
      </c>
      <c r="M24" s="13">
        <v>2752.0219500000003</v>
      </c>
      <c r="N24" s="13">
        <v>2731.3750700000001</v>
      </c>
      <c r="O24" s="13">
        <v>2741.0688899999996</v>
      </c>
      <c r="P24" s="13">
        <v>2720.3821699999999</v>
      </c>
      <c r="Q24" s="13">
        <v>2445.0158200000001</v>
      </c>
      <c r="R24" s="13">
        <v>2453.7848599999998</v>
      </c>
      <c r="S24" s="13">
        <v>2431.7110600000001</v>
      </c>
      <c r="T24" s="13">
        <v>2513.4178500000003</v>
      </c>
      <c r="U24" s="13">
        <v>2550.8464100000001</v>
      </c>
      <c r="V24" s="13">
        <v>2677.5660300000004</v>
      </c>
      <c r="W24" s="13">
        <v>2732.5705700000003</v>
      </c>
      <c r="X24" s="13">
        <v>2742.10698</v>
      </c>
      <c r="Y24" s="13">
        <v>2739.5677900000001</v>
      </c>
      <c r="Z24" s="13">
        <v>2776.5816100000002</v>
      </c>
      <c r="AA24" s="13">
        <v>2800.8048900000003</v>
      </c>
      <c r="AB24" s="13">
        <v>2563.3999199999998</v>
      </c>
      <c r="AC24" s="13">
        <v>2466.23081</v>
      </c>
      <c r="AD24" s="13">
        <v>2254.0329900000002</v>
      </c>
      <c r="AE24" s="13">
        <v>2415.895</v>
      </c>
      <c r="AF24" s="13">
        <v>2390.4602800000002</v>
      </c>
      <c r="AG24" s="13">
        <v>2250.9481499999997</v>
      </c>
      <c r="AH24" s="13">
        <v>1663.7240400000001</v>
      </c>
      <c r="AI24" s="13">
        <v>1638.1281800000002</v>
      </c>
      <c r="AJ24" s="13">
        <v>1611.92021</v>
      </c>
      <c r="AK24" s="13">
        <v>1586.1403300000002</v>
      </c>
      <c r="AL24" s="13">
        <v>1560.1047000000001</v>
      </c>
      <c r="AM24" s="13">
        <v>1534.1432999999997</v>
      </c>
      <c r="AN24" s="13">
        <v>1507.9281800000001</v>
      </c>
      <c r="AO24" s="13">
        <v>1481.78666</v>
      </c>
      <c r="AP24" s="13">
        <v>1455.5509</v>
      </c>
      <c r="AQ24" s="13">
        <v>1429.0763800000002</v>
      </c>
      <c r="AR24" s="13">
        <v>1402.6559600000001</v>
      </c>
      <c r="AS24" s="13">
        <v>1453.18145</v>
      </c>
      <c r="AT24" s="13">
        <v>1100.18046</v>
      </c>
      <c r="AU24" s="13">
        <v>1073.4835600000001</v>
      </c>
      <c r="AV24" s="13">
        <v>1046.26631</v>
      </c>
      <c r="AW24" s="13">
        <v>1019.3778600000001</v>
      </c>
      <c r="AX24" s="13">
        <v>992.25927999999999</v>
      </c>
      <c r="AY24" s="13">
        <v>965.18162000000007</v>
      </c>
      <c r="AZ24" s="13">
        <v>937.88412999999991</v>
      </c>
      <c r="BA24" s="13">
        <v>910.61595999999997</v>
      </c>
      <c r="BB24" s="18"/>
      <c r="BC24" s="18"/>
      <c r="BD24" s="18"/>
      <c r="BE24" s="18"/>
      <c r="BF24" s="19"/>
      <c r="BG24" s="13">
        <f>+U24</f>
        <v>2550.8464100000001</v>
      </c>
      <c r="BH24" s="13">
        <f t="shared" ref="BH24" si="16">+AG24</f>
        <v>2250.9481499999997</v>
      </c>
      <c r="BI24" s="13">
        <f t="shared" ref="BI24" si="17">+AS24</f>
        <v>1453.18145</v>
      </c>
    </row>
    <row r="25" spans="2:61" x14ac:dyDescent="0.2"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3"/>
      <c r="AT25" s="19"/>
      <c r="AU25" s="19"/>
      <c r="AV25" s="19"/>
      <c r="AW25" s="19"/>
      <c r="AX25" s="19"/>
      <c r="AY25" s="19"/>
      <c r="AZ25" s="19"/>
      <c r="BA25" s="19"/>
      <c r="BB25" s="18"/>
      <c r="BC25" s="18"/>
      <c r="BD25" s="18"/>
      <c r="BE25" s="18"/>
      <c r="BF25" s="19"/>
      <c r="BG25" s="19"/>
      <c r="BH25" s="19"/>
      <c r="BI25" s="19"/>
    </row>
    <row r="26" spans="2:61" s="4" customFormat="1" x14ac:dyDescent="0.2">
      <c r="C26" s="4" t="s">
        <v>68</v>
      </c>
      <c r="J26" s="20">
        <f>+J22+J24</f>
        <v>1640.7247399999999</v>
      </c>
      <c r="K26" s="20">
        <f t="shared" ref="K26:AZ26" si="18">+K22+K24</f>
        <v>3448.9911300000003</v>
      </c>
      <c r="L26" s="20">
        <f t="shared" si="18"/>
        <v>3371.3731499999999</v>
      </c>
      <c r="M26" s="20">
        <f t="shared" si="18"/>
        <v>3362.5885400000002</v>
      </c>
      <c r="N26" s="20">
        <f t="shared" si="18"/>
        <v>3302.85275</v>
      </c>
      <c r="O26" s="20">
        <f t="shared" si="18"/>
        <v>3518.0440199999994</v>
      </c>
      <c r="P26" s="20">
        <f t="shared" si="18"/>
        <v>3558.8512299999998</v>
      </c>
      <c r="Q26" s="20">
        <f t="shared" si="18"/>
        <v>2990.8444600000003</v>
      </c>
      <c r="R26" s="20">
        <f t="shared" si="18"/>
        <v>2767.9303699999996</v>
      </c>
      <c r="S26" s="20">
        <f t="shared" si="18"/>
        <v>2951.2922699999999</v>
      </c>
      <c r="T26" s="20">
        <f t="shared" si="18"/>
        <v>3087.6638800000001</v>
      </c>
      <c r="U26" s="20">
        <f t="shared" si="18"/>
        <v>3495.15218</v>
      </c>
      <c r="V26" s="20">
        <f t="shared" si="18"/>
        <v>3865.6573700000004</v>
      </c>
      <c r="W26" s="20">
        <f t="shared" si="18"/>
        <v>3338.0286100000003</v>
      </c>
      <c r="X26" s="20">
        <f t="shared" si="18"/>
        <v>3095.6797000000001</v>
      </c>
      <c r="Y26" s="20">
        <f t="shared" si="18"/>
        <v>3441.7916599999999</v>
      </c>
      <c r="Z26" s="20">
        <f t="shared" si="18"/>
        <v>3543.5170100000005</v>
      </c>
      <c r="AA26" s="20">
        <f t="shared" si="18"/>
        <v>3795.3667800000003</v>
      </c>
      <c r="AB26" s="20">
        <f t="shared" si="18"/>
        <v>3834.3556600000002</v>
      </c>
      <c r="AC26" s="20">
        <f t="shared" si="18"/>
        <v>3799.7992000000004</v>
      </c>
      <c r="AD26" s="20">
        <f t="shared" si="18"/>
        <v>3361.61229</v>
      </c>
      <c r="AE26" s="20">
        <f t="shared" si="18"/>
        <v>3416.6354099999999</v>
      </c>
      <c r="AF26" s="20">
        <f t="shared" si="18"/>
        <v>3960.9769400000005</v>
      </c>
      <c r="AG26" s="20">
        <f t="shared" si="18"/>
        <v>4456.0622699999994</v>
      </c>
      <c r="AH26" s="20">
        <f t="shared" si="18"/>
        <v>3750.0568800000001</v>
      </c>
      <c r="AI26" s="20">
        <f t="shared" si="18"/>
        <v>3039.6560000000004</v>
      </c>
      <c r="AJ26" s="20">
        <f t="shared" si="18"/>
        <v>2949.6577499999999</v>
      </c>
      <c r="AK26" s="20">
        <f t="shared" si="18"/>
        <v>2545.3137500000003</v>
      </c>
      <c r="AL26" s="20">
        <f t="shared" si="18"/>
        <v>2154.6415400000001</v>
      </c>
      <c r="AM26" s="20">
        <f t="shared" si="18"/>
        <v>2526.5297799999998</v>
      </c>
      <c r="AN26" s="20">
        <f t="shared" si="18"/>
        <v>2542.2937200000001</v>
      </c>
      <c r="AO26" s="20">
        <f t="shared" si="18"/>
        <v>2577.2548400000001</v>
      </c>
      <c r="AP26" s="20">
        <f t="shared" si="18"/>
        <v>2297.50335</v>
      </c>
      <c r="AQ26" s="20">
        <f t="shared" si="18"/>
        <v>2013.7459600000002</v>
      </c>
      <c r="AR26" s="20">
        <f t="shared" si="18"/>
        <v>2362.1868599999998</v>
      </c>
      <c r="AS26" s="20">
        <f t="shared" si="18"/>
        <v>2733.7041600000002</v>
      </c>
      <c r="AT26" s="20">
        <f t="shared" si="18"/>
        <v>2808.1995099999999</v>
      </c>
      <c r="AU26" s="20">
        <f t="shared" si="18"/>
        <v>2425.7119499999999</v>
      </c>
      <c r="AV26" s="20">
        <f t="shared" si="18"/>
        <v>2294.7028700000001</v>
      </c>
      <c r="AW26" s="20">
        <f t="shared" si="18"/>
        <v>2701.9086900000002</v>
      </c>
      <c r="AX26" s="20">
        <f t="shared" si="18"/>
        <v>3196.3798699999998</v>
      </c>
      <c r="AY26" s="20">
        <f t="shared" si="18"/>
        <v>3007.0765799999999</v>
      </c>
      <c r="AZ26" s="20">
        <f t="shared" si="18"/>
        <v>2502.3451099999997</v>
      </c>
      <c r="BA26" s="20">
        <f t="shared" ref="BA26" si="19">+BA22+BA24</f>
        <v>2799.87725</v>
      </c>
      <c r="BB26" s="21"/>
      <c r="BC26" s="21"/>
      <c r="BD26" s="21"/>
      <c r="BE26" s="21"/>
      <c r="BF26" s="22"/>
      <c r="BG26" s="20">
        <f t="shared" ref="BG26:BI26" si="20">+BG22+BG24</f>
        <v>3495.15218</v>
      </c>
      <c r="BH26" s="20">
        <f t="shared" si="20"/>
        <v>4456.0622699999994</v>
      </c>
      <c r="BI26" s="20">
        <f t="shared" si="20"/>
        <v>2733.7041600000002</v>
      </c>
    </row>
    <row r="27" spans="2:61" x14ac:dyDescent="0.2"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8"/>
      <c r="BC27" s="18"/>
      <c r="BD27" s="18"/>
      <c r="BE27" s="18"/>
      <c r="BF27" s="19"/>
      <c r="BG27" s="19"/>
      <c r="BH27" s="19"/>
      <c r="BI27" s="19"/>
    </row>
    <row r="28" spans="2:61" x14ac:dyDescent="0.2">
      <c r="B28" t="s">
        <v>69</v>
      </c>
      <c r="J28" s="13">
        <v>2.9820000000000002</v>
      </c>
      <c r="K28" s="13">
        <v>2.9820000000000002</v>
      </c>
      <c r="L28" s="13">
        <v>2.9820000000000002</v>
      </c>
      <c r="M28" s="13">
        <v>2.9820000000000002</v>
      </c>
      <c r="N28" s="13">
        <v>2.9820000000000002</v>
      </c>
      <c r="O28" s="13">
        <v>2.9820000000000002</v>
      </c>
      <c r="P28" s="13">
        <v>2.9820000000000002</v>
      </c>
      <c r="Q28" s="13">
        <v>2.9820000000000002</v>
      </c>
      <c r="R28" s="13">
        <v>2.9820000000000002</v>
      </c>
      <c r="S28" s="13">
        <v>2.9820000000000002</v>
      </c>
      <c r="T28" s="13">
        <v>2.9820000000000002</v>
      </c>
      <c r="U28" s="13">
        <v>2.9820000000000002</v>
      </c>
      <c r="V28" s="13">
        <v>2.9820000000000002</v>
      </c>
      <c r="W28" s="13">
        <v>2.9820000000000002</v>
      </c>
      <c r="X28" s="13">
        <v>2.9820000000000002</v>
      </c>
      <c r="Y28" s="13">
        <v>2.9820000000000002</v>
      </c>
      <c r="Z28" s="13">
        <v>2.9820000000000002</v>
      </c>
      <c r="AA28" s="13">
        <v>2.9820000000000002</v>
      </c>
      <c r="AB28" s="13">
        <v>2.9820000000000002</v>
      </c>
      <c r="AC28" s="13">
        <v>2.9820000000000002</v>
      </c>
      <c r="AD28" s="13">
        <v>2.9820000000000002</v>
      </c>
      <c r="AE28" s="13">
        <v>2.9820000000000002</v>
      </c>
      <c r="AF28" s="13">
        <v>2.9820000000000002</v>
      </c>
      <c r="AG28" s="13">
        <v>2.9820000000000002</v>
      </c>
      <c r="AH28" s="13">
        <v>2.9820000000000002</v>
      </c>
      <c r="AI28" s="13">
        <v>2.9820000000000002</v>
      </c>
      <c r="AJ28" s="13">
        <v>2.9820000000000002</v>
      </c>
      <c r="AK28" s="13">
        <v>2.9820000000000002</v>
      </c>
      <c r="AL28" s="13">
        <v>2.9820000000000002</v>
      </c>
      <c r="AM28" s="13">
        <v>2.9820000000000002</v>
      </c>
      <c r="AN28" s="13">
        <v>2.9820000000000002</v>
      </c>
      <c r="AO28" s="13">
        <v>2.9820000000000002</v>
      </c>
      <c r="AP28" s="13">
        <v>2.9820000000000002</v>
      </c>
      <c r="AQ28" s="13">
        <v>2.9820000000000002</v>
      </c>
      <c r="AR28" s="13">
        <v>2.9820000000000002</v>
      </c>
      <c r="AS28" s="13">
        <v>2.9820000000000002</v>
      </c>
      <c r="AT28" s="13">
        <v>3.4820000000000002</v>
      </c>
      <c r="AU28" s="13">
        <v>3.4820000000000002</v>
      </c>
      <c r="AV28" s="13">
        <v>3.4820000000000002</v>
      </c>
      <c r="AW28" s="13">
        <v>3.4820000000000002</v>
      </c>
      <c r="AX28" s="13">
        <v>3.4820000000000002</v>
      </c>
      <c r="AY28" s="13">
        <v>3.4820000000000002</v>
      </c>
      <c r="AZ28" s="13">
        <v>3.4820000000000002</v>
      </c>
      <c r="BA28" s="13">
        <v>3.4820000000000002</v>
      </c>
      <c r="BB28" s="18"/>
      <c r="BC28" s="18"/>
      <c r="BD28" s="18"/>
      <c r="BE28" s="18"/>
      <c r="BF28" s="19"/>
      <c r="BG28" s="13">
        <f>+U28</f>
        <v>2.9820000000000002</v>
      </c>
      <c r="BH28" s="13">
        <f t="shared" ref="BH28:BH30" si="21">+AG28</f>
        <v>2.9820000000000002</v>
      </c>
      <c r="BI28" s="13">
        <f t="shared" ref="BI28:BI30" si="22">+AS28</f>
        <v>2.9820000000000002</v>
      </c>
    </row>
    <row r="29" spans="2:61" x14ac:dyDescent="0.2">
      <c r="B29" t="s">
        <v>70</v>
      </c>
      <c r="J29" s="13">
        <v>0.5</v>
      </c>
      <c r="K29" s="13">
        <v>0.5</v>
      </c>
      <c r="L29" s="13">
        <v>0.5</v>
      </c>
      <c r="M29" s="13">
        <v>0.5</v>
      </c>
      <c r="N29" s="13">
        <v>0.5</v>
      </c>
      <c r="O29" s="13">
        <v>0.5</v>
      </c>
      <c r="P29" s="13">
        <v>0.5</v>
      </c>
      <c r="Q29" s="13">
        <v>0.5</v>
      </c>
      <c r="R29" s="13">
        <v>0.5</v>
      </c>
      <c r="S29" s="13">
        <v>0.5</v>
      </c>
      <c r="T29" s="13">
        <v>0.5</v>
      </c>
      <c r="U29" s="13">
        <v>0.5</v>
      </c>
      <c r="V29" s="13">
        <v>0.5</v>
      </c>
      <c r="W29" s="13">
        <v>0.5</v>
      </c>
      <c r="X29" s="13">
        <v>0.5</v>
      </c>
      <c r="Y29" s="13">
        <v>0.5</v>
      </c>
      <c r="Z29" s="13">
        <v>0.5</v>
      </c>
      <c r="AA29" s="13">
        <v>0.5</v>
      </c>
      <c r="AB29" s="13">
        <v>0.5</v>
      </c>
      <c r="AC29" s="13">
        <v>0.5</v>
      </c>
      <c r="AD29" s="13">
        <v>0.5</v>
      </c>
      <c r="AE29" s="13">
        <v>0.5</v>
      </c>
      <c r="AF29" s="13">
        <v>0.5</v>
      </c>
      <c r="AG29" s="13">
        <v>0.5</v>
      </c>
      <c r="AH29" s="13">
        <v>0.5</v>
      </c>
      <c r="AI29" s="13">
        <v>0.5</v>
      </c>
      <c r="AJ29" s="13">
        <v>0.5</v>
      </c>
      <c r="AK29" s="13">
        <v>0.5</v>
      </c>
      <c r="AL29" s="13">
        <v>0.5</v>
      </c>
      <c r="AM29" s="13">
        <v>0.5</v>
      </c>
      <c r="AN29" s="13">
        <v>0.5</v>
      </c>
      <c r="AO29" s="13">
        <v>0.5</v>
      </c>
      <c r="AP29" s="13">
        <v>0.5</v>
      </c>
      <c r="AQ29" s="13">
        <v>0.5</v>
      </c>
      <c r="AR29" s="13">
        <v>0.5</v>
      </c>
      <c r="AS29" s="13">
        <v>0.5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8"/>
      <c r="BC29" s="18"/>
      <c r="BD29" s="18"/>
      <c r="BE29" s="18"/>
      <c r="BF29" s="19"/>
      <c r="BG29" s="13">
        <f>+U29</f>
        <v>0.5</v>
      </c>
      <c r="BH29" s="13">
        <f t="shared" si="21"/>
        <v>0.5</v>
      </c>
      <c r="BI29" s="13">
        <f t="shared" si="22"/>
        <v>0.5</v>
      </c>
    </row>
    <row r="30" spans="2:61" x14ac:dyDescent="0.2">
      <c r="B30" t="s">
        <v>71</v>
      </c>
      <c r="J30" s="13">
        <v>3274.3675800000001</v>
      </c>
      <c r="K30" s="13">
        <v>3147.10808</v>
      </c>
      <c r="L30" s="13">
        <v>2915.9889899999998</v>
      </c>
      <c r="M30" s="13">
        <v>2661.4573699999996</v>
      </c>
      <c r="N30" s="13">
        <v>2988.9504200000001</v>
      </c>
      <c r="O30" s="13">
        <v>2696.0160699999997</v>
      </c>
      <c r="P30" s="13">
        <v>3277.0595400000002</v>
      </c>
      <c r="Q30" s="13">
        <v>3113.2710899999997</v>
      </c>
      <c r="R30" s="13">
        <v>3133.86463</v>
      </c>
      <c r="S30" s="13">
        <v>2579.2862399999999</v>
      </c>
      <c r="T30" s="13">
        <v>2493.43138</v>
      </c>
      <c r="U30" s="13">
        <v>2380.1746200000002</v>
      </c>
      <c r="V30" s="13">
        <v>2636.8564099999999</v>
      </c>
      <c r="W30" s="13">
        <v>2756.5293099999994</v>
      </c>
      <c r="X30" s="13">
        <v>2661.9229899999996</v>
      </c>
      <c r="Y30" s="13">
        <v>2358.8441499999994</v>
      </c>
      <c r="Z30" s="13">
        <v>2399.2052699999995</v>
      </c>
      <c r="AA30" s="13">
        <v>2280.5347999999999</v>
      </c>
      <c r="AB30" s="13">
        <v>2114.7595699999997</v>
      </c>
      <c r="AC30" s="13">
        <v>2139.1112799999996</v>
      </c>
      <c r="AD30" s="13">
        <v>2208.3146299999994</v>
      </c>
      <c r="AE30" s="13">
        <v>2042.5568899999996</v>
      </c>
      <c r="AF30" s="13">
        <v>2159.1055399999996</v>
      </c>
      <c r="AG30" s="13">
        <v>2884.6459100000002</v>
      </c>
      <c r="AH30" s="13">
        <v>4122.4084199999998</v>
      </c>
      <c r="AI30" s="13">
        <v>5087.2444500000001</v>
      </c>
      <c r="AJ30" s="13">
        <v>5412.6431300000004</v>
      </c>
      <c r="AK30" s="13">
        <v>4723.4047</v>
      </c>
      <c r="AL30" s="13">
        <v>4909.5127599999996</v>
      </c>
      <c r="AM30" s="13">
        <v>4909.9978499999997</v>
      </c>
      <c r="AN30" s="13">
        <v>4871.9414900000002</v>
      </c>
      <c r="AO30" s="13">
        <v>4572.1063000000004</v>
      </c>
      <c r="AP30" s="13">
        <v>4838.7486699999999</v>
      </c>
      <c r="AQ30" s="13">
        <v>4892.9070999999994</v>
      </c>
      <c r="AR30" s="13">
        <v>4541.9197000000004</v>
      </c>
      <c r="AS30" s="13">
        <v>4725.8934700000009</v>
      </c>
      <c r="AT30" s="13">
        <v>4639.6208099999994</v>
      </c>
      <c r="AU30" s="13">
        <v>4719.6046899999992</v>
      </c>
      <c r="AV30" s="13">
        <v>4784.5768799999996</v>
      </c>
      <c r="AW30" s="13">
        <v>4035.4635199999993</v>
      </c>
      <c r="AX30" s="13">
        <v>4234.1192599999995</v>
      </c>
      <c r="AY30" s="13">
        <v>5814.1416500000005</v>
      </c>
      <c r="AZ30" s="13">
        <v>6186.9719399999994</v>
      </c>
      <c r="BA30" s="13">
        <v>6454.1762699999999</v>
      </c>
      <c r="BB30" s="18"/>
      <c r="BC30" s="18"/>
      <c r="BD30" s="18"/>
      <c r="BE30" s="18"/>
      <c r="BF30" s="19"/>
      <c r="BG30" s="13">
        <f>+U30</f>
        <v>2380.1746200000002</v>
      </c>
      <c r="BH30" s="13">
        <f t="shared" si="21"/>
        <v>2884.6459100000002</v>
      </c>
      <c r="BI30" s="13">
        <f t="shared" si="22"/>
        <v>4725.8934700000009</v>
      </c>
    </row>
    <row r="31" spans="2:61" x14ac:dyDescent="0.2"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3"/>
      <c r="BA31" s="13"/>
      <c r="BB31" s="18"/>
      <c r="BC31" s="18"/>
      <c r="BD31" s="18"/>
      <c r="BE31" s="18"/>
      <c r="BF31" s="19"/>
      <c r="BG31" s="19"/>
      <c r="BH31" s="19"/>
      <c r="BI31" s="19"/>
    </row>
    <row r="32" spans="2:61" s="4" customFormat="1" x14ac:dyDescent="0.2">
      <c r="C32" s="4" t="s">
        <v>72</v>
      </c>
      <c r="J32" s="20">
        <f>+SUM(J28:J30)</f>
        <v>3277.8495800000001</v>
      </c>
      <c r="K32" s="20">
        <f t="shared" ref="K32:AZ32" si="23">+SUM(K28:K30)</f>
        <v>3150.5900799999999</v>
      </c>
      <c r="L32" s="20">
        <f t="shared" si="23"/>
        <v>2919.4709899999998</v>
      </c>
      <c r="M32" s="20">
        <f t="shared" si="23"/>
        <v>2664.9393699999996</v>
      </c>
      <c r="N32" s="20">
        <f t="shared" si="23"/>
        <v>2992.4324200000001</v>
      </c>
      <c r="O32" s="20">
        <f t="shared" si="23"/>
        <v>2699.4980699999996</v>
      </c>
      <c r="P32" s="20">
        <f t="shared" si="23"/>
        <v>3280.5415400000002</v>
      </c>
      <c r="Q32" s="20">
        <f t="shared" si="23"/>
        <v>3116.7530899999997</v>
      </c>
      <c r="R32" s="20">
        <f t="shared" si="23"/>
        <v>3137.34663</v>
      </c>
      <c r="S32" s="20">
        <f t="shared" si="23"/>
        <v>2582.7682399999999</v>
      </c>
      <c r="T32" s="20">
        <f t="shared" si="23"/>
        <v>2496.91338</v>
      </c>
      <c r="U32" s="20">
        <f t="shared" si="23"/>
        <v>2383.6566200000002</v>
      </c>
      <c r="V32" s="20">
        <f t="shared" si="23"/>
        <v>2640.3384099999998</v>
      </c>
      <c r="W32" s="20">
        <f t="shared" si="23"/>
        <v>2760.0113099999994</v>
      </c>
      <c r="X32" s="20">
        <f t="shared" si="23"/>
        <v>2665.4049899999995</v>
      </c>
      <c r="Y32" s="20">
        <f t="shared" si="23"/>
        <v>2362.3261499999994</v>
      </c>
      <c r="Z32" s="20">
        <f t="shared" si="23"/>
        <v>2402.6872699999994</v>
      </c>
      <c r="AA32" s="20">
        <f t="shared" si="23"/>
        <v>2284.0167999999999</v>
      </c>
      <c r="AB32" s="20">
        <f t="shared" si="23"/>
        <v>2118.2415699999997</v>
      </c>
      <c r="AC32" s="20">
        <f t="shared" si="23"/>
        <v>2142.5932799999996</v>
      </c>
      <c r="AD32" s="20">
        <f t="shared" si="23"/>
        <v>2211.7966299999994</v>
      </c>
      <c r="AE32" s="20">
        <f t="shared" si="23"/>
        <v>2046.0388899999996</v>
      </c>
      <c r="AF32" s="20">
        <f t="shared" si="23"/>
        <v>2162.5875399999995</v>
      </c>
      <c r="AG32" s="20">
        <f t="shared" si="23"/>
        <v>2888.1279100000002</v>
      </c>
      <c r="AH32" s="20">
        <f t="shared" si="23"/>
        <v>4125.8904199999997</v>
      </c>
      <c r="AI32" s="20">
        <f t="shared" si="23"/>
        <v>5090.7264500000001</v>
      </c>
      <c r="AJ32" s="20">
        <f t="shared" si="23"/>
        <v>5416.1251300000004</v>
      </c>
      <c r="AK32" s="20">
        <f t="shared" si="23"/>
        <v>4726.8867</v>
      </c>
      <c r="AL32" s="20">
        <f t="shared" si="23"/>
        <v>4912.9947599999996</v>
      </c>
      <c r="AM32" s="20">
        <f t="shared" si="23"/>
        <v>4913.4798499999997</v>
      </c>
      <c r="AN32" s="20">
        <f t="shared" si="23"/>
        <v>4875.4234900000001</v>
      </c>
      <c r="AO32" s="20">
        <f t="shared" si="23"/>
        <v>4575.5883000000003</v>
      </c>
      <c r="AP32" s="20">
        <f t="shared" si="23"/>
        <v>4842.2306699999999</v>
      </c>
      <c r="AQ32" s="20">
        <f t="shared" si="23"/>
        <v>4896.3890999999994</v>
      </c>
      <c r="AR32" s="20">
        <f t="shared" si="23"/>
        <v>4545.4017000000003</v>
      </c>
      <c r="AS32" s="20">
        <f t="shared" si="23"/>
        <v>4729.3754700000009</v>
      </c>
      <c r="AT32" s="20">
        <f t="shared" si="23"/>
        <v>4643.1028099999994</v>
      </c>
      <c r="AU32" s="20">
        <f t="shared" si="23"/>
        <v>4723.0866899999992</v>
      </c>
      <c r="AV32" s="20">
        <f t="shared" si="23"/>
        <v>4788.0588799999996</v>
      </c>
      <c r="AW32" s="20">
        <f t="shared" si="23"/>
        <v>4038.9455199999993</v>
      </c>
      <c r="AX32" s="20">
        <f t="shared" si="23"/>
        <v>4237.6012599999995</v>
      </c>
      <c r="AY32" s="20">
        <f t="shared" si="23"/>
        <v>5817.6236500000005</v>
      </c>
      <c r="AZ32" s="20">
        <f t="shared" si="23"/>
        <v>6190.4539399999994</v>
      </c>
      <c r="BA32" s="20">
        <f t="shared" ref="BA32" si="24">+SUM(BA28:BA30)</f>
        <v>6457.6582699999999</v>
      </c>
      <c r="BB32" s="21"/>
      <c r="BC32" s="21"/>
      <c r="BD32" s="21"/>
      <c r="BE32" s="21"/>
      <c r="BF32" s="22"/>
      <c r="BG32" s="20">
        <f t="shared" ref="BG32:BI32" si="25">+SUM(BG28:BG30)</f>
        <v>2383.6566200000002</v>
      </c>
      <c r="BH32" s="20">
        <f t="shared" si="25"/>
        <v>2888.1279100000002</v>
      </c>
      <c r="BI32" s="20">
        <f t="shared" si="25"/>
        <v>4729.3754700000009</v>
      </c>
    </row>
    <row r="33" spans="3:61" x14ac:dyDescent="0.2"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8"/>
      <c r="BC33" s="18"/>
      <c r="BD33" s="18"/>
      <c r="BE33" s="18"/>
      <c r="BF33" s="19"/>
      <c r="BG33" s="19"/>
      <c r="BH33" s="19"/>
      <c r="BI33" s="19"/>
    </row>
    <row r="34" spans="3:61" s="4" customFormat="1" x14ac:dyDescent="0.2">
      <c r="C34" s="4" t="s">
        <v>73</v>
      </c>
      <c r="J34" s="20">
        <f>+J26+J32</f>
        <v>4918.5743199999997</v>
      </c>
      <c r="K34" s="20">
        <f t="shared" ref="K34:AZ34" si="26">+K26+K32</f>
        <v>6599.5812100000003</v>
      </c>
      <c r="L34" s="20">
        <f t="shared" si="26"/>
        <v>6290.8441399999992</v>
      </c>
      <c r="M34" s="20">
        <f t="shared" si="26"/>
        <v>6027.5279099999998</v>
      </c>
      <c r="N34" s="20">
        <f t="shared" si="26"/>
        <v>6295.2851700000001</v>
      </c>
      <c r="O34" s="20">
        <f t="shared" si="26"/>
        <v>6217.542089999999</v>
      </c>
      <c r="P34" s="20">
        <f t="shared" si="26"/>
        <v>6839.3927700000004</v>
      </c>
      <c r="Q34" s="20">
        <f t="shared" si="26"/>
        <v>6107.5975500000004</v>
      </c>
      <c r="R34" s="20">
        <f t="shared" si="26"/>
        <v>5905.277</v>
      </c>
      <c r="S34" s="20">
        <f t="shared" si="26"/>
        <v>5534.0605099999993</v>
      </c>
      <c r="T34" s="20">
        <f t="shared" si="26"/>
        <v>5584.57726</v>
      </c>
      <c r="U34" s="20">
        <f t="shared" si="26"/>
        <v>5878.8088000000007</v>
      </c>
      <c r="V34" s="20">
        <f t="shared" si="26"/>
        <v>6505.9957800000002</v>
      </c>
      <c r="W34" s="20">
        <f t="shared" si="26"/>
        <v>6098.0399199999993</v>
      </c>
      <c r="X34" s="20">
        <f t="shared" si="26"/>
        <v>5761.0846899999997</v>
      </c>
      <c r="Y34" s="20">
        <f t="shared" si="26"/>
        <v>5804.1178099999997</v>
      </c>
      <c r="Z34" s="20">
        <f t="shared" si="26"/>
        <v>5946.2042799999999</v>
      </c>
      <c r="AA34" s="20">
        <f t="shared" si="26"/>
        <v>6079.3835799999997</v>
      </c>
      <c r="AB34" s="20">
        <f t="shared" si="26"/>
        <v>5952.5972299999994</v>
      </c>
      <c r="AC34" s="20">
        <f t="shared" si="26"/>
        <v>5942.3924800000004</v>
      </c>
      <c r="AD34" s="20">
        <f t="shared" si="26"/>
        <v>5573.4089199999999</v>
      </c>
      <c r="AE34" s="20">
        <f t="shared" si="26"/>
        <v>5462.6742999999997</v>
      </c>
      <c r="AF34" s="20">
        <f t="shared" si="26"/>
        <v>6123.56448</v>
      </c>
      <c r="AG34" s="20">
        <f t="shared" si="26"/>
        <v>7344.1901799999996</v>
      </c>
      <c r="AH34" s="20">
        <f t="shared" si="26"/>
        <v>7875.9472999999998</v>
      </c>
      <c r="AI34" s="20">
        <f t="shared" si="26"/>
        <v>8130.382450000001</v>
      </c>
      <c r="AJ34" s="20">
        <f t="shared" si="26"/>
        <v>8365.7828800000007</v>
      </c>
      <c r="AK34" s="20">
        <f t="shared" si="26"/>
        <v>7272.2004500000003</v>
      </c>
      <c r="AL34" s="20">
        <f t="shared" si="26"/>
        <v>7067.6363000000001</v>
      </c>
      <c r="AM34" s="20">
        <f t="shared" si="26"/>
        <v>7440.0096299999996</v>
      </c>
      <c r="AN34" s="20">
        <f t="shared" si="26"/>
        <v>7417.7172100000007</v>
      </c>
      <c r="AO34" s="20">
        <f t="shared" si="26"/>
        <v>7152.8431400000009</v>
      </c>
      <c r="AP34" s="20">
        <f t="shared" si="26"/>
        <v>7139.7340199999999</v>
      </c>
      <c r="AQ34" s="20">
        <f t="shared" si="26"/>
        <v>6910.1350599999996</v>
      </c>
      <c r="AR34" s="20">
        <f t="shared" si="26"/>
        <v>6907.5885600000001</v>
      </c>
      <c r="AS34" s="20">
        <f t="shared" si="26"/>
        <v>7463.0796300000011</v>
      </c>
      <c r="AT34" s="20">
        <f t="shared" si="26"/>
        <v>7451.3023199999989</v>
      </c>
      <c r="AU34" s="20">
        <f t="shared" si="26"/>
        <v>7148.7986399999991</v>
      </c>
      <c r="AV34" s="20">
        <f t="shared" si="26"/>
        <v>7082.7617499999997</v>
      </c>
      <c r="AW34" s="20">
        <f t="shared" si="26"/>
        <v>6740.8542099999995</v>
      </c>
      <c r="AX34" s="20">
        <f t="shared" si="26"/>
        <v>7433.9811299999992</v>
      </c>
      <c r="AY34" s="20">
        <f t="shared" si="26"/>
        <v>8824.7002300000004</v>
      </c>
      <c r="AZ34" s="20">
        <f t="shared" si="26"/>
        <v>8692.7990499999996</v>
      </c>
      <c r="BA34" s="20">
        <f t="shared" ref="BA34" si="27">+BA26+BA32</f>
        <v>9257.5355199999995</v>
      </c>
      <c r="BB34" s="21"/>
      <c r="BC34" s="21"/>
      <c r="BD34" s="21"/>
      <c r="BE34" s="21"/>
      <c r="BF34" s="22"/>
      <c r="BG34" s="20">
        <f t="shared" ref="BG34:BI34" si="28">+BG26+BG32</f>
        <v>5878.8088000000007</v>
      </c>
      <c r="BH34" s="20">
        <f t="shared" si="28"/>
        <v>7344.1901799999996</v>
      </c>
      <c r="BI34" s="20">
        <f t="shared" si="28"/>
        <v>7463.0796300000011</v>
      </c>
    </row>
    <row r="37" spans="3:61" s="3" customFormat="1" x14ac:dyDescent="0.2"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G37" s="17"/>
      <c r="BH37" s="17"/>
      <c r="BI37" s="17"/>
    </row>
    <row r="38" spans="3:61" s="3" customFormat="1" x14ac:dyDescent="0.2"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G38" s="17"/>
      <c r="BH38" s="17"/>
      <c r="BI38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E2D35B0B3EA947AE4853DFF54160CD" ma:contentTypeVersion="7" ma:contentTypeDescription="Create a new document." ma:contentTypeScope="" ma:versionID="1810a9f307514b844a95a8a177018744">
  <xsd:schema xmlns:xsd="http://www.w3.org/2001/XMLSchema" xmlns:xs="http://www.w3.org/2001/XMLSchema" xmlns:p="http://schemas.microsoft.com/office/2006/metadata/properties" xmlns:ns3="c6094466-1e6d-4796-893b-3c4418e2735f" xmlns:ns4="9f1b5114-2d4b-4942-9481-86b7407d6da1" targetNamespace="http://schemas.microsoft.com/office/2006/metadata/properties" ma:root="true" ma:fieldsID="30dfd67c8bdf8a62e89e7834587d575f" ns3:_="" ns4:_="">
    <xsd:import namespace="c6094466-1e6d-4796-893b-3c4418e2735f"/>
    <xsd:import namespace="9f1b5114-2d4b-4942-9481-86b7407d6d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94466-1e6d-4796-893b-3c4418e27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1b5114-2d4b-4942-9481-86b7407d6d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5FFCBE-86A2-4A32-BB70-B5CB5117B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94466-1e6d-4796-893b-3c4418e2735f"/>
    <ds:schemaRef ds:uri="9f1b5114-2d4b-4942-9481-86b7407d6d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4CB995-20C8-4714-91DC-25D56A89F9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5874F2-1F4A-4ADB-888B-14111C5CD658}">
  <ds:schemaRefs>
    <ds:schemaRef ds:uri="http://www.w3.org/XML/1998/namespace"/>
    <ds:schemaRef ds:uri="http://purl.org/dc/elements/1.1/"/>
    <ds:schemaRef ds:uri="http://schemas.microsoft.com/office/infopath/2007/PartnerControls"/>
    <ds:schemaRef ds:uri="c6094466-1e6d-4796-893b-3c4418e2735f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9f1b5114-2d4b-4942-9481-86b7407d6da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IS</vt:lpstr>
      <vt:lpstr>2019B New Budget IS</vt:lpstr>
      <vt:lpstr>Monthly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Thomas</dc:creator>
  <cp:lastModifiedBy>Parthemer, TJ</cp:lastModifiedBy>
  <dcterms:created xsi:type="dcterms:W3CDTF">2019-07-16T03:44:11Z</dcterms:created>
  <dcterms:modified xsi:type="dcterms:W3CDTF">2020-07-07T19:04:34Z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0x0101003AE2D35B0B3EA947AE4853DFF54160CD</vt:lpwstr>
  </property>
</Properties>
</file>