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nishit_ajwaliya_us_nationalgrid_com/Documents/Projects/MDM/Architecture/"/>
    </mc:Choice>
  </mc:AlternateContent>
  <xr:revisionPtr revIDLastSave="2476" documentId="8_{D2284395-BFA6-4729-BF75-CE3DEADFB9A1}" xr6:coauthVersionLast="41" xr6:coauthVersionMax="41" xr10:uidLastSave="{456EEAF9-89D1-49AE-8EFE-BFE2A31A06F6}"/>
  <bookViews>
    <workbookView xWindow="-110" yWindow="-110" windowWidth="19420" windowHeight="10420" tabRatio="700" xr2:uid="{E220125A-E7C1-424E-97DD-30D6EC244D43}"/>
  </bookViews>
  <sheets>
    <sheet name="ReltioLicenseOptions" sheetId="6" r:id="rId1"/>
    <sheet name="FundingOptions" sheetId="7" r:id="rId2"/>
    <sheet name="CostByDomain(USonly) " sheetId="8" r:id="rId3"/>
    <sheet name="CostByDomain(US&amp;UK) " sheetId="5" r:id="rId4"/>
    <sheet name="Assumptions" sheetId="4" r:id="rId5"/>
  </sheets>
  <definedNames>
    <definedName name="_xlnm._FilterDatabase" localSheetId="3" hidden="1">'CostByDomain(US&amp;UK) '!$B$2:$D$40</definedName>
    <definedName name="_xlnm._FilterDatabase" localSheetId="2" hidden="1">'CostByDomain(USonly) '!$B$2:$D$49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7" l="1"/>
  <c r="G17" i="7"/>
  <c r="G18" i="7" s="1"/>
  <c r="F17" i="7"/>
  <c r="D39" i="7"/>
  <c r="L25" i="7" l="1"/>
  <c r="L26" i="7" s="1"/>
  <c r="K25" i="7"/>
  <c r="K26" i="7" s="1"/>
  <c r="J25" i="7"/>
  <c r="J26" i="7" s="1"/>
  <c r="J23" i="7"/>
  <c r="J24" i="7" s="1"/>
  <c r="K23" i="7"/>
  <c r="K24" i="7" s="1"/>
  <c r="L23" i="7"/>
  <c r="L24" i="7" s="1"/>
  <c r="L21" i="7"/>
  <c r="L22" i="7" s="1"/>
  <c r="K21" i="7"/>
  <c r="K22" i="7" s="1"/>
  <c r="J21" i="7"/>
  <c r="J22" i="7" s="1"/>
  <c r="I25" i="7"/>
  <c r="I26" i="7" s="1"/>
  <c r="I23" i="7"/>
  <c r="I24" i="7" s="1"/>
  <c r="I21" i="7"/>
  <c r="I22" i="7" s="1"/>
  <c r="H25" i="7"/>
  <c r="H26" i="7" s="1"/>
  <c r="H23" i="7"/>
  <c r="H24" i="7" s="1"/>
  <c r="H21" i="7"/>
  <c r="H22" i="7" s="1"/>
  <c r="H40" i="7" l="1"/>
  <c r="H41" i="7" s="1"/>
  <c r="E33" i="8" s="1"/>
  <c r="I40" i="7"/>
  <c r="I41" i="7" s="1"/>
  <c r="F34" i="8" s="1"/>
  <c r="J40" i="7"/>
  <c r="J41" i="7" s="1"/>
  <c r="G34" i="8" s="1"/>
  <c r="K40" i="7"/>
  <c r="K41" i="7" s="1"/>
  <c r="H34" i="8" s="1"/>
  <c r="L40" i="7"/>
  <c r="L41" i="7" s="1"/>
  <c r="I34" i="8" s="1"/>
  <c r="L38" i="7"/>
  <c r="L39" i="7" s="1"/>
  <c r="I31" i="8" s="1"/>
  <c r="K38" i="7"/>
  <c r="K39" i="7" s="1"/>
  <c r="H31" i="8" s="1"/>
  <c r="J38" i="7"/>
  <c r="J39" i="7" s="1"/>
  <c r="G31" i="8" s="1"/>
  <c r="I38" i="7"/>
  <c r="I39" i="7" s="1"/>
  <c r="F31" i="8" s="1"/>
  <c r="H38" i="7"/>
  <c r="H39" i="7" s="1"/>
  <c r="E30" i="8" s="1"/>
  <c r="L36" i="7"/>
  <c r="L37" i="7" s="1"/>
  <c r="I28" i="8" s="1"/>
  <c r="K36" i="7"/>
  <c r="K37" i="7" s="1"/>
  <c r="H28" i="8" s="1"/>
  <c r="J36" i="7"/>
  <c r="J37" i="7" s="1"/>
  <c r="G28" i="8" s="1"/>
  <c r="I36" i="7"/>
  <c r="I37" i="7" s="1"/>
  <c r="F28" i="8" s="1"/>
  <c r="H36" i="7"/>
  <c r="H37" i="7" s="1"/>
  <c r="E27" i="8" s="1"/>
  <c r="L34" i="7"/>
  <c r="K34" i="7"/>
  <c r="K35" i="7" s="1"/>
  <c r="J34" i="7"/>
  <c r="J35" i="7" s="1"/>
  <c r="I34" i="7"/>
  <c r="I35" i="7" s="1"/>
  <c r="H34" i="7"/>
  <c r="H35" i="7" s="1"/>
  <c r="L30" i="7"/>
  <c r="I39" i="5" s="1"/>
  <c r="K30" i="7"/>
  <c r="H39" i="5" s="1"/>
  <c r="J30" i="7"/>
  <c r="G39" i="5" s="1"/>
  <c r="D30" i="7"/>
  <c r="F23" i="5" s="1"/>
  <c r="I30" i="7"/>
  <c r="F39" i="5" s="1"/>
  <c r="G30" i="7"/>
  <c r="I23" i="5" s="1"/>
  <c r="F30" i="7"/>
  <c r="H23" i="5" s="1"/>
  <c r="E30" i="7"/>
  <c r="G23" i="5" s="1"/>
  <c r="E39" i="7"/>
  <c r="G17" i="8" s="1"/>
  <c r="F17" i="8"/>
  <c r="D37" i="7"/>
  <c r="F14" i="8" s="1"/>
  <c r="G36" i="7"/>
  <c r="G37" i="7" s="1"/>
  <c r="I14" i="8" s="1"/>
  <c r="F36" i="7"/>
  <c r="F37" i="7" s="1"/>
  <c r="H14" i="8" s="1"/>
  <c r="E36" i="7"/>
  <c r="E37" i="7" s="1"/>
  <c r="G14" i="8" s="1"/>
  <c r="D36" i="7"/>
  <c r="G38" i="7"/>
  <c r="G39" i="7" s="1"/>
  <c r="I17" i="8" s="1"/>
  <c r="F38" i="7"/>
  <c r="F39" i="7" s="1"/>
  <c r="H17" i="8" s="1"/>
  <c r="E38" i="7"/>
  <c r="D38" i="7"/>
  <c r="G40" i="7"/>
  <c r="G41" i="7" s="1"/>
  <c r="I20" i="8" s="1"/>
  <c r="F40" i="7"/>
  <c r="F41" i="7" s="1"/>
  <c r="H20" i="8" s="1"/>
  <c r="E40" i="7"/>
  <c r="E41" i="7" s="1"/>
  <c r="G20" i="8" s="1"/>
  <c r="D40" i="7"/>
  <c r="D41" i="7" s="1"/>
  <c r="F20" i="8" s="1"/>
  <c r="C40" i="7"/>
  <c r="C41" i="7" s="1"/>
  <c r="E19" i="8" s="1"/>
  <c r="C38" i="7"/>
  <c r="C39" i="7" s="1"/>
  <c r="E16" i="8" s="1"/>
  <c r="C36" i="7"/>
  <c r="C37" i="7" s="1"/>
  <c r="E13" i="8" s="1"/>
  <c r="G34" i="7"/>
  <c r="G35" i="7" s="1"/>
  <c r="F34" i="7"/>
  <c r="F35" i="7" s="1"/>
  <c r="E34" i="7"/>
  <c r="E35" i="7" s="1"/>
  <c r="D34" i="7"/>
  <c r="D35" i="7" s="1"/>
  <c r="C34" i="7"/>
  <c r="C35" i="7" s="1"/>
  <c r="K43" i="7" l="1"/>
  <c r="E10" i="8"/>
  <c r="C43" i="7"/>
  <c r="D43" i="7"/>
  <c r="F11" i="8"/>
  <c r="I11" i="8"/>
  <c r="G43" i="7"/>
  <c r="H25" i="8"/>
  <c r="H51" i="8" s="1"/>
  <c r="G25" i="8"/>
  <c r="G51" i="8" s="1"/>
  <c r="J43" i="7"/>
  <c r="E43" i="7"/>
  <c r="G11" i="8"/>
  <c r="F43" i="7"/>
  <c r="H11" i="8"/>
  <c r="E24" i="8"/>
  <c r="E51" i="8" s="1"/>
  <c r="H43" i="7"/>
  <c r="F25" i="8"/>
  <c r="F51" i="8" s="1"/>
  <c r="I43" i="7"/>
  <c r="L35" i="7"/>
  <c r="D18" i="7"/>
  <c r="E18" i="7"/>
  <c r="C18" i="7"/>
  <c r="G27" i="7"/>
  <c r="G28" i="7" s="1"/>
  <c r="I20" i="5" s="1"/>
  <c r="G25" i="7"/>
  <c r="G26" i="7" s="1"/>
  <c r="I17" i="5" s="1"/>
  <c r="G23" i="7"/>
  <c r="G24" i="7" s="1"/>
  <c r="I14" i="5" s="1"/>
  <c r="F23" i="7"/>
  <c r="F24" i="7" s="1"/>
  <c r="H14" i="5" s="1"/>
  <c r="F25" i="7"/>
  <c r="F26" i="7" s="1"/>
  <c r="H17" i="5" s="1"/>
  <c r="F27" i="7"/>
  <c r="F28" i="7" s="1"/>
  <c r="H20" i="5" s="1"/>
  <c r="E27" i="7"/>
  <c r="E28" i="7" s="1"/>
  <c r="G20" i="5" s="1"/>
  <c r="E25" i="7"/>
  <c r="E26" i="7" s="1"/>
  <c r="G17" i="5" s="1"/>
  <c r="E23" i="7"/>
  <c r="E24" i="7" s="1"/>
  <c r="G14" i="5" s="1"/>
  <c r="D27" i="7"/>
  <c r="D28" i="7" s="1"/>
  <c r="F20" i="5" s="1"/>
  <c r="D25" i="7"/>
  <c r="D26" i="7" s="1"/>
  <c r="F17" i="5" s="1"/>
  <c r="D23" i="7"/>
  <c r="D24" i="7" s="1"/>
  <c r="F14" i="5" s="1"/>
  <c r="G21" i="7"/>
  <c r="G22" i="7" s="1"/>
  <c r="I11" i="5" s="1"/>
  <c r="F21" i="7"/>
  <c r="F22" i="7" s="1"/>
  <c r="H11" i="5" s="1"/>
  <c r="E21" i="7"/>
  <c r="E22" i="7" s="1"/>
  <c r="G11" i="5" s="1"/>
  <c r="D21" i="7"/>
  <c r="D22" i="7" s="1"/>
  <c r="F11" i="5" s="1"/>
  <c r="L27" i="7"/>
  <c r="L28" i="7" s="1"/>
  <c r="I36" i="5" s="1"/>
  <c r="K27" i="7"/>
  <c r="K28" i="7" s="1"/>
  <c r="H36" i="5" s="1"/>
  <c r="J27" i="7"/>
  <c r="J28" i="7" s="1"/>
  <c r="G36" i="5" s="1"/>
  <c r="I27" i="7"/>
  <c r="I28" i="7" s="1"/>
  <c r="F36" i="5" s="1"/>
  <c r="H27" i="7"/>
  <c r="H28" i="7" s="1"/>
  <c r="E35" i="5" s="1"/>
  <c r="I33" i="5"/>
  <c r="G33" i="5"/>
  <c r="I30" i="5"/>
  <c r="H30" i="5"/>
  <c r="G30" i="5"/>
  <c r="F30" i="5"/>
  <c r="I27" i="5"/>
  <c r="F27" i="5"/>
  <c r="H33" i="5"/>
  <c r="F33" i="5"/>
  <c r="E32" i="5"/>
  <c r="E29" i="5"/>
  <c r="H27" i="5"/>
  <c r="G27" i="5"/>
  <c r="E26" i="5"/>
  <c r="C27" i="7"/>
  <c r="C25" i="7"/>
  <c r="C26" i="7" s="1"/>
  <c r="E16" i="5" s="1"/>
  <c r="C23" i="7"/>
  <c r="C24" i="7"/>
  <c r="E13" i="5" s="1"/>
  <c r="C21" i="7"/>
  <c r="C22" i="7" s="1"/>
  <c r="E10" i="5" s="1"/>
  <c r="L43" i="7" l="1"/>
  <c r="I25" i="8"/>
  <c r="I51" i="8" s="1"/>
  <c r="C28" i="7"/>
  <c r="E19" i="5" s="1"/>
  <c r="I42" i="5"/>
  <c r="H42" i="5"/>
  <c r="G42" i="5"/>
  <c r="F42" i="5"/>
  <c r="E42" i="5"/>
</calcChain>
</file>

<file path=xl/sharedStrings.xml><?xml version="1.0" encoding="utf-8"?>
<sst xmlns="http://schemas.openxmlformats.org/spreadsheetml/2006/main" count="485" uniqueCount="101">
  <si>
    <t>Opex</t>
  </si>
  <si>
    <t>Capex</t>
  </si>
  <si>
    <t>RTB</t>
  </si>
  <si>
    <t>Year 1</t>
  </si>
  <si>
    <t>Year 2</t>
  </si>
  <si>
    <t>Year 3</t>
  </si>
  <si>
    <t>Year 4</t>
  </si>
  <si>
    <t>Year 5</t>
  </si>
  <si>
    <t>US ET</t>
  </si>
  <si>
    <t>US Customer</t>
  </si>
  <si>
    <t>IT</t>
  </si>
  <si>
    <t>Assumptions</t>
  </si>
  <si>
    <t>US GT</t>
  </si>
  <si>
    <t>Cost Type</t>
  </si>
  <si>
    <t>Option</t>
  </si>
  <si>
    <t>Business Group</t>
  </si>
  <si>
    <t>FY 22</t>
  </si>
  <si>
    <t>FY 23</t>
  </si>
  <si>
    <t>FY 24</t>
  </si>
  <si>
    <t>FY 25</t>
  </si>
  <si>
    <t>FY 26</t>
  </si>
  <si>
    <t>Option 1</t>
  </si>
  <si>
    <t>Option 2</t>
  </si>
  <si>
    <t>Option 3</t>
  </si>
  <si>
    <t>Category</t>
  </si>
  <si>
    <t>MDM Support Annual)</t>
  </si>
  <si>
    <t>Global Workforce</t>
  </si>
  <si>
    <t>MDM Support (Annual)</t>
  </si>
  <si>
    <t>Standing up MDM environment (One time)</t>
  </si>
  <si>
    <t>Total</t>
  </si>
  <si>
    <t>All Inclusive</t>
  </si>
  <si>
    <t>Description</t>
  </si>
  <si>
    <t xml:space="preserve">Domains </t>
  </si>
  <si>
    <t>Users</t>
  </si>
  <si>
    <t>Accelerators</t>
  </si>
  <si>
    <t>20 Data Stewards/ Admin
50 Casual Users</t>
  </si>
  <si>
    <t>D&amp;B
Mulesoft
Salesforce
Snowflake</t>
  </si>
  <si>
    <t>Customer 
Product</t>
  </si>
  <si>
    <t>Start with B2C Customer and add other domains later for both US, UK instances</t>
  </si>
  <si>
    <t>Start with Asset and Location for US ET and add other domains later for both US, UK instances</t>
  </si>
  <si>
    <t>Connectors</t>
  </si>
  <si>
    <t>Additional records/profiles will increase annual license cost</t>
  </si>
  <si>
    <t>Additional users will increase annual license cost</t>
  </si>
  <si>
    <t>MDM License cost (Annual)</t>
  </si>
  <si>
    <t>Consolidated Record Counts</t>
  </si>
  <si>
    <t>Annual Cost Detail</t>
  </si>
  <si>
    <t>Option 1
(Best Option)</t>
  </si>
  <si>
    <t>Annual NationalGrid MDM support cost will be $100,000/year</t>
  </si>
  <si>
    <t>License cost is based on the final best offer received from the Reltio and will be adjusted once final contract is signed</t>
  </si>
  <si>
    <t>Average license cost includes $14,000/year North America Loqate postal address validator</t>
  </si>
  <si>
    <t>Additional $55,000/year for the Western Europe Loqate address validator for UK MDM</t>
  </si>
  <si>
    <t>Average license cost includes 20 Data Stewards/Admin users and 50 Casual Users</t>
  </si>
  <si>
    <t>Average license cost does NOT include implementation cost of any data domain and it will be each program/project responsibility</t>
  </si>
  <si>
    <t xml:space="preserve">UK MDM instance cost is included but need to evaluate all requirements (record counts, users) when we work on it either by end of FY2022 or beginning of FY2023 </t>
  </si>
  <si>
    <t>Global Workforce (65K records)</t>
  </si>
  <si>
    <t>US Customer (8M records)</t>
  </si>
  <si>
    <t>US ET (18M Asset records and 8M Location records)</t>
  </si>
  <si>
    <t>US GT  (18M Asset records and addional 4M Location records)</t>
  </si>
  <si>
    <t>NG support cost per year</t>
  </si>
  <si>
    <t>Funding Cost Calculation</t>
  </si>
  <si>
    <t>Data Domain Records Total cost (60M)</t>
  </si>
  <si>
    <t>Global Workforce Total Cost</t>
  </si>
  <si>
    <t>US Customer Total Cost</t>
  </si>
  <si>
    <t>US GT Total Cost</t>
  </si>
  <si>
    <t>US ET Total Cost</t>
  </si>
  <si>
    <t>Option 3 (cost by domain record count)</t>
  </si>
  <si>
    <t>UK (4M records)</t>
  </si>
  <si>
    <t>UK Total Cost</t>
  </si>
  <si>
    <t>Total Cost</t>
  </si>
  <si>
    <t>NG is signing only 3 years contract with Reltio so cost for 4th and 5th year is estimated cost and can change.</t>
  </si>
  <si>
    <t>MDM NG Support (Annual)</t>
  </si>
  <si>
    <t>Option 2 (cost equally shared)</t>
  </si>
  <si>
    <t>UK</t>
  </si>
  <si>
    <t>Each Domain
With UK</t>
  </si>
  <si>
    <t>Each Domain
without UK</t>
  </si>
  <si>
    <t>Options</t>
  </si>
  <si>
    <t>Equally share license cost across all business domains (US ET, US GT, US Customer, Global Workforce)</t>
  </si>
  <si>
    <t>• Asset 
• Location 
• Customer (B&amp;C) 
• Employee 
• Supplier 
• Product
• Reference</t>
  </si>
  <si>
    <t>• US ET Asset &amp; Location 
+
• Customer (B&amp;C) 
• Additional Asset &amp; Location
• Employee 
• Supplier 
• Product
• Reference</t>
  </si>
  <si>
    <t>• Customer (B2C)
+
• Asset 
• Location 
• Customer (B2B) 
• Employee 
• Supplier 
• Product
• Reference</t>
  </si>
  <si>
    <t>Up to 60,000,000 records</t>
  </si>
  <si>
    <t>Start with 8,000,000 records
then additional 52,000,000 records</t>
  </si>
  <si>
    <t>Start with 48,000,000 records
then additional 12,000,000 records</t>
  </si>
  <si>
    <t>Annual all inclusive average license cost is $804,200/year for the 60M profiles (unique records/profiles) and both US, UK instances with DEV, TEST, and PROD environments</t>
  </si>
  <si>
    <t>MDM license cost is completely funded from IT4IT budget</t>
  </si>
  <si>
    <t xml:space="preserve">License cost by each business domain as per their record counts </t>
  </si>
  <si>
    <t>Total cost by each year</t>
  </si>
  <si>
    <t>Option 4</t>
  </si>
  <si>
    <t>Option 5</t>
  </si>
  <si>
    <r>
      <t>Customer 8M records - $512,300/yr for US
Additional 52M records - $400,000/yr for US and UK
Final Contract value -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$912,300/yr</t>
    </r>
    <r>
      <rPr>
        <sz val="11"/>
        <color theme="1"/>
        <rFont val="Calibri"/>
        <family val="2"/>
        <scheme val="minor"/>
      </rPr>
      <t xml:space="preserve"> 
(Includes 14,000/yr Loqate North America address validator)</t>
    </r>
  </si>
  <si>
    <r>
      <t xml:space="preserve">Asset/Location 48M records - $809,400/yr for US
Additional 12M records - $140,000/yr for US and UK
Final Contract value - </t>
    </r>
    <r>
      <rPr>
        <b/>
        <sz val="11"/>
        <color rgb="FFFF0000"/>
        <rFont val="Calibri"/>
        <family val="2"/>
        <scheme val="minor"/>
      </rPr>
      <t>$949,400/yr</t>
    </r>
    <r>
      <rPr>
        <sz val="11"/>
        <color theme="1"/>
        <rFont val="Calibri"/>
        <family val="2"/>
        <scheme val="minor"/>
      </rPr>
      <t xml:space="preserve">
(Includes 14,000/yr Loqate North America address validator)</t>
    </r>
  </si>
  <si>
    <r>
      <t xml:space="preserve">Year One    -    $528,350/yr
Year Two    -    $884,000/yr
Year Three - $1,000,250/yr
Total 3 Years Contract Value - $2,412,600
Averaged Contract Value - </t>
    </r>
    <r>
      <rPr>
        <b/>
        <sz val="11"/>
        <color rgb="FFFF0000"/>
        <rFont val="Calibri"/>
        <family val="2"/>
        <scheme val="minor"/>
      </rPr>
      <t>$804,200/year</t>
    </r>
    <r>
      <rPr>
        <sz val="11"/>
        <color theme="1"/>
        <rFont val="Calibri"/>
        <family val="2"/>
        <scheme val="minor"/>
      </rPr>
      <t xml:space="preserve">
(Includes 14,000/yr Loqate North America address validator)</t>
    </r>
  </si>
  <si>
    <t>Azure support is starting in 2021 Q3 so if we start implementation before that we will leverage AWS</t>
  </si>
  <si>
    <t>No MDM platform. Each program to build MDM Solution and functionality</t>
  </si>
  <si>
    <t>No shared/enterprise MDM platform.  Individual program to stand up its own MDM environment</t>
  </si>
  <si>
    <t>US EBU</t>
  </si>
  <si>
    <t>US GBU</t>
  </si>
  <si>
    <t>Both US and UK Cost share</t>
  </si>
  <si>
    <t>US Only cost share (No UK cost share)</t>
  </si>
  <si>
    <t>NOV release can benefit with Customer MVP</t>
  </si>
  <si>
    <t>Common Reltio shared cost (Environment/Hardware/Software, Backup, Recovery, Upgrade, Reltio support, Connectors etc.)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</si>
</sst>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53DF7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7" borderId="13" xfId="0" applyFont="1" applyFill="1" applyBorder="1" applyAlignment="1">
      <alignment vertical="top" wrapText="1"/>
    </xf>
    <xf numFmtId="0" fontId="1" fillId="7" borderId="16" xfId="0" applyFont="1" applyFill="1" applyBorder="1" applyAlignment="1">
      <alignment vertical="top" wrapText="1"/>
    </xf>
    <xf numFmtId="0" fontId="1" fillId="7" borderId="14" xfId="0" applyFont="1" applyFill="1" applyBorder="1" applyAlignment="1">
      <alignment vertical="top" wrapText="1"/>
    </xf>
    <xf numFmtId="0" fontId="1" fillId="7" borderId="15" xfId="0" applyFont="1" applyFill="1" applyBorder="1" applyAlignment="1">
      <alignment vertical="top" wrapText="1"/>
    </xf>
    <xf numFmtId="0" fontId="1" fillId="0" borderId="1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/>
    <xf numFmtId="0" fontId="0" fillId="0" borderId="0" xfId="0" applyFont="1" applyFill="1" applyAlignment="1">
      <alignment horizontal="left" vertical="top"/>
    </xf>
    <xf numFmtId="0" fontId="0" fillId="0" borderId="5" xfId="0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6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0" fontId="0" fillId="0" borderId="0" xfId="0" applyFont="1" applyFill="1" applyAlignment="1">
      <alignment horizontal="left" vertical="top" wrapText="1"/>
    </xf>
    <xf numFmtId="6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3" fontId="1" fillId="0" borderId="0" xfId="0" applyNumberFormat="1" applyFont="1" applyAlignment="1">
      <alignment vertical="top"/>
    </xf>
    <xf numFmtId="0" fontId="0" fillId="0" borderId="0" xfId="0" applyAlignment="1">
      <alignment horizontal="center" vertical="top" wrapText="1"/>
    </xf>
    <xf numFmtId="6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  <xf numFmtId="8" fontId="0" fillId="0" borderId="0" xfId="0" applyNumberFormat="1" applyAlignment="1">
      <alignment vertical="top"/>
    </xf>
    <xf numFmtId="6" fontId="0" fillId="0" borderId="0" xfId="0" applyNumberFormat="1"/>
    <xf numFmtId="0" fontId="0" fillId="0" borderId="17" xfId="0" applyFill="1" applyBorder="1" applyAlignment="1">
      <alignment vertical="top" wrapText="1"/>
    </xf>
    <xf numFmtId="0" fontId="1" fillId="0" borderId="18" xfId="0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0" fontId="0" fillId="2" borderId="1" xfId="0" applyFill="1" applyBorder="1"/>
    <xf numFmtId="164" fontId="0" fillId="0" borderId="1" xfId="0" applyNumberFormat="1" applyBorder="1"/>
    <xf numFmtId="0" fontId="0" fillId="0" borderId="20" xfId="0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0" borderId="5" xfId="0" applyBorder="1"/>
    <xf numFmtId="0" fontId="0" fillId="2" borderId="5" xfId="0" applyFill="1" applyBorder="1"/>
    <xf numFmtId="164" fontId="0" fillId="0" borderId="5" xfId="0" applyNumberFormat="1" applyBorder="1"/>
    <xf numFmtId="0" fontId="0" fillId="0" borderId="24" xfId="0" applyBorder="1"/>
    <xf numFmtId="0" fontId="0" fillId="0" borderId="25" xfId="0" applyBorder="1"/>
    <xf numFmtId="0" fontId="0" fillId="0" borderId="25" xfId="0" applyBorder="1" applyProtection="1">
      <protection locked="0"/>
    </xf>
    <xf numFmtId="0" fontId="0" fillId="2" borderId="25" xfId="0" applyFill="1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7" xfId="0" applyBorder="1"/>
    <xf numFmtId="164" fontId="0" fillId="0" borderId="2" xfId="0" applyNumberForma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8" xfId="0" applyFont="1" applyBorder="1"/>
    <xf numFmtId="0" fontId="1" fillId="0" borderId="3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32" xfId="0" applyFont="1" applyBorder="1"/>
    <xf numFmtId="0" fontId="1" fillId="0" borderId="14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0" fontId="0" fillId="0" borderId="33" xfId="0" applyBorder="1"/>
    <xf numFmtId="164" fontId="0" fillId="0" borderId="6" xfId="0" applyNumberFormat="1" applyBorder="1"/>
    <xf numFmtId="0" fontId="1" fillId="0" borderId="4" xfId="0" applyFont="1" applyBorder="1"/>
    <xf numFmtId="0" fontId="1" fillId="9" borderId="11" xfId="0" applyFont="1" applyFill="1" applyBorder="1" applyAlignment="1">
      <alignment vertical="top" wrapText="1"/>
    </xf>
    <xf numFmtId="0" fontId="0" fillId="9" borderId="8" xfId="0" applyFill="1" applyBorder="1" applyAlignment="1">
      <alignment vertical="top" wrapText="1"/>
    </xf>
    <xf numFmtId="0" fontId="0" fillId="9" borderId="5" xfId="0" applyFill="1" applyBorder="1" applyAlignment="1">
      <alignment vertical="top" wrapText="1"/>
    </xf>
    <xf numFmtId="0" fontId="0" fillId="9" borderId="6" xfId="0" applyFill="1" applyBorder="1" applyAlignment="1">
      <alignment vertical="top" wrapText="1"/>
    </xf>
    <xf numFmtId="0" fontId="0" fillId="6" borderId="30" xfId="0" applyFill="1" applyBorder="1"/>
    <xf numFmtId="164" fontId="0" fillId="0" borderId="30" xfId="0" applyNumberFormat="1" applyBorder="1"/>
    <xf numFmtId="164" fontId="0" fillId="0" borderId="31" xfId="0" applyNumberFormat="1" applyBorder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5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653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5CB-A2DC-4500-8B25-BDD5BA6493EB}">
  <dimension ref="A1:H4"/>
  <sheetViews>
    <sheetView tabSelected="1" zoomScale="77" zoomScaleNormal="77" workbookViewId="0">
      <selection activeCell="E2" sqref="E2"/>
    </sheetView>
  </sheetViews>
  <sheetFormatPr defaultRowHeight="14.5" x14ac:dyDescent="0.35"/>
  <cols>
    <col min="1" max="1" width="8.7265625" style="17"/>
    <col min="2" max="2" width="24.90625" style="1" customWidth="1"/>
    <col min="3" max="3" width="16.1796875" style="1" bestFit="1" customWidth="1"/>
    <col min="4" max="4" width="24.36328125" style="4" customWidth="1"/>
    <col min="5" max="5" width="41.453125" style="1" customWidth="1"/>
    <col min="6" max="6" width="11.1796875" style="1" bestFit="1" customWidth="1"/>
    <col min="7" max="7" width="14.81640625" style="1" customWidth="1"/>
    <col min="8" max="8" width="10.54296875" style="1" customWidth="1"/>
    <col min="9" max="16384" width="8.7265625" style="1"/>
  </cols>
  <sheetData>
    <row r="1" spans="1:8" ht="13.5" customHeight="1" thickBot="1" x14ac:dyDescent="0.4">
      <c r="A1" s="11" t="s">
        <v>75</v>
      </c>
      <c r="B1" s="12" t="s">
        <v>31</v>
      </c>
      <c r="C1" s="13" t="s">
        <v>32</v>
      </c>
      <c r="D1" s="13" t="s">
        <v>44</v>
      </c>
      <c r="E1" s="13" t="s">
        <v>45</v>
      </c>
      <c r="F1" s="13" t="s">
        <v>34</v>
      </c>
      <c r="G1" s="13" t="s">
        <v>33</v>
      </c>
      <c r="H1" s="14" t="s">
        <v>40</v>
      </c>
    </row>
    <row r="2" spans="1:8" ht="115.5" customHeight="1" x14ac:dyDescent="0.35">
      <c r="A2" s="83" t="s">
        <v>46</v>
      </c>
      <c r="B2" s="84" t="s">
        <v>30</v>
      </c>
      <c r="C2" s="85" t="s">
        <v>77</v>
      </c>
      <c r="D2" s="85" t="s">
        <v>80</v>
      </c>
      <c r="E2" s="85" t="s">
        <v>91</v>
      </c>
      <c r="F2" s="85" t="s">
        <v>37</v>
      </c>
      <c r="G2" s="85" t="s">
        <v>35</v>
      </c>
      <c r="H2" s="86" t="s">
        <v>36</v>
      </c>
    </row>
    <row r="3" spans="1:8" ht="130.5" x14ac:dyDescent="0.35">
      <c r="A3" s="15" t="s">
        <v>22</v>
      </c>
      <c r="B3" s="9" t="s">
        <v>38</v>
      </c>
      <c r="C3" s="5" t="s">
        <v>79</v>
      </c>
      <c r="D3" s="5" t="s">
        <v>81</v>
      </c>
      <c r="E3" s="5" t="s">
        <v>89</v>
      </c>
      <c r="F3" s="20" t="s">
        <v>37</v>
      </c>
      <c r="G3" s="5" t="s">
        <v>35</v>
      </c>
      <c r="H3" s="6" t="s">
        <v>36</v>
      </c>
    </row>
    <row r="4" spans="1:8" ht="145.5" thickBot="1" x14ac:dyDescent="0.4">
      <c r="A4" s="16" t="s">
        <v>23</v>
      </c>
      <c r="B4" s="10" t="s">
        <v>39</v>
      </c>
      <c r="C4" s="7" t="s">
        <v>78</v>
      </c>
      <c r="D4" s="7" t="s">
        <v>82</v>
      </c>
      <c r="E4" s="7" t="s">
        <v>90</v>
      </c>
      <c r="F4" s="36" t="s">
        <v>37</v>
      </c>
      <c r="G4" s="7" t="s">
        <v>35</v>
      </c>
      <c r="H4" s="8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D90D-3C2D-46CA-8E03-0776992E00FF}">
  <dimension ref="A1:AL45"/>
  <sheetViews>
    <sheetView topLeftCell="A26" workbookViewId="0">
      <selection activeCell="F13" sqref="F13"/>
    </sheetView>
  </sheetViews>
  <sheetFormatPr defaultRowHeight="14.5" x14ac:dyDescent="0.35"/>
  <cols>
    <col min="1" max="1" width="8.7265625" customWidth="1"/>
    <col min="2" max="2" width="51.90625" customWidth="1"/>
    <col min="3" max="3" width="10.453125" bestFit="1" customWidth="1"/>
    <col min="4" max="4" width="11.7265625" bestFit="1" customWidth="1"/>
    <col min="5" max="5" width="11.6328125" customWidth="1"/>
    <col min="6" max="7" width="10.36328125" bestFit="1" customWidth="1"/>
    <col min="8" max="8" width="10.453125" bestFit="1" customWidth="1"/>
    <col min="9" max="9" width="10.36328125" bestFit="1" customWidth="1"/>
    <col min="10" max="10" width="10.453125" bestFit="1" customWidth="1"/>
    <col min="11" max="11" width="9" bestFit="1" customWidth="1"/>
    <col min="12" max="12" width="10.453125" bestFit="1" customWidth="1"/>
  </cols>
  <sheetData>
    <row r="1" spans="1:38" x14ac:dyDescent="0.35">
      <c r="A1" s="2" t="s">
        <v>75</v>
      </c>
    </row>
    <row r="2" spans="1:38" s="18" customFormat="1" x14ac:dyDescent="0.35">
      <c r="A2" s="19" t="s">
        <v>21</v>
      </c>
      <c r="B2" s="19" t="s">
        <v>84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s="18" customFormat="1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</row>
    <row r="4" spans="1:38" s="18" customFormat="1" ht="29" x14ac:dyDescent="0.35">
      <c r="A4" s="19" t="s">
        <v>22</v>
      </c>
      <c r="B4" s="25" t="s">
        <v>76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s="18" customFormat="1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s="18" customFormat="1" x14ac:dyDescent="0.35">
      <c r="A6" s="18" t="s">
        <v>23</v>
      </c>
      <c r="B6" s="18" t="s">
        <v>85</v>
      </c>
    </row>
    <row r="7" spans="1:38" s="18" customFormat="1" x14ac:dyDescent="0.35"/>
    <row r="8" spans="1:38" s="18" customFormat="1" x14ac:dyDescent="0.35">
      <c r="A8" s="18" t="s">
        <v>87</v>
      </c>
      <c r="B8" s="18" t="s">
        <v>94</v>
      </c>
    </row>
    <row r="9" spans="1:38" s="18" customFormat="1" x14ac:dyDescent="0.35"/>
    <row r="10" spans="1:38" x14ac:dyDescent="0.35">
      <c r="A10" t="s">
        <v>88</v>
      </c>
      <c r="B10" t="s">
        <v>93</v>
      </c>
    </row>
    <row r="12" spans="1:38" s="17" customFormat="1" ht="30" customHeight="1" x14ac:dyDescent="0.35">
      <c r="A12" s="94" t="s">
        <v>59</v>
      </c>
      <c r="B12" s="94"/>
      <c r="C12" s="17" t="s">
        <v>29</v>
      </c>
      <c r="D12" s="27" t="s">
        <v>74</v>
      </c>
      <c r="E12" s="27" t="s">
        <v>73</v>
      </c>
    </row>
    <row r="13" spans="1:38" s="1" customFormat="1" ht="45" customHeight="1" x14ac:dyDescent="0.35">
      <c r="B13" s="4" t="s">
        <v>100</v>
      </c>
      <c r="C13" s="22">
        <v>350000</v>
      </c>
      <c r="D13" s="22">
        <v>87500</v>
      </c>
      <c r="E13" s="22">
        <v>70000</v>
      </c>
      <c r="F13" s="22"/>
      <c r="G13" s="22"/>
      <c r="H13" s="22"/>
    </row>
    <row r="14" spans="1:38" s="1" customFormat="1" x14ac:dyDescent="0.35">
      <c r="B14" s="4" t="s">
        <v>58</v>
      </c>
      <c r="C14" s="22">
        <v>100000</v>
      </c>
      <c r="D14" s="22">
        <v>25000</v>
      </c>
      <c r="E14" s="22">
        <v>20000</v>
      </c>
      <c r="F14" s="22"/>
      <c r="G14" s="22"/>
      <c r="H14" s="22"/>
    </row>
    <row r="15" spans="1:38" s="1" customFormat="1" x14ac:dyDescent="0.35">
      <c r="B15" s="4"/>
      <c r="C15" s="22"/>
      <c r="D15" s="22"/>
      <c r="E15" s="22"/>
      <c r="F15" s="22"/>
      <c r="G15" s="22"/>
      <c r="H15" s="22"/>
    </row>
    <row r="16" spans="1:38" s="1" customFormat="1" x14ac:dyDescent="0.35">
      <c r="B16" s="4"/>
      <c r="C16" s="22" t="s">
        <v>3</v>
      </c>
      <c r="D16" s="22" t="s">
        <v>4</v>
      </c>
      <c r="E16" s="1" t="s">
        <v>5</v>
      </c>
      <c r="F16" s="1" t="s">
        <v>6</v>
      </c>
      <c r="G16" s="1" t="s">
        <v>7</v>
      </c>
      <c r="H16" s="22"/>
    </row>
    <row r="17" spans="1:12" s="1" customFormat="1" x14ac:dyDescent="0.35">
      <c r="B17" s="4" t="s">
        <v>60</v>
      </c>
      <c r="C17" s="22">
        <v>179350</v>
      </c>
      <c r="D17" s="22">
        <v>544000</v>
      </c>
      <c r="E17" s="22">
        <v>650250</v>
      </c>
      <c r="F17" s="22">
        <f>E17*1.03</f>
        <v>669757.5</v>
      </c>
      <c r="G17" s="22">
        <f>F17*1.03</f>
        <v>689850.22499999998</v>
      </c>
    </row>
    <row r="18" spans="1:12" s="1" customFormat="1" x14ac:dyDescent="0.35">
      <c r="B18" s="1" t="s">
        <v>68</v>
      </c>
      <c r="C18" s="22">
        <f>SUM(C13:C17)</f>
        <v>629350</v>
      </c>
      <c r="D18" s="22">
        <f>SUM(C13:C14,D17)</f>
        <v>994000</v>
      </c>
      <c r="E18" s="22">
        <f>SUM(C13:C14,E17)</f>
        <v>1100250</v>
      </c>
      <c r="F18" s="22">
        <f>SUM(C13:C14,F17)</f>
        <v>1119757.5</v>
      </c>
      <c r="G18" s="22">
        <f>SUM(C13:C14,G17)</f>
        <v>1139850.2250000001</v>
      </c>
    </row>
    <row r="19" spans="1:12" s="1" customFormat="1" x14ac:dyDescent="0.35">
      <c r="B19" s="4"/>
      <c r="C19" s="90" t="s">
        <v>71</v>
      </c>
      <c r="D19" s="90"/>
      <c r="E19" s="90"/>
      <c r="F19" s="90"/>
      <c r="G19" s="90"/>
      <c r="H19" s="90" t="s">
        <v>65</v>
      </c>
      <c r="I19" s="90"/>
      <c r="J19" s="90"/>
      <c r="K19" s="90"/>
      <c r="L19" s="90"/>
    </row>
    <row r="20" spans="1:12" s="1" customFormat="1" x14ac:dyDescent="0.35">
      <c r="A20" s="92" t="s">
        <v>97</v>
      </c>
      <c r="B20" s="92"/>
      <c r="C20" s="22" t="s">
        <v>3</v>
      </c>
      <c r="D20" s="22" t="s">
        <v>4</v>
      </c>
      <c r="E20" s="1" t="s">
        <v>5</v>
      </c>
      <c r="F20" s="1" t="s">
        <v>6</v>
      </c>
      <c r="G20" s="1" t="s">
        <v>7</v>
      </c>
      <c r="H20" s="22" t="s">
        <v>3</v>
      </c>
      <c r="I20" s="22" t="s">
        <v>4</v>
      </c>
      <c r="J20" s="1" t="s">
        <v>5</v>
      </c>
      <c r="K20" s="1" t="s">
        <v>6</v>
      </c>
      <c r="L20" s="1" t="s">
        <v>7</v>
      </c>
    </row>
    <row r="21" spans="1:12" s="1" customFormat="1" x14ac:dyDescent="0.35">
      <c r="B21" s="4" t="s">
        <v>56</v>
      </c>
      <c r="C21" s="22">
        <f>C17/4</f>
        <v>44837.5</v>
      </c>
      <c r="D21" s="22">
        <f>C17/4</f>
        <v>44837.5</v>
      </c>
      <c r="E21" s="22">
        <f>C17/4</f>
        <v>44837.5</v>
      </c>
      <c r="F21" s="22">
        <f>C17/4</f>
        <v>44837.5</v>
      </c>
      <c r="G21" s="22">
        <f>C17/4</f>
        <v>44837.5</v>
      </c>
      <c r="H21" s="22">
        <f>C17*27/60</f>
        <v>80707.5</v>
      </c>
      <c r="I21" s="22">
        <f>C17*27/60</f>
        <v>80707.5</v>
      </c>
      <c r="J21" s="22">
        <f>C17*27/60</f>
        <v>80707.5</v>
      </c>
      <c r="K21" s="22">
        <f>C17*27/60</f>
        <v>80707.5</v>
      </c>
      <c r="L21" s="22">
        <f>C17*27/60</f>
        <v>80707.5</v>
      </c>
    </row>
    <row r="22" spans="1:12" s="1" customFormat="1" x14ac:dyDescent="0.35">
      <c r="B22" s="27" t="s">
        <v>64</v>
      </c>
      <c r="C22" s="26">
        <f xml:space="preserve"> C21+D13+D14</f>
        <v>157337.5</v>
      </c>
      <c r="D22" s="26">
        <f xml:space="preserve"> D21+E13+E14</f>
        <v>134837.5</v>
      </c>
      <c r="E22" s="26">
        <f xml:space="preserve"> E21+E13+E14</f>
        <v>134837.5</v>
      </c>
      <c r="F22" s="26">
        <f xml:space="preserve"> F21+E13+E14</f>
        <v>134837.5</v>
      </c>
      <c r="G22" s="26">
        <f xml:space="preserve"> G21+E13+E14</f>
        <v>134837.5</v>
      </c>
      <c r="H22" s="26">
        <f xml:space="preserve"> H21+E13+E14</f>
        <v>170707.5</v>
      </c>
      <c r="I22" s="26">
        <f xml:space="preserve"> I21+E13+E14</f>
        <v>170707.5</v>
      </c>
      <c r="J22" s="26">
        <f xml:space="preserve"> J21+E13+E14</f>
        <v>170707.5</v>
      </c>
      <c r="K22" s="26">
        <f xml:space="preserve"> K21+E13+E14</f>
        <v>170707.5</v>
      </c>
      <c r="L22" s="26">
        <f xml:space="preserve"> L21+E13+E14</f>
        <v>170707.5</v>
      </c>
    </row>
    <row r="23" spans="1:12" s="1" customFormat="1" x14ac:dyDescent="0.35">
      <c r="B23" s="1" t="s">
        <v>57</v>
      </c>
      <c r="C23" s="22">
        <f>C17/4</f>
        <v>44837.5</v>
      </c>
      <c r="D23" s="22">
        <f>C17/4</f>
        <v>44837.5</v>
      </c>
      <c r="E23" s="22">
        <f>C17/4</f>
        <v>44837.5</v>
      </c>
      <c r="F23" s="22">
        <f>C17/4</f>
        <v>44837.5</v>
      </c>
      <c r="G23" s="22">
        <f>C17/4</f>
        <v>44837.5</v>
      </c>
      <c r="H23" s="22">
        <f>C17*23/60</f>
        <v>68750.833333333328</v>
      </c>
      <c r="I23" s="22">
        <f>C17*23/60</f>
        <v>68750.833333333328</v>
      </c>
      <c r="J23" s="22">
        <f>C17*23/60</f>
        <v>68750.833333333328</v>
      </c>
      <c r="K23" s="22">
        <f>C17*23/60</f>
        <v>68750.833333333328</v>
      </c>
      <c r="L23" s="22">
        <f>C17*23/60</f>
        <v>68750.833333333328</v>
      </c>
    </row>
    <row r="24" spans="1:12" s="1" customFormat="1" x14ac:dyDescent="0.35">
      <c r="B24" s="17" t="s">
        <v>63</v>
      </c>
      <c r="C24" s="28">
        <f xml:space="preserve"> C23+D13+D14</f>
        <v>157337.5</v>
      </c>
      <c r="D24" s="26">
        <f xml:space="preserve"> D23+E13+E14</f>
        <v>134837.5</v>
      </c>
      <c r="E24" s="26">
        <f xml:space="preserve"> E23+E13+E14</f>
        <v>134837.5</v>
      </c>
      <c r="F24" s="26">
        <f xml:space="preserve"> F23+E13+E14</f>
        <v>134837.5</v>
      </c>
      <c r="G24" s="26">
        <f xml:space="preserve"> G23+E13+E14</f>
        <v>134837.5</v>
      </c>
      <c r="H24" s="26">
        <f xml:space="preserve"> H23+E13+E14</f>
        <v>158750.83333333331</v>
      </c>
      <c r="I24" s="26">
        <f xml:space="preserve"> I23+E13+E14</f>
        <v>158750.83333333331</v>
      </c>
      <c r="J24" s="26">
        <f xml:space="preserve"> J23+E13+E14</f>
        <v>158750.83333333331</v>
      </c>
      <c r="K24" s="26">
        <f xml:space="preserve"> K23+E13+E14</f>
        <v>158750.83333333331</v>
      </c>
      <c r="L24" s="26">
        <f xml:space="preserve"> L23+E13+E14</f>
        <v>158750.83333333331</v>
      </c>
    </row>
    <row r="25" spans="1:12" s="1" customFormat="1" x14ac:dyDescent="0.35">
      <c r="B25" s="1" t="s">
        <v>55</v>
      </c>
      <c r="C25" s="22">
        <f>C17/4</f>
        <v>44837.5</v>
      </c>
      <c r="D25" s="22">
        <f>C17/4</f>
        <v>44837.5</v>
      </c>
      <c r="E25" s="22">
        <f>C17/4</f>
        <v>44837.5</v>
      </c>
      <c r="F25" s="22">
        <f>C17/4</f>
        <v>44837.5</v>
      </c>
      <c r="G25" s="22">
        <f>C17/4</f>
        <v>44837.5</v>
      </c>
      <c r="H25" s="34">
        <f>C17*9/60</f>
        <v>26902.5</v>
      </c>
      <c r="I25" s="22">
        <f>C17*9/60</f>
        <v>26902.5</v>
      </c>
      <c r="J25" s="22">
        <f>C17*9/60</f>
        <v>26902.5</v>
      </c>
      <c r="K25" s="22">
        <f>C17*9/60</f>
        <v>26902.5</v>
      </c>
      <c r="L25" s="22">
        <f>C17*9/60</f>
        <v>26902.5</v>
      </c>
    </row>
    <row r="26" spans="1:12" s="1" customFormat="1" x14ac:dyDescent="0.35">
      <c r="B26" s="17" t="s">
        <v>62</v>
      </c>
      <c r="C26" s="26">
        <f xml:space="preserve"> C25+D13+D14</f>
        <v>157337.5</v>
      </c>
      <c r="D26" s="26">
        <f xml:space="preserve"> D25+E13+E14</f>
        <v>134837.5</v>
      </c>
      <c r="E26" s="26">
        <f xml:space="preserve"> E25+E13+E14</f>
        <v>134837.5</v>
      </c>
      <c r="F26" s="26">
        <f xml:space="preserve"> F25+E13+E14</f>
        <v>134837.5</v>
      </c>
      <c r="G26" s="26">
        <f xml:space="preserve"> G25+E13+E14</f>
        <v>134837.5</v>
      </c>
      <c r="H26" s="26">
        <f xml:space="preserve"> H25+E13+E14</f>
        <v>116902.5</v>
      </c>
      <c r="I26" s="26">
        <f xml:space="preserve"> I25+E13+E14</f>
        <v>116902.5</v>
      </c>
      <c r="J26" s="26">
        <f xml:space="preserve"> J25+E13+E14</f>
        <v>116902.5</v>
      </c>
      <c r="K26" s="26">
        <f xml:space="preserve"> K25+E13+E14</f>
        <v>116902.5</v>
      </c>
      <c r="L26" s="26">
        <f xml:space="preserve"> L25+E13+E14</f>
        <v>116902.5</v>
      </c>
    </row>
    <row r="27" spans="1:12" x14ac:dyDescent="0.35">
      <c r="B27" s="1" t="s">
        <v>54</v>
      </c>
      <c r="C27" s="22">
        <f>C17/4</f>
        <v>44837.5</v>
      </c>
      <c r="D27" s="22">
        <f>C17/4</f>
        <v>44837.5</v>
      </c>
      <c r="E27" s="22">
        <f>C17/4</f>
        <v>44837.5</v>
      </c>
      <c r="F27" s="22">
        <f>C17/4</f>
        <v>44837.5</v>
      </c>
      <c r="G27" s="22">
        <f>C17/4</f>
        <v>44837.5</v>
      </c>
      <c r="H27" s="22">
        <f>C17*1/60</f>
        <v>2989.1666666666665</v>
      </c>
      <c r="I27" s="22">
        <f>C17*1/60</f>
        <v>2989.1666666666665</v>
      </c>
      <c r="J27" s="22">
        <f>C17*1/60</f>
        <v>2989.1666666666665</v>
      </c>
      <c r="K27" s="22">
        <f>C17*1/60</f>
        <v>2989.1666666666665</v>
      </c>
      <c r="L27" s="22">
        <f>C17*1/60</f>
        <v>2989.1666666666665</v>
      </c>
    </row>
    <row r="28" spans="1:12" x14ac:dyDescent="0.35">
      <c r="B28" s="17" t="s">
        <v>61</v>
      </c>
      <c r="C28" s="26">
        <f xml:space="preserve"> C27+D13+D14</f>
        <v>157337.5</v>
      </c>
      <c r="D28" s="26">
        <f xml:space="preserve"> D27+E13+E14</f>
        <v>134837.5</v>
      </c>
      <c r="E28" s="26">
        <f xml:space="preserve"> E27+E13+E14</f>
        <v>134837.5</v>
      </c>
      <c r="F28" s="26">
        <f xml:space="preserve"> F27+E13+E14</f>
        <v>134837.5</v>
      </c>
      <c r="G28" s="26">
        <f xml:space="preserve"> G27+E13+E14</f>
        <v>134837.5</v>
      </c>
      <c r="H28" s="26">
        <f xml:space="preserve"> H27+E13+E14</f>
        <v>92989.166666666672</v>
      </c>
      <c r="I28" s="26">
        <f xml:space="preserve"> I27+E13+E14</f>
        <v>92989.166666666672</v>
      </c>
      <c r="J28" s="26">
        <f xml:space="preserve"> J27+E13+E14</f>
        <v>92989.166666666672</v>
      </c>
      <c r="K28" s="26">
        <f xml:space="preserve"> K27+E13+E14</f>
        <v>92989.166666666672</v>
      </c>
      <c r="L28" s="26">
        <f xml:space="preserve"> L27+E13+E14</f>
        <v>92989.166666666672</v>
      </c>
    </row>
    <row r="29" spans="1:12" x14ac:dyDescent="0.35">
      <c r="B29" s="3" t="s">
        <v>66</v>
      </c>
      <c r="C29" s="22">
        <v>0</v>
      </c>
      <c r="D29" s="22">
        <v>364650</v>
      </c>
      <c r="E29" s="22">
        <v>470900</v>
      </c>
      <c r="F29" s="22">
        <v>320650</v>
      </c>
      <c r="G29" s="22">
        <v>320650</v>
      </c>
      <c r="H29" s="22">
        <v>0</v>
      </c>
      <c r="I29" s="22">
        <v>364650</v>
      </c>
      <c r="J29" s="22">
        <v>470900</v>
      </c>
      <c r="K29" s="22">
        <v>320650</v>
      </c>
      <c r="L29" s="22">
        <v>320650</v>
      </c>
    </row>
    <row r="30" spans="1:12" x14ac:dyDescent="0.35">
      <c r="B30" s="17" t="s">
        <v>67</v>
      </c>
      <c r="C30" s="26">
        <v>0</v>
      </c>
      <c r="D30" s="26">
        <f>D29+E13+E14</f>
        <v>454650</v>
      </c>
      <c r="E30" s="26">
        <f>E29+E13+E14</f>
        <v>560900</v>
      </c>
      <c r="F30" s="26">
        <f>F29+E13+E14</f>
        <v>410650</v>
      </c>
      <c r="G30" s="26">
        <f>G29+E13+E14</f>
        <v>410650</v>
      </c>
      <c r="H30" s="22">
        <v>0</v>
      </c>
      <c r="I30" s="26">
        <f>I29+E13+E14</f>
        <v>454650</v>
      </c>
      <c r="J30" s="26">
        <f>J29+E13+E14</f>
        <v>560900</v>
      </c>
      <c r="K30" s="26">
        <f>K29+E13+E14</f>
        <v>410650</v>
      </c>
      <c r="L30" s="26">
        <f>L29+E13+E14</f>
        <v>410650</v>
      </c>
    </row>
    <row r="31" spans="1:12" x14ac:dyDescent="0.35"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 s="23" customFormat="1" x14ac:dyDescent="0.35">
      <c r="B32" s="29"/>
      <c r="C32" s="90" t="s">
        <v>71</v>
      </c>
      <c r="D32" s="90"/>
      <c r="E32" s="90"/>
      <c r="F32" s="90"/>
      <c r="G32" s="90"/>
      <c r="H32" s="90" t="s">
        <v>65</v>
      </c>
      <c r="I32" s="90"/>
      <c r="J32" s="90"/>
      <c r="K32" s="90"/>
      <c r="L32" s="90"/>
    </row>
    <row r="33" spans="1:12" s="31" customFormat="1" x14ac:dyDescent="0.35">
      <c r="A33" s="91" t="s">
        <v>98</v>
      </c>
      <c r="B33" s="91"/>
      <c r="C33" s="30" t="s">
        <v>3</v>
      </c>
      <c r="D33" s="30" t="s">
        <v>4</v>
      </c>
      <c r="E33" s="23" t="s">
        <v>5</v>
      </c>
      <c r="F33" s="23" t="s">
        <v>6</v>
      </c>
      <c r="G33" s="23" t="s">
        <v>7</v>
      </c>
      <c r="H33" s="30" t="s">
        <v>3</v>
      </c>
      <c r="I33" s="30" t="s">
        <v>4</v>
      </c>
      <c r="J33" s="23" t="s">
        <v>5</v>
      </c>
      <c r="K33" s="23" t="s">
        <v>6</v>
      </c>
      <c r="L33" s="23" t="s">
        <v>7</v>
      </c>
    </row>
    <row r="34" spans="1:12" x14ac:dyDescent="0.35">
      <c r="B34" s="4" t="s">
        <v>56</v>
      </c>
      <c r="C34" s="32">
        <f>C17/4</f>
        <v>44837.5</v>
      </c>
      <c r="D34" s="32">
        <f>D17/4</f>
        <v>136000</v>
      </c>
      <c r="E34" s="32">
        <f>E17/4</f>
        <v>162562.5</v>
      </c>
      <c r="F34" s="32">
        <f>F17/4</f>
        <v>167439.375</v>
      </c>
      <c r="G34" s="32">
        <f>G17/4</f>
        <v>172462.55624999999</v>
      </c>
      <c r="H34" s="22">
        <f>C17*27/60</f>
        <v>80707.5</v>
      </c>
      <c r="I34" s="22">
        <f>D17*27/60</f>
        <v>244800</v>
      </c>
      <c r="J34" s="22">
        <f>E17*27/60</f>
        <v>292612.5</v>
      </c>
      <c r="K34" s="22">
        <f>F17*27/60</f>
        <v>301390.875</v>
      </c>
      <c r="L34" s="22">
        <f>G17*27/60</f>
        <v>310432.60125000001</v>
      </c>
    </row>
    <row r="35" spans="1:12" s="2" customFormat="1" x14ac:dyDescent="0.35">
      <c r="B35" s="27" t="s">
        <v>64</v>
      </c>
      <c r="C35" s="33">
        <f xml:space="preserve"> C34+D13+D14</f>
        <v>157337.5</v>
      </c>
      <c r="D35" s="33">
        <f xml:space="preserve"> D34+D13+D14</f>
        <v>248500</v>
      </c>
      <c r="E35" s="33">
        <f xml:space="preserve"> E34+D13+D14</f>
        <v>275062.5</v>
      </c>
      <c r="F35" s="33">
        <f xml:space="preserve"> F34+D13+D14</f>
        <v>279939.375</v>
      </c>
      <c r="G35" s="33">
        <f xml:space="preserve"> G34+D13+D14</f>
        <v>284962.55625000002</v>
      </c>
      <c r="H35" s="26">
        <f xml:space="preserve"> H34+D13+D14</f>
        <v>193207.5</v>
      </c>
      <c r="I35" s="26">
        <f xml:space="preserve"> I34+D13+D14</f>
        <v>357300</v>
      </c>
      <c r="J35" s="26">
        <f xml:space="preserve"> J34+D13+D14</f>
        <v>405112.5</v>
      </c>
      <c r="K35" s="26">
        <f xml:space="preserve"> K34+D13+D14</f>
        <v>413890.875</v>
      </c>
      <c r="L35" s="26">
        <f xml:space="preserve"> L34+D13+D14</f>
        <v>422932.60125000001</v>
      </c>
    </row>
    <row r="36" spans="1:12" x14ac:dyDescent="0.35">
      <c r="B36" s="1" t="s">
        <v>57</v>
      </c>
      <c r="C36" s="32">
        <f>C17/4</f>
        <v>44837.5</v>
      </c>
      <c r="D36" s="32">
        <f>D17/4</f>
        <v>136000</v>
      </c>
      <c r="E36" s="32">
        <f>E17/4</f>
        <v>162562.5</v>
      </c>
      <c r="F36" s="32">
        <f>F17/4</f>
        <v>167439.375</v>
      </c>
      <c r="G36" s="32">
        <f>G17/4</f>
        <v>172462.55624999999</v>
      </c>
      <c r="H36" s="22">
        <f>C17*23/60</f>
        <v>68750.833333333328</v>
      </c>
      <c r="I36" s="22">
        <f>D17*23/60</f>
        <v>208533.33333333334</v>
      </c>
      <c r="J36" s="22">
        <f>E17*23/60</f>
        <v>249262.5</v>
      </c>
      <c r="K36" s="22">
        <f>F17*23/60</f>
        <v>256740.375</v>
      </c>
      <c r="L36" s="22">
        <f>G17*23/60</f>
        <v>264442.58624999999</v>
      </c>
    </row>
    <row r="37" spans="1:12" s="2" customFormat="1" x14ac:dyDescent="0.35">
      <c r="B37" s="17" t="s">
        <v>63</v>
      </c>
      <c r="C37" s="33">
        <f xml:space="preserve"> C36+D13+D14</f>
        <v>157337.5</v>
      </c>
      <c r="D37" s="33">
        <f xml:space="preserve"> D36+D13+D14</f>
        <v>248500</v>
      </c>
      <c r="E37" s="33">
        <f xml:space="preserve"> E36+D13+D14</f>
        <v>275062.5</v>
      </c>
      <c r="F37" s="33">
        <f xml:space="preserve"> F36+D13+D14</f>
        <v>279939.375</v>
      </c>
      <c r="G37" s="33">
        <f xml:space="preserve"> G36+D13+D14</f>
        <v>284962.55625000002</v>
      </c>
      <c r="H37" s="26">
        <f xml:space="preserve"> H36+D13+D14</f>
        <v>181250.83333333331</v>
      </c>
      <c r="I37" s="26">
        <f xml:space="preserve"> I36+D13+D14</f>
        <v>321033.33333333337</v>
      </c>
      <c r="J37" s="26">
        <f xml:space="preserve"> J36+D13+D14</f>
        <v>361762.5</v>
      </c>
      <c r="K37" s="26">
        <f xml:space="preserve"> K36+D13+D14</f>
        <v>369240.375</v>
      </c>
      <c r="L37" s="26">
        <f xml:space="preserve"> L36+D13+D14</f>
        <v>376942.58624999999</v>
      </c>
    </row>
    <row r="38" spans="1:12" x14ac:dyDescent="0.35">
      <c r="B38" s="1" t="s">
        <v>55</v>
      </c>
      <c r="C38" s="32">
        <f>C17/4</f>
        <v>44837.5</v>
      </c>
      <c r="D38" s="32">
        <f>D17/4</f>
        <v>136000</v>
      </c>
      <c r="E38" s="32">
        <f>E17/4</f>
        <v>162562.5</v>
      </c>
      <c r="F38" s="32">
        <f>F17/4</f>
        <v>167439.375</v>
      </c>
      <c r="G38" s="32">
        <f>G17/4</f>
        <v>172462.55624999999</v>
      </c>
      <c r="H38" s="22">
        <f>C17*9/60</f>
        <v>26902.5</v>
      </c>
      <c r="I38" s="22">
        <f>D17*9/60</f>
        <v>81600</v>
      </c>
      <c r="J38" s="22">
        <f>E17*9/60</f>
        <v>97537.5</v>
      </c>
      <c r="K38" s="22">
        <f>F17*9/60</f>
        <v>100463.625</v>
      </c>
      <c r="L38" s="22">
        <f>G17*9/60</f>
        <v>103477.53374999999</v>
      </c>
    </row>
    <row r="39" spans="1:12" s="2" customFormat="1" x14ac:dyDescent="0.35">
      <c r="B39" s="17" t="s">
        <v>62</v>
      </c>
      <c r="C39" s="33">
        <f xml:space="preserve"> C38+D13+D14</f>
        <v>157337.5</v>
      </c>
      <c r="D39" s="33">
        <f xml:space="preserve"> D38+D13+D14</f>
        <v>248500</v>
      </c>
      <c r="E39" s="33">
        <f xml:space="preserve"> E38+D13+D14</f>
        <v>275062.5</v>
      </c>
      <c r="F39" s="33">
        <f xml:space="preserve"> F38+D13+D14</f>
        <v>279939.375</v>
      </c>
      <c r="G39" s="33">
        <f xml:space="preserve"> G38+D13+D14</f>
        <v>284962.55625000002</v>
      </c>
      <c r="H39" s="26">
        <f xml:space="preserve"> H38+D13+D14</f>
        <v>139402.5</v>
      </c>
      <c r="I39" s="26">
        <f xml:space="preserve"> I38+D13+D14</f>
        <v>194100</v>
      </c>
      <c r="J39" s="26">
        <f xml:space="preserve"> J38+D13+D14</f>
        <v>210037.5</v>
      </c>
      <c r="K39" s="26">
        <f xml:space="preserve"> K38+D13+D14</f>
        <v>212963.625</v>
      </c>
      <c r="L39" s="26">
        <f xml:space="preserve"> L38+D13+D14</f>
        <v>215977.53375</v>
      </c>
    </row>
    <row r="40" spans="1:12" x14ac:dyDescent="0.35">
      <c r="B40" s="1" t="s">
        <v>54</v>
      </c>
      <c r="C40" s="32">
        <f>C17/4</f>
        <v>44837.5</v>
      </c>
      <c r="D40" s="32">
        <f>D17/4</f>
        <v>136000</v>
      </c>
      <c r="E40" s="32">
        <f>E17/4</f>
        <v>162562.5</v>
      </c>
      <c r="F40" s="32">
        <f>F17/4</f>
        <v>167439.375</v>
      </c>
      <c r="G40" s="32">
        <f>G17/4</f>
        <v>172462.55624999999</v>
      </c>
      <c r="H40" s="22">
        <f>C17*1/60</f>
        <v>2989.1666666666665</v>
      </c>
      <c r="I40" s="22">
        <f>D17*1/60</f>
        <v>9066.6666666666661</v>
      </c>
      <c r="J40" s="22">
        <f>E17*1/60</f>
        <v>10837.5</v>
      </c>
      <c r="K40" s="22">
        <f>F17*1/60</f>
        <v>11162.625</v>
      </c>
      <c r="L40" s="22">
        <f>G17*1/60</f>
        <v>11497.50375</v>
      </c>
    </row>
    <row r="41" spans="1:12" s="2" customFormat="1" x14ac:dyDescent="0.35">
      <c r="B41" s="17" t="s">
        <v>61</v>
      </c>
      <c r="C41" s="33">
        <f xml:space="preserve"> C40+D13+D14</f>
        <v>157337.5</v>
      </c>
      <c r="D41" s="33">
        <f xml:space="preserve"> D40+D13+D14</f>
        <v>248500</v>
      </c>
      <c r="E41" s="33">
        <f xml:space="preserve"> E40+D13+D14</f>
        <v>275062.5</v>
      </c>
      <c r="F41" s="33">
        <f xml:space="preserve"> F40+D13+D14</f>
        <v>279939.375</v>
      </c>
      <c r="G41" s="33">
        <f xml:space="preserve"> G40+D13+D14</f>
        <v>284962.55625000002</v>
      </c>
      <c r="H41" s="26">
        <f xml:space="preserve"> H40+D13+D14</f>
        <v>115489.16666666667</v>
      </c>
      <c r="I41" s="26">
        <f xml:space="preserve"> I40+D13+D14</f>
        <v>121566.66666666667</v>
      </c>
      <c r="J41" s="26">
        <f xml:space="preserve"> J40+D13+D14</f>
        <v>123337.5</v>
      </c>
      <c r="K41" s="26">
        <f xml:space="preserve"> K40+D13+D14</f>
        <v>123662.625</v>
      </c>
      <c r="L41" s="26">
        <f xml:space="preserve"> L40+D13+D14</f>
        <v>123997.50375</v>
      </c>
    </row>
    <row r="42" spans="1:12" x14ac:dyDescent="0.35">
      <c r="B42" s="3"/>
      <c r="C42" s="22"/>
      <c r="D42" s="22"/>
      <c r="E42" s="22"/>
      <c r="F42" s="22"/>
      <c r="G42" s="22"/>
      <c r="H42" s="24"/>
      <c r="I42" s="24"/>
      <c r="J42" s="24"/>
      <c r="K42" s="24"/>
      <c r="L42" s="24"/>
    </row>
    <row r="43" spans="1:12" x14ac:dyDescent="0.35">
      <c r="B43" s="17" t="s">
        <v>86</v>
      </c>
      <c r="C43" s="28">
        <f t="shared" ref="C43:L43" si="0">SUM(C35,C37,C39,C41)</f>
        <v>629350</v>
      </c>
      <c r="D43" s="28">
        <f t="shared" si="0"/>
        <v>994000</v>
      </c>
      <c r="E43" s="28">
        <f t="shared" si="0"/>
        <v>1100250</v>
      </c>
      <c r="F43" s="28">
        <f t="shared" si="0"/>
        <v>1119757.5</v>
      </c>
      <c r="G43" s="28">
        <f t="shared" si="0"/>
        <v>1139850.2250000001</v>
      </c>
      <c r="H43" s="28">
        <f t="shared" si="0"/>
        <v>629350</v>
      </c>
      <c r="I43" s="28">
        <f t="shared" si="0"/>
        <v>994000</v>
      </c>
      <c r="J43" s="28">
        <f t="shared" si="0"/>
        <v>1100250</v>
      </c>
      <c r="K43" s="28">
        <f t="shared" si="0"/>
        <v>1119757.5</v>
      </c>
      <c r="L43" s="28">
        <f t="shared" si="0"/>
        <v>1139850.2249999999</v>
      </c>
    </row>
    <row r="45" spans="1:12" x14ac:dyDescent="0.35">
      <c r="A45" t="s">
        <v>87</v>
      </c>
    </row>
  </sheetData>
  <mergeCells count="9">
    <mergeCell ref="C32:G32"/>
    <mergeCell ref="H32:L32"/>
    <mergeCell ref="A33:B33"/>
    <mergeCell ref="A20:B20"/>
    <mergeCell ref="A3:AL3"/>
    <mergeCell ref="A5:AL5"/>
    <mergeCell ref="C19:G19"/>
    <mergeCell ref="H19:L19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0888-8EE9-487A-9EC1-8A37EA4B61D6}">
  <sheetPr filterMode="1"/>
  <dimension ref="A1:J51"/>
  <sheetViews>
    <sheetView zoomScale="108" zoomScaleNormal="108" workbookViewId="0">
      <pane ySplit="1" topLeftCell="A2" activePane="bottomLeft" state="frozen"/>
      <selection pane="bottomLeft" activeCell="L34" sqref="L34"/>
    </sheetView>
  </sheetViews>
  <sheetFormatPr defaultRowHeight="14.5" x14ac:dyDescent="0.35"/>
  <cols>
    <col min="1" max="1" width="36.90625" bestFit="1" customWidth="1"/>
    <col min="2" max="2" width="8.90625" bestFit="1" customWidth="1"/>
    <col min="3" max="3" width="11.1796875" bestFit="1" customWidth="1"/>
    <col min="4" max="4" width="16.08984375" bestFit="1" customWidth="1"/>
    <col min="5" max="9" width="9.90625" bestFit="1" customWidth="1"/>
  </cols>
  <sheetData>
    <row r="1" spans="1:9" s="2" customFormat="1" x14ac:dyDescent="0.35">
      <c r="A1" s="68"/>
      <c r="B1" s="69"/>
      <c r="C1" s="69"/>
      <c r="D1" s="69"/>
      <c r="E1" s="69" t="s">
        <v>3</v>
      </c>
      <c r="F1" s="69" t="s">
        <v>4</v>
      </c>
      <c r="G1" s="69" t="s">
        <v>5</v>
      </c>
      <c r="H1" s="69" t="s">
        <v>6</v>
      </c>
      <c r="I1" s="70" t="s">
        <v>7</v>
      </c>
    </row>
    <row r="2" spans="1:9" s="2" customFormat="1" ht="15" thickBot="1" x14ac:dyDescent="0.4">
      <c r="A2" s="71" t="s">
        <v>24</v>
      </c>
      <c r="B2" s="72" t="s">
        <v>14</v>
      </c>
      <c r="C2" s="72" t="s">
        <v>13</v>
      </c>
      <c r="D2" s="72" t="s">
        <v>15</v>
      </c>
      <c r="E2" s="72" t="s">
        <v>16</v>
      </c>
      <c r="F2" s="72" t="s">
        <v>17</v>
      </c>
      <c r="G2" s="72" t="s">
        <v>18</v>
      </c>
      <c r="H2" s="72" t="s">
        <v>19</v>
      </c>
      <c r="I2" s="82" t="s">
        <v>20</v>
      </c>
    </row>
    <row r="3" spans="1:9" hidden="1" x14ac:dyDescent="0.35">
      <c r="A3" s="80" t="s">
        <v>28</v>
      </c>
      <c r="B3" s="57" t="s">
        <v>21</v>
      </c>
      <c r="C3" s="80" t="s">
        <v>0</v>
      </c>
      <c r="D3" s="58" t="s">
        <v>10</v>
      </c>
      <c r="E3" s="59">
        <v>50000</v>
      </c>
      <c r="F3" s="59"/>
      <c r="G3" s="59"/>
      <c r="H3" s="59"/>
      <c r="I3" s="81"/>
    </row>
    <row r="4" spans="1:9" hidden="1" x14ac:dyDescent="0.35">
      <c r="A4" s="66" t="s">
        <v>28</v>
      </c>
      <c r="B4" s="47" t="s">
        <v>21</v>
      </c>
      <c r="C4" s="66" t="s">
        <v>1</v>
      </c>
      <c r="D4" s="49" t="s">
        <v>10</v>
      </c>
      <c r="E4" s="50">
        <v>230000</v>
      </c>
      <c r="F4" s="50"/>
      <c r="G4" s="50"/>
      <c r="H4" s="50"/>
      <c r="I4" s="67"/>
    </row>
    <row r="5" spans="1:9" hidden="1" x14ac:dyDescent="0.35">
      <c r="A5" s="66" t="s">
        <v>70</v>
      </c>
      <c r="B5" s="47" t="s">
        <v>21</v>
      </c>
      <c r="C5" s="66" t="s">
        <v>2</v>
      </c>
      <c r="D5" s="49" t="s">
        <v>10</v>
      </c>
      <c r="E5" s="50">
        <v>100000</v>
      </c>
      <c r="F5" s="50">
        <v>100000</v>
      </c>
      <c r="G5" s="50">
        <v>100000</v>
      </c>
      <c r="H5" s="50">
        <v>100000</v>
      </c>
      <c r="I5" s="67">
        <v>100000</v>
      </c>
    </row>
    <row r="6" spans="1:9" hidden="1" x14ac:dyDescent="0.35">
      <c r="A6" s="66" t="s">
        <v>43</v>
      </c>
      <c r="B6" s="47" t="s">
        <v>21</v>
      </c>
      <c r="C6" s="66" t="s">
        <v>1</v>
      </c>
      <c r="D6" s="49" t="s">
        <v>10</v>
      </c>
      <c r="E6" s="50">
        <v>529350</v>
      </c>
      <c r="F6" s="50"/>
      <c r="G6" s="50"/>
      <c r="H6" s="50"/>
      <c r="I6" s="67"/>
    </row>
    <row r="7" spans="1:9" hidden="1" x14ac:dyDescent="0.35">
      <c r="A7" s="66" t="s">
        <v>43</v>
      </c>
      <c r="B7" s="47" t="s">
        <v>21</v>
      </c>
      <c r="C7" s="66" t="s">
        <v>2</v>
      </c>
      <c r="D7" s="49" t="s">
        <v>10</v>
      </c>
      <c r="E7" s="50">
        <v>0</v>
      </c>
      <c r="F7" s="50">
        <v>894000</v>
      </c>
      <c r="G7" s="50">
        <v>1000250</v>
      </c>
      <c r="H7" s="50">
        <v>850000</v>
      </c>
      <c r="I7" s="67">
        <v>850000</v>
      </c>
    </row>
    <row r="8" spans="1:9" hidden="1" x14ac:dyDescent="0.35">
      <c r="A8" s="66" t="s">
        <v>28</v>
      </c>
      <c r="B8" s="47" t="s">
        <v>22</v>
      </c>
      <c r="C8" s="66" t="s">
        <v>0</v>
      </c>
      <c r="D8" s="49" t="s">
        <v>10</v>
      </c>
      <c r="E8" s="50">
        <v>50000</v>
      </c>
      <c r="F8" s="50"/>
      <c r="G8" s="50"/>
      <c r="H8" s="50"/>
      <c r="I8" s="67"/>
    </row>
    <row r="9" spans="1:9" hidden="1" x14ac:dyDescent="0.35">
      <c r="A9" s="66" t="s">
        <v>28</v>
      </c>
      <c r="B9" s="47" t="s">
        <v>22</v>
      </c>
      <c r="C9" s="47" t="s">
        <v>1</v>
      </c>
      <c r="D9" s="49" t="s">
        <v>10</v>
      </c>
      <c r="E9" s="50">
        <v>230000</v>
      </c>
      <c r="F9" s="50"/>
      <c r="G9" s="50"/>
      <c r="H9" s="50"/>
      <c r="I9" s="67"/>
    </row>
    <row r="10" spans="1:9" hidden="1" x14ac:dyDescent="0.35">
      <c r="A10" s="66" t="s">
        <v>43</v>
      </c>
      <c r="B10" s="47" t="s">
        <v>22</v>
      </c>
      <c r="C10" s="47" t="s">
        <v>1</v>
      </c>
      <c r="D10" s="52" t="s">
        <v>95</v>
      </c>
      <c r="E10" s="50">
        <f>FundingOptions!C35-25000</f>
        <v>132337.5</v>
      </c>
      <c r="F10" s="50"/>
      <c r="G10" s="50"/>
      <c r="H10" s="50"/>
      <c r="I10" s="67"/>
    </row>
    <row r="11" spans="1:9" hidden="1" x14ac:dyDescent="0.35">
      <c r="A11" s="66" t="s">
        <v>43</v>
      </c>
      <c r="B11" s="47" t="s">
        <v>22</v>
      </c>
      <c r="C11" s="47" t="s">
        <v>2</v>
      </c>
      <c r="D11" s="52" t="s">
        <v>95</v>
      </c>
      <c r="E11" s="47"/>
      <c r="F11" s="50">
        <f>FundingOptions!D35-25000</f>
        <v>223500</v>
      </c>
      <c r="G11" s="50">
        <f>FundingOptions!E35-25000</f>
        <v>250062.5</v>
      </c>
      <c r="H11" s="50">
        <f>FundingOptions!F35-25000</f>
        <v>254939.375</v>
      </c>
      <c r="I11" s="67">
        <f>FundingOptions!G35-25000</f>
        <v>259962.55625000002</v>
      </c>
    </row>
    <row r="12" spans="1:9" hidden="1" x14ac:dyDescent="0.35">
      <c r="A12" s="66" t="s">
        <v>25</v>
      </c>
      <c r="B12" s="47" t="s">
        <v>22</v>
      </c>
      <c r="C12" s="47" t="s">
        <v>2</v>
      </c>
      <c r="D12" s="52" t="s">
        <v>95</v>
      </c>
      <c r="E12" s="50">
        <v>25000</v>
      </c>
      <c r="F12" s="50">
        <v>25000</v>
      </c>
      <c r="G12" s="50">
        <v>25000</v>
      </c>
      <c r="H12" s="50">
        <v>25000</v>
      </c>
      <c r="I12" s="67">
        <v>25000</v>
      </c>
    </row>
    <row r="13" spans="1:9" hidden="1" x14ac:dyDescent="0.35">
      <c r="A13" s="66" t="s">
        <v>43</v>
      </c>
      <c r="B13" s="47" t="s">
        <v>22</v>
      </c>
      <c r="C13" s="47" t="s">
        <v>1</v>
      </c>
      <c r="D13" s="53" t="s">
        <v>96</v>
      </c>
      <c r="E13" s="50">
        <f>FundingOptions!C37-25000</f>
        <v>132337.5</v>
      </c>
      <c r="F13" s="50"/>
      <c r="G13" s="50"/>
      <c r="H13" s="50"/>
      <c r="I13" s="67"/>
    </row>
    <row r="14" spans="1:9" hidden="1" x14ac:dyDescent="0.35">
      <c r="A14" s="66" t="s">
        <v>43</v>
      </c>
      <c r="B14" s="47" t="s">
        <v>22</v>
      </c>
      <c r="C14" s="47" t="s">
        <v>2</v>
      </c>
      <c r="D14" s="53" t="s">
        <v>96</v>
      </c>
      <c r="E14" s="47"/>
      <c r="F14" s="50">
        <f>FundingOptions!D37-25000</f>
        <v>223500</v>
      </c>
      <c r="G14" s="50">
        <f>FundingOptions!E37-25000</f>
        <v>250062.5</v>
      </c>
      <c r="H14" s="50">
        <f>FundingOptions!F37-25000</f>
        <v>254939.375</v>
      </c>
      <c r="I14" s="67">
        <f>FundingOptions!G37-25000</f>
        <v>259962.55625000002</v>
      </c>
    </row>
    <row r="15" spans="1:9" hidden="1" x14ac:dyDescent="0.35">
      <c r="A15" s="66" t="s">
        <v>70</v>
      </c>
      <c r="B15" s="47" t="s">
        <v>22</v>
      </c>
      <c r="C15" s="47" t="s">
        <v>2</v>
      </c>
      <c r="D15" s="53" t="s">
        <v>96</v>
      </c>
      <c r="E15" s="50">
        <v>25000</v>
      </c>
      <c r="F15" s="50">
        <v>25000</v>
      </c>
      <c r="G15" s="50">
        <v>25000</v>
      </c>
      <c r="H15" s="50">
        <v>25000</v>
      </c>
      <c r="I15" s="67">
        <v>25000</v>
      </c>
    </row>
    <row r="16" spans="1:9" hidden="1" x14ac:dyDescent="0.35">
      <c r="A16" s="66" t="s">
        <v>43</v>
      </c>
      <c r="B16" s="47" t="s">
        <v>22</v>
      </c>
      <c r="C16" s="47" t="s">
        <v>1</v>
      </c>
      <c r="D16" s="54" t="s">
        <v>9</v>
      </c>
      <c r="E16" s="50">
        <f>FundingOptions!C39-25000</f>
        <v>132337.5</v>
      </c>
      <c r="F16" s="50"/>
      <c r="G16" s="50"/>
      <c r="H16" s="50"/>
      <c r="I16" s="67"/>
    </row>
    <row r="17" spans="1:10" hidden="1" x14ac:dyDescent="0.35">
      <c r="A17" s="66" t="s">
        <v>43</v>
      </c>
      <c r="B17" s="47" t="s">
        <v>22</v>
      </c>
      <c r="C17" s="47" t="s">
        <v>2</v>
      </c>
      <c r="D17" s="54" t="s">
        <v>9</v>
      </c>
      <c r="E17" s="47"/>
      <c r="F17" s="50">
        <f>FundingOptions!D39-25000</f>
        <v>223500</v>
      </c>
      <c r="G17" s="50">
        <f>FundingOptions!E39-25000</f>
        <v>250062.5</v>
      </c>
      <c r="H17" s="50">
        <f>FundingOptions!F39-25000</f>
        <v>254939.375</v>
      </c>
      <c r="I17" s="67">
        <f>FundingOptions!G39-25000</f>
        <v>259962.55625000002</v>
      </c>
    </row>
    <row r="18" spans="1:10" hidden="1" x14ac:dyDescent="0.35">
      <c r="A18" s="66" t="s">
        <v>70</v>
      </c>
      <c r="B18" s="47" t="s">
        <v>22</v>
      </c>
      <c r="C18" s="47" t="s">
        <v>2</v>
      </c>
      <c r="D18" s="54" t="s">
        <v>9</v>
      </c>
      <c r="E18" s="50">
        <v>25000</v>
      </c>
      <c r="F18" s="50">
        <v>25000</v>
      </c>
      <c r="G18" s="50">
        <v>25000</v>
      </c>
      <c r="H18" s="50">
        <v>25000</v>
      </c>
      <c r="I18" s="67">
        <v>25000</v>
      </c>
    </row>
    <row r="19" spans="1:10" hidden="1" x14ac:dyDescent="0.35">
      <c r="A19" s="66" t="s">
        <v>43</v>
      </c>
      <c r="B19" s="47" t="s">
        <v>22</v>
      </c>
      <c r="C19" s="47" t="s">
        <v>1</v>
      </c>
      <c r="D19" s="55" t="s">
        <v>26</v>
      </c>
      <c r="E19" s="50">
        <f>FundingOptions!C41-25000</f>
        <v>132337.5</v>
      </c>
      <c r="F19" s="50"/>
      <c r="G19" s="50"/>
      <c r="H19" s="50"/>
      <c r="I19" s="67"/>
    </row>
    <row r="20" spans="1:10" hidden="1" x14ac:dyDescent="0.35">
      <c r="A20" s="66" t="s">
        <v>43</v>
      </c>
      <c r="B20" s="47" t="s">
        <v>22</v>
      </c>
      <c r="C20" s="47" t="s">
        <v>2</v>
      </c>
      <c r="D20" s="55" t="s">
        <v>26</v>
      </c>
      <c r="E20" s="47"/>
      <c r="F20" s="50">
        <f>FundingOptions!D41-25000</f>
        <v>223500</v>
      </c>
      <c r="G20" s="50">
        <f>FundingOptions!E41-25000</f>
        <v>250062.5</v>
      </c>
      <c r="H20" s="50">
        <f>FundingOptions!F41-25000</f>
        <v>254939.375</v>
      </c>
      <c r="I20" s="67">
        <f>FundingOptions!G41-25000</f>
        <v>259962.55625000002</v>
      </c>
    </row>
    <row r="21" spans="1:10" hidden="1" x14ac:dyDescent="0.35">
      <c r="A21" s="66" t="s">
        <v>70</v>
      </c>
      <c r="B21" s="47" t="s">
        <v>22</v>
      </c>
      <c r="C21" s="47" t="s">
        <v>2</v>
      </c>
      <c r="D21" s="55" t="s">
        <v>26</v>
      </c>
      <c r="E21" s="50">
        <v>25000</v>
      </c>
      <c r="F21" s="50">
        <v>25000</v>
      </c>
      <c r="G21" s="50">
        <v>25000</v>
      </c>
      <c r="H21" s="50">
        <v>25000</v>
      </c>
      <c r="I21" s="67">
        <v>25000</v>
      </c>
    </row>
    <row r="22" spans="1:10" x14ac:dyDescent="0.35">
      <c r="A22" s="66" t="s">
        <v>28</v>
      </c>
      <c r="B22" s="47" t="s">
        <v>23</v>
      </c>
      <c r="C22" s="66" t="s">
        <v>0</v>
      </c>
      <c r="D22" s="49" t="s">
        <v>10</v>
      </c>
      <c r="E22" s="50">
        <v>50000</v>
      </c>
      <c r="F22" s="50"/>
      <c r="G22" s="50"/>
      <c r="H22" s="50"/>
      <c r="I22" s="67"/>
    </row>
    <row r="23" spans="1:10" x14ac:dyDescent="0.35">
      <c r="A23" s="66" t="s">
        <v>28</v>
      </c>
      <c r="B23" s="47" t="s">
        <v>23</v>
      </c>
      <c r="C23" s="66" t="s">
        <v>1</v>
      </c>
      <c r="D23" s="49" t="s">
        <v>10</v>
      </c>
      <c r="E23" s="50">
        <v>230000</v>
      </c>
      <c r="F23" s="50"/>
      <c r="G23" s="50"/>
      <c r="H23" s="50"/>
      <c r="I23" s="67"/>
    </row>
    <row r="24" spans="1:10" x14ac:dyDescent="0.35">
      <c r="A24" s="66" t="s">
        <v>43</v>
      </c>
      <c r="B24" s="47" t="s">
        <v>23</v>
      </c>
      <c r="C24" s="66" t="s">
        <v>1</v>
      </c>
      <c r="D24" s="52" t="s">
        <v>95</v>
      </c>
      <c r="E24" s="50">
        <f xml:space="preserve"> FundingOptions!H35 - 25000</f>
        <v>168207.5</v>
      </c>
      <c r="F24" s="50"/>
      <c r="G24" s="50"/>
      <c r="H24" s="50"/>
      <c r="I24" s="67"/>
    </row>
    <row r="25" spans="1:10" x14ac:dyDescent="0.35">
      <c r="A25" s="66" t="s">
        <v>43</v>
      </c>
      <c r="B25" s="47" t="s">
        <v>23</v>
      </c>
      <c r="C25" s="66" t="s">
        <v>2</v>
      </c>
      <c r="D25" s="52" t="s">
        <v>95</v>
      </c>
      <c r="E25" s="47"/>
      <c r="F25" s="50">
        <f xml:space="preserve"> FundingOptions!I35 - 25000</f>
        <v>332300</v>
      </c>
      <c r="G25" s="50">
        <f xml:space="preserve"> FundingOptions!J35 - 25000</f>
        <v>380112.5</v>
      </c>
      <c r="H25" s="50">
        <f xml:space="preserve"> FundingOptions!K35 - 25000</f>
        <v>388890.875</v>
      </c>
      <c r="I25" s="67">
        <f xml:space="preserve"> FundingOptions!L35 - 25000</f>
        <v>397932.60125000001</v>
      </c>
    </row>
    <row r="26" spans="1:10" x14ac:dyDescent="0.35">
      <c r="A26" s="66" t="s">
        <v>25</v>
      </c>
      <c r="B26" s="47" t="s">
        <v>23</v>
      </c>
      <c r="C26" s="66" t="s">
        <v>2</v>
      </c>
      <c r="D26" s="52" t="s">
        <v>95</v>
      </c>
      <c r="E26" s="50">
        <v>25000</v>
      </c>
      <c r="F26" s="50">
        <v>25000</v>
      </c>
      <c r="G26" s="50">
        <v>25000</v>
      </c>
      <c r="H26" s="50">
        <v>25000</v>
      </c>
      <c r="I26" s="67">
        <v>25000</v>
      </c>
    </row>
    <row r="27" spans="1:10" x14ac:dyDescent="0.35">
      <c r="A27" s="66" t="s">
        <v>43</v>
      </c>
      <c r="B27" s="47" t="s">
        <v>23</v>
      </c>
      <c r="C27" s="66" t="s">
        <v>1</v>
      </c>
      <c r="D27" s="53" t="s">
        <v>96</v>
      </c>
      <c r="E27" s="50">
        <f xml:space="preserve"> FundingOptions!H37 - 25000</f>
        <v>156250.83333333331</v>
      </c>
      <c r="F27" s="50"/>
      <c r="G27" s="50"/>
      <c r="H27" s="50"/>
      <c r="I27" s="67"/>
      <c r="J27" t="s">
        <v>99</v>
      </c>
    </row>
    <row r="28" spans="1:10" x14ac:dyDescent="0.35">
      <c r="A28" s="66" t="s">
        <v>43</v>
      </c>
      <c r="B28" s="47" t="s">
        <v>23</v>
      </c>
      <c r="C28" s="66" t="s">
        <v>2</v>
      </c>
      <c r="D28" s="53" t="s">
        <v>96</v>
      </c>
      <c r="E28" s="47"/>
      <c r="F28" s="50">
        <f xml:space="preserve"> FundingOptions!I37 - 25000</f>
        <v>296033.33333333337</v>
      </c>
      <c r="G28" s="50">
        <f xml:space="preserve"> FundingOptions!J37 - 25000</f>
        <v>336762.5</v>
      </c>
      <c r="H28" s="50">
        <f xml:space="preserve"> FundingOptions!K37 - 25000</f>
        <v>344240.375</v>
      </c>
      <c r="I28" s="67">
        <f xml:space="preserve"> FundingOptions!L37 - 25000</f>
        <v>351942.58624999999</v>
      </c>
    </row>
    <row r="29" spans="1:10" x14ac:dyDescent="0.35">
      <c r="A29" s="66" t="s">
        <v>70</v>
      </c>
      <c r="B29" s="47" t="s">
        <v>23</v>
      </c>
      <c r="C29" s="66" t="s">
        <v>2</v>
      </c>
      <c r="D29" s="53" t="s">
        <v>96</v>
      </c>
      <c r="E29" s="50">
        <v>25000</v>
      </c>
      <c r="F29" s="50">
        <v>25000</v>
      </c>
      <c r="G29" s="50">
        <v>25000</v>
      </c>
      <c r="H29" s="50">
        <v>25000</v>
      </c>
      <c r="I29" s="67">
        <v>25000</v>
      </c>
    </row>
    <row r="30" spans="1:10" x14ac:dyDescent="0.35">
      <c r="A30" s="66" t="s">
        <v>43</v>
      </c>
      <c r="B30" s="47" t="s">
        <v>23</v>
      </c>
      <c r="C30" s="66" t="s">
        <v>1</v>
      </c>
      <c r="D30" s="54" t="s">
        <v>9</v>
      </c>
      <c r="E30" s="50">
        <f xml:space="preserve"> FundingOptions!H39 - 25000</f>
        <v>114402.5</v>
      </c>
      <c r="F30" s="50"/>
      <c r="G30" s="50"/>
      <c r="H30" s="50"/>
      <c r="I30" s="67"/>
    </row>
    <row r="31" spans="1:10" x14ac:dyDescent="0.35">
      <c r="A31" s="66" t="s">
        <v>43</v>
      </c>
      <c r="B31" s="47" t="s">
        <v>23</v>
      </c>
      <c r="C31" s="66" t="s">
        <v>2</v>
      </c>
      <c r="D31" s="54" t="s">
        <v>9</v>
      </c>
      <c r="E31" s="47"/>
      <c r="F31" s="50">
        <f xml:space="preserve"> FundingOptions!I39 - 25000</f>
        <v>169100</v>
      </c>
      <c r="G31" s="50">
        <f xml:space="preserve"> FundingOptions!J39 - 25000</f>
        <v>185037.5</v>
      </c>
      <c r="H31" s="50">
        <f xml:space="preserve"> FundingOptions!K39 - 25000</f>
        <v>187963.625</v>
      </c>
      <c r="I31" s="67">
        <f xml:space="preserve"> FundingOptions!L39 - 25000</f>
        <v>190977.53375</v>
      </c>
    </row>
    <row r="32" spans="1:10" x14ac:dyDescent="0.35">
      <c r="A32" s="66" t="s">
        <v>70</v>
      </c>
      <c r="B32" s="47" t="s">
        <v>23</v>
      </c>
      <c r="C32" s="66" t="s">
        <v>2</v>
      </c>
      <c r="D32" s="54" t="s">
        <v>9</v>
      </c>
      <c r="E32" s="50">
        <v>25000</v>
      </c>
      <c r="F32" s="50">
        <v>25000</v>
      </c>
      <c r="G32" s="50">
        <v>25000</v>
      </c>
      <c r="H32" s="50">
        <v>25000</v>
      </c>
      <c r="I32" s="67">
        <v>25000</v>
      </c>
    </row>
    <row r="33" spans="1:9" x14ac:dyDescent="0.35">
      <c r="A33" s="66" t="s">
        <v>43</v>
      </c>
      <c r="B33" s="47" t="s">
        <v>23</v>
      </c>
      <c r="C33" s="66" t="s">
        <v>1</v>
      </c>
      <c r="D33" s="55" t="s">
        <v>26</v>
      </c>
      <c r="E33" s="50">
        <f xml:space="preserve"> FundingOptions!H41 - 25000</f>
        <v>90489.166666666672</v>
      </c>
      <c r="F33" s="50"/>
      <c r="G33" s="50"/>
      <c r="H33" s="50"/>
      <c r="I33" s="67"/>
    </row>
    <row r="34" spans="1:9" x14ac:dyDescent="0.35">
      <c r="A34" s="66" t="s">
        <v>43</v>
      </c>
      <c r="B34" s="47" t="s">
        <v>23</v>
      </c>
      <c r="C34" s="66" t="s">
        <v>2</v>
      </c>
      <c r="D34" s="55" t="s">
        <v>26</v>
      </c>
      <c r="E34" s="47"/>
      <c r="F34" s="50">
        <f xml:space="preserve"> FundingOptions!I41 - 25000</f>
        <v>96566.666666666672</v>
      </c>
      <c r="G34" s="50">
        <f xml:space="preserve"> FundingOptions!J41 - 25000</f>
        <v>98337.5</v>
      </c>
      <c r="H34" s="50">
        <f xml:space="preserve"> FundingOptions!K41 - 25000</f>
        <v>98662.625</v>
      </c>
      <c r="I34" s="67">
        <f xml:space="preserve"> FundingOptions!L41 - 25000</f>
        <v>98997.503750000003</v>
      </c>
    </row>
    <row r="35" spans="1:9" x14ac:dyDescent="0.35">
      <c r="A35" s="73" t="s">
        <v>70</v>
      </c>
      <c r="B35" s="74" t="s">
        <v>23</v>
      </c>
      <c r="C35" s="73" t="s">
        <v>2</v>
      </c>
      <c r="D35" s="87" t="s">
        <v>26</v>
      </c>
      <c r="E35" s="88">
        <v>25000</v>
      </c>
      <c r="F35" s="88">
        <v>25000</v>
      </c>
      <c r="G35" s="88">
        <v>25000</v>
      </c>
      <c r="H35" s="88">
        <v>25000</v>
      </c>
      <c r="I35" s="89">
        <v>25000</v>
      </c>
    </row>
    <row r="36" spans="1:9" hidden="1" x14ac:dyDescent="0.35">
      <c r="A36" s="60" t="s">
        <v>28</v>
      </c>
      <c r="B36" s="61" t="s">
        <v>87</v>
      </c>
      <c r="C36" s="60" t="s">
        <v>0</v>
      </c>
      <c r="D36" s="63" t="s">
        <v>10</v>
      </c>
      <c r="E36" s="64">
        <v>50000</v>
      </c>
      <c r="F36" s="64"/>
      <c r="G36" s="64"/>
      <c r="H36" s="64"/>
      <c r="I36" s="65"/>
    </row>
    <row r="37" spans="1:9" hidden="1" x14ac:dyDescent="0.35">
      <c r="A37" s="66" t="s">
        <v>28</v>
      </c>
      <c r="B37" s="47" t="s">
        <v>87</v>
      </c>
      <c r="C37" s="66" t="s">
        <v>1</v>
      </c>
      <c r="D37" s="49" t="s">
        <v>10</v>
      </c>
      <c r="E37" s="50">
        <v>230000</v>
      </c>
      <c r="F37" s="50"/>
      <c r="G37" s="50"/>
      <c r="H37" s="50"/>
      <c r="I37" s="67"/>
    </row>
    <row r="38" spans="1:9" hidden="1" x14ac:dyDescent="0.35">
      <c r="A38" s="66" t="s">
        <v>43</v>
      </c>
      <c r="B38" s="47" t="s">
        <v>87</v>
      </c>
      <c r="C38" s="66" t="s">
        <v>1</v>
      </c>
      <c r="D38" s="52" t="s">
        <v>95</v>
      </c>
      <c r="E38" s="50">
        <v>404700</v>
      </c>
      <c r="F38" s="50"/>
      <c r="G38" s="50"/>
      <c r="H38" s="50"/>
      <c r="I38" s="67"/>
    </row>
    <row r="39" spans="1:9" hidden="1" x14ac:dyDescent="0.35">
      <c r="A39" s="66" t="s">
        <v>43</v>
      </c>
      <c r="B39" s="47" t="s">
        <v>87</v>
      </c>
      <c r="C39" s="66" t="s">
        <v>2</v>
      </c>
      <c r="D39" s="52" t="s">
        <v>95</v>
      </c>
      <c r="E39" s="47"/>
      <c r="F39" s="50">
        <v>404700</v>
      </c>
      <c r="G39" s="50">
        <v>404700</v>
      </c>
      <c r="H39" s="50">
        <v>404700</v>
      </c>
      <c r="I39" s="67">
        <v>404700</v>
      </c>
    </row>
    <row r="40" spans="1:9" hidden="1" x14ac:dyDescent="0.35">
      <c r="A40" s="66" t="s">
        <v>25</v>
      </c>
      <c r="B40" s="47" t="s">
        <v>87</v>
      </c>
      <c r="C40" s="66" t="s">
        <v>2</v>
      </c>
      <c r="D40" s="52" t="s">
        <v>95</v>
      </c>
      <c r="E40" s="50">
        <v>50000</v>
      </c>
      <c r="F40" s="50">
        <v>50000</v>
      </c>
      <c r="G40" s="50">
        <v>50000</v>
      </c>
      <c r="H40" s="50">
        <v>50000</v>
      </c>
      <c r="I40" s="67">
        <v>50000</v>
      </c>
    </row>
    <row r="41" spans="1:9" hidden="1" x14ac:dyDescent="0.35">
      <c r="A41" s="66" t="s">
        <v>43</v>
      </c>
      <c r="B41" s="47" t="s">
        <v>87</v>
      </c>
      <c r="C41" s="66" t="s">
        <v>1</v>
      </c>
      <c r="D41" s="53" t="s">
        <v>96</v>
      </c>
      <c r="E41" s="50">
        <v>404700</v>
      </c>
      <c r="F41" s="50"/>
      <c r="G41" s="50"/>
      <c r="H41" s="50"/>
      <c r="I41" s="67"/>
    </row>
    <row r="42" spans="1:9" hidden="1" x14ac:dyDescent="0.35">
      <c r="A42" s="66" t="s">
        <v>43</v>
      </c>
      <c r="B42" s="47" t="s">
        <v>87</v>
      </c>
      <c r="C42" s="66" t="s">
        <v>2</v>
      </c>
      <c r="D42" s="53" t="s">
        <v>96</v>
      </c>
      <c r="E42" s="47"/>
      <c r="F42" s="50">
        <v>404700</v>
      </c>
      <c r="G42" s="50">
        <v>404700</v>
      </c>
      <c r="H42" s="50">
        <v>404700</v>
      </c>
      <c r="I42" s="67">
        <v>404700</v>
      </c>
    </row>
    <row r="43" spans="1:9" hidden="1" x14ac:dyDescent="0.35">
      <c r="A43" s="66" t="s">
        <v>70</v>
      </c>
      <c r="B43" s="47" t="s">
        <v>87</v>
      </c>
      <c r="C43" s="66" t="s">
        <v>2</v>
      </c>
      <c r="D43" s="53" t="s">
        <v>96</v>
      </c>
      <c r="E43" s="50">
        <v>50000</v>
      </c>
      <c r="F43" s="50">
        <v>50000</v>
      </c>
      <c r="G43" s="50">
        <v>50000</v>
      </c>
      <c r="H43" s="50">
        <v>50000</v>
      </c>
      <c r="I43" s="67">
        <v>50000</v>
      </c>
    </row>
    <row r="44" spans="1:9" hidden="1" x14ac:dyDescent="0.35">
      <c r="A44" s="66" t="s">
        <v>43</v>
      </c>
      <c r="B44" s="47" t="s">
        <v>87</v>
      </c>
      <c r="C44" s="66" t="s">
        <v>1</v>
      </c>
      <c r="D44" s="54" t="s">
        <v>9</v>
      </c>
      <c r="E44" s="50">
        <v>512300</v>
      </c>
      <c r="F44" s="50"/>
      <c r="G44" s="50"/>
      <c r="H44" s="50"/>
      <c r="I44" s="67"/>
    </row>
    <row r="45" spans="1:9" hidden="1" x14ac:dyDescent="0.35">
      <c r="A45" s="66" t="s">
        <v>43</v>
      </c>
      <c r="B45" s="47" t="s">
        <v>87</v>
      </c>
      <c r="C45" s="66" t="s">
        <v>2</v>
      </c>
      <c r="D45" s="54" t="s">
        <v>9</v>
      </c>
      <c r="E45" s="47"/>
      <c r="F45" s="50">
        <v>512300</v>
      </c>
      <c r="G45" s="50">
        <v>512300</v>
      </c>
      <c r="H45" s="50">
        <v>512300</v>
      </c>
      <c r="I45" s="67">
        <v>512300</v>
      </c>
    </row>
    <row r="46" spans="1:9" hidden="1" x14ac:dyDescent="0.35">
      <c r="A46" s="66" t="s">
        <v>70</v>
      </c>
      <c r="B46" s="47" t="s">
        <v>87</v>
      </c>
      <c r="C46" s="66" t="s">
        <v>2</v>
      </c>
      <c r="D46" s="54" t="s">
        <v>9</v>
      </c>
      <c r="E46" s="50">
        <v>50000</v>
      </c>
      <c r="F46" s="50">
        <v>50000</v>
      </c>
      <c r="G46" s="50">
        <v>50000</v>
      </c>
      <c r="H46" s="50">
        <v>50000</v>
      </c>
      <c r="I46" s="67">
        <v>50000</v>
      </c>
    </row>
    <row r="47" spans="1:9" hidden="1" x14ac:dyDescent="0.35">
      <c r="A47" s="66" t="s">
        <v>43</v>
      </c>
      <c r="B47" s="47" t="s">
        <v>87</v>
      </c>
      <c r="C47" s="66" t="s">
        <v>1</v>
      </c>
      <c r="D47" s="55" t="s">
        <v>26</v>
      </c>
      <c r="E47" s="50">
        <v>300000</v>
      </c>
      <c r="F47" s="50"/>
      <c r="G47" s="50"/>
      <c r="H47" s="50"/>
      <c r="I47" s="67"/>
    </row>
    <row r="48" spans="1:9" hidden="1" x14ac:dyDescent="0.35">
      <c r="A48" s="66" t="s">
        <v>43</v>
      </c>
      <c r="B48" s="47" t="s">
        <v>87</v>
      </c>
      <c r="C48" s="66" t="s">
        <v>2</v>
      </c>
      <c r="D48" s="55" t="s">
        <v>26</v>
      </c>
      <c r="E48" s="47"/>
      <c r="F48" s="50">
        <v>300000</v>
      </c>
      <c r="G48" s="50">
        <v>300000</v>
      </c>
      <c r="H48" s="50">
        <v>300000</v>
      </c>
      <c r="I48" s="67">
        <v>300000</v>
      </c>
    </row>
    <row r="49" spans="1:9" hidden="1" x14ac:dyDescent="0.35">
      <c r="A49" s="66" t="s">
        <v>70</v>
      </c>
      <c r="B49" s="47" t="s">
        <v>87</v>
      </c>
      <c r="C49" s="66" t="s">
        <v>2</v>
      </c>
      <c r="D49" s="55" t="s">
        <v>26</v>
      </c>
      <c r="E49" s="50">
        <v>50000</v>
      </c>
      <c r="F49" s="50">
        <v>50000</v>
      </c>
      <c r="G49" s="50">
        <v>50000</v>
      </c>
      <c r="H49" s="50">
        <v>50000</v>
      </c>
      <c r="I49" s="67">
        <v>50000</v>
      </c>
    </row>
    <row r="50" spans="1:9" ht="15" thickBot="1" x14ac:dyDescent="0.4">
      <c r="A50" s="73"/>
      <c r="B50" s="74"/>
      <c r="C50" s="74"/>
      <c r="D50" s="74"/>
      <c r="E50" s="74"/>
      <c r="F50" s="74"/>
      <c r="G50" s="74"/>
      <c r="H50" s="74"/>
      <c r="I50" s="75"/>
    </row>
    <row r="51" spans="1:9" ht="15" thickBot="1" x14ac:dyDescent="0.4">
      <c r="A51" s="76" t="s">
        <v>29</v>
      </c>
      <c r="B51" s="77"/>
      <c r="C51" s="77"/>
      <c r="D51" s="77"/>
      <c r="E51" s="78">
        <f>SUBTOTAL(9,E1:E50)</f>
        <v>909349.99999999988</v>
      </c>
      <c r="F51" s="78">
        <f>SUBTOTAL(9,F1:F50)</f>
        <v>994000</v>
      </c>
      <c r="G51" s="78">
        <f>SUBTOTAL(9,G1:G50)</f>
        <v>1100250</v>
      </c>
      <c r="H51" s="78">
        <f>SUBTOTAL(9,H1:H50)</f>
        <v>1119757.5</v>
      </c>
      <c r="I51" s="79">
        <f>SUBTOTAL(9,I1:I50)</f>
        <v>1139850.2249999999</v>
      </c>
    </row>
  </sheetData>
  <autoFilter ref="B2:D49" xr:uid="{A9C4CE27-7B9D-47BE-B93C-1FA5C9903E7C}">
    <filterColumn colId="0">
      <filters>
        <filter val="Option 3"/>
      </filters>
    </filterColumn>
  </autoFilter>
  <dataValidations count="1">
    <dataValidation type="list" allowBlank="1" showInputMessage="1" showErrorMessage="1" sqref="C3:C49" xr:uid="{6DACD3B0-0FB2-449C-A81F-9A338741E4FE}">
      <formula1>"Opex, Capex, RTB"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AF81-A0BA-4FE1-8D6D-BC28493C18E0}">
  <sheetPr filterMode="1"/>
  <dimension ref="A1:I42"/>
  <sheetViews>
    <sheetView workbookViewId="0">
      <selection activeCell="J52" sqref="J52"/>
    </sheetView>
  </sheetViews>
  <sheetFormatPr defaultRowHeight="14.5" x14ac:dyDescent="0.35"/>
  <cols>
    <col min="1" max="1" width="36.90625" bestFit="1" customWidth="1"/>
    <col min="2" max="2" width="11" customWidth="1"/>
    <col min="3" max="3" width="13" customWidth="1"/>
    <col min="4" max="4" width="16.08984375" bestFit="1" customWidth="1"/>
    <col min="5" max="5" width="9.90625" customWidth="1"/>
    <col min="6" max="6" width="9.90625" bestFit="1" customWidth="1"/>
    <col min="7" max="7" width="10.54296875" customWidth="1"/>
    <col min="8" max="9" width="9.90625" bestFit="1" customWidth="1"/>
  </cols>
  <sheetData>
    <row r="1" spans="1:9" s="2" customFormat="1" x14ac:dyDescent="0.35">
      <c r="A1" s="41"/>
      <c r="B1" s="42"/>
      <c r="C1" s="42"/>
      <c r="D1" s="42"/>
      <c r="E1" s="42" t="s">
        <v>3</v>
      </c>
      <c r="F1" s="42" t="s">
        <v>4</v>
      </c>
      <c r="G1" s="42" t="s">
        <v>5</v>
      </c>
      <c r="H1" s="42" t="s">
        <v>6</v>
      </c>
      <c r="I1" s="43" t="s">
        <v>7</v>
      </c>
    </row>
    <row r="2" spans="1:9" s="2" customFormat="1" ht="15" thickBot="1" x14ac:dyDescent="0.4">
      <c r="A2" s="37" t="s">
        <v>24</v>
      </c>
      <c r="B2" s="38" t="s">
        <v>14</v>
      </c>
      <c r="C2" s="38" t="s">
        <v>13</v>
      </c>
      <c r="D2" s="38" t="s">
        <v>15</v>
      </c>
      <c r="E2" s="38" t="s">
        <v>16</v>
      </c>
      <c r="F2" s="38" t="s">
        <v>17</v>
      </c>
      <c r="G2" s="38" t="s">
        <v>18</v>
      </c>
      <c r="H2" s="38" t="s">
        <v>19</v>
      </c>
      <c r="I2" s="46" t="s">
        <v>20</v>
      </c>
    </row>
    <row r="3" spans="1:9" hidden="1" x14ac:dyDescent="0.35">
      <c r="A3" s="60" t="s">
        <v>28</v>
      </c>
      <c r="B3" s="61" t="s">
        <v>21</v>
      </c>
      <c r="C3" s="62" t="s">
        <v>0</v>
      </c>
      <c r="D3" s="63" t="s">
        <v>10</v>
      </c>
      <c r="E3" s="64">
        <v>50000</v>
      </c>
      <c r="F3" s="64"/>
      <c r="G3" s="64"/>
      <c r="H3" s="64"/>
      <c r="I3" s="65"/>
    </row>
    <row r="4" spans="1:9" hidden="1" x14ac:dyDescent="0.35">
      <c r="A4" s="66" t="s">
        <v>28</v>
      </c>
      <c r="B4" s="47" t="s">
        <v>21</v>
      </c>
      <c r="C4" s="48" t="s">
        <v>1</v>
      </c>
      <c r="D4" s="49" t="s">
        <v>10</v>
      </c>
      <c r="E4" s="50">
        <v>230000</v>
      </c>
      <c r="F4" s="50"/>
      <c r="G4" s="50"/>
      <c r="H4" s="50"/>
      <c r="I4" s="67"/>
    </row>
    <row r="5" spans="1:9" hidden="1" x14ac:dyDescent="0.35">
      <c r="A5" s="66" t="s">
        <v>27</v>
      </c>
      <c r="B5" s="47" t="s">
        <v>21</v>
      </c>
      <c r="C5" s="48" t="s">
        <v>2</v>
      </c>
      <c r="D5" s="49" t="s">
        <v>10</v>
      </c>
      <c r="E5" s="50">
        <v>100000</v>
      </c>
      <c r="F5" s="50">
        <v>100000</v>
      </c>
      <c r="G5" s="50">
        <v>100000</v>
      </c>
      <c r="H5" s="50">
        <v>100000</v>
      </c>
      <c r="I5" s="67">
        <v>100000</v>
      </c>
    </row>
    <row r="6" spans="1:9" hidden="1" x14ac:dyDescent="0.35">
      <c r="A6" s="66" t="s">
        <v>43</v>
      </c>
      <c r="B6" s="47" t="s">
        <v>21</v>
      </c>
      <c r="C6" s="48" t="s">
        <v>1</v>
      </c>
      <c r="D6" s="49"/>
      <c r="E6" s="50">
        <v>529350</v>
      </c>
      <c r="F6" s="50"/>
      <c r="G6" s="50"/>
      <c r="H6" s="50"/>
      <c r="I6" s="67"/>
    </row>
    <row r="7" spans="1:9" hidden="1" x14ac:dyDescent="0.35">
      <c r="A7" s="66" t="s">
        <v>43</v>
      </c>
      <c r="B7" s="47" t="s">
        <v>21</v>
      </c>
      <c r="C7" s="48" t="s">
        <v>2</v>
      </c>
      <c r="D7" s="49" t="s">
        <v>10</v>
      </c>
      <c r="E7" s="50">
        <v>0</v>
      </c>
      <c r="F7" s="50">
        <v>894000</v>
      </c>
      <c r="G7" s="50">
        <v>1000250</v>
      </c>
      <c r="H7" s="50">
        <v>850000</v>
      </c>
      <c r="I7" s="67">
        <v>850000</v>
      </c>
    </row>
    <row r="8" spans="1:9" hidden="1" x14ac:dyDescent="0.35">
      <c r="A8" s="66" t="s">
        <v>28</v>
      </c>
      <c r="B8" s="47" t="s">
        <v>22</v>
      </c>
      <c r="C8" s="48" t="s">
        <v>0</v>
      </c>
      <c r="D8" s="49" t="s">
        <v>10</v>
      </c>
      <c r="E8" s="50">
        <v>50000</v>
      </c>
      <c r="F8" s="50"/>
      <c r="G8" s="50"/>
      <c r="H8" s="50"/>
      <c r="I8" s="67"/>
    </row>
    <row r="9" spans="1:9" hidden="1" x14ac:dyDescent="0.35">
      <c r="A9" s="66" t="s">
        <v>28</v>
      </c>
      <c r="B9" s="47" t="s">
        <v>22</v>
      </c>
      <c r="C9" s="48" t="s">
        <v>1</v>
      </c>
      <c r="D9" s="49" t="s">
        <v>10</v>
      </c>
      <c r="E9" s="50">
        <v>230000</v>
      </c>
      <c r="F9" s="50"/>
      <c r="G9" s="50"/>
      <c r="H9" s="50"/>
      <c r="I9" s="67"/>
    </row>
    <row r="10" spans="1:9" hidden="1" x14ac:dyDescent="0.35">
      <c r="A10" s="66" t="s">
        <v>43</v>
      </c>
      <c r="B10" s="47" t="s">
        <v>22</v>
      </c>
      <c r="C10" s="48" t="s">
        <v>1</v>
      </c>
      <c r="D10" s="52" t="s">
        <v>8</v>
      </c>
      <c r="E10" s="50">
        <f>FundingOptions!C22-25000</f>
        <v>132337.5</v>
      </c>
      <c r="F10" s="50"/>
      <c r="G10" s="50"/>
      <c r="H10" s="50"/>
      <c r="I10" s="67"/>
    </row>
    <row r="11" spans="1:9" hidden="1" x14ac:dyDescent="0.35">
      <c r="A11" s="66" t="s">
        <v>43</v>
      </c>
      <c r="B11" s="47" t="s">
        <v>22</v>
      </c>
      <c r="C11" s="48" t="s">
        <v>2</v>
      </c>
      <c r="D11" s="52" t="s">
        <v>8</v>
      </c>
      <c r="E11" s="47"/>
      <c r="F11" s="50">
        <f>FundingOptions!D22-20000</f>
        <v>114837.5</v>
      </c>
      <c r="G11" s="50">
        <f>FundingOptions!E22-20000</f>
        <v>114837.5</v>
      </c>
      <c r="H11" s="50">
        <f>FundingOptions!F22-20000</f>
        <v>114837.5</v>
      </c>
      <c r="I11" s="67">
        <f>FundingOptions!G22-20000</f>
        <v>114837.5</v>
      </c>
    </row>
    <row r="12" spans="1:9" hidden="1" x14ac:dyDescent="0.35">
      <c r="A12" s="66" t="s">
        <v>25</v>
      </c>
      <c r="B12" s="47" t="s">
        <v>22</v>
      </c>
      <c r="C12" s="48" t="s">
        <v>2</v>
      </c>
      <c r="D12" s="52" t="s">
        <v>8</v>
      </c>
      <c r="E12" s="50">
        <v>25000</v>
      </c>
      <c r="F12" s="50">
        <v>20000</v>
      </c>
      <c r="G12" s="50">
        <v>20000</v>
      </c>
      <c r="H12" s="50">
        <v>20000</v>
      </c>
      <c r="I12" s="67">
        <v>20000</v>
      </c>
    </row>
    <row r="13" spans="1:9" hidden="1" x14ac:dyDescent="0.35">
      <c r="A13" s="66" t="s">
        <v>43</v>
      </c>
      <c r="B13" s="47" t="s">
        <v>22</v>
      </c>
      <c r="C13" s="48" t="s">
        <v>1</v>
      </c>
      <c r="D13" s="53" t="s">
        <v>12</v>
      </c>
      <c r="E13" s="50">
        <f>FundingOptions!C24-25000</f>
        <v>132337.5</v>
      </c>
      <c r="F13" s="50"/>
      <c r="G13" s="50"/>
      <c r="H13" s="50"/>
      <c r="I13" s="67"/>
    </row>
    <row r="14" spans="1:9" hidden="1" x14ac:dyDescent="0.35">
      <c r="A14" s="66" t="s">
        <v>43</v>
      </c>
      <c r="B14" s="47" t="s">
        <v>22</v>
      </c>
      <c r="C14" s="48" t="s">
        <v>2</v>
      </c>
      <c r="D14" s="53" t="s">
        <v>12</v>
      </c>
      <c r="E14" s="47"/>
      <c r="F14" s="50">
        <f>FundingOptions!D24-20000</f>
        <v>114837.5</v>
      </c>
      <c r="G14" s="50">
        <f>FundingOptions!E24-20000</f>
        <v>114837.5</v>
      </c>
      <c r="H14" s="50">
        <f>FundingOptions!F24-20000</f>
        <v>114837.5</v>
      </c>
      <c r="I14" s="67">
        <f>FundingOptions!G24-20000</f>
        <v>114837.5</v>
      </c>
    </row>
    <row r="15" spans="1:9" hidden="1" x14ac:dyDescent="0.35">
      <c r="A15" s="66" t="s">
        <v>27</v>
      </c>
      <c r="B15" s="47" t="s">
        <v>22</v>
      </c>
      <c r="C15" s="48" t="s">
        <v>2</v>
      </c>
      <c r="D15" s="53" t="s">
        <v>12</v>
      </c>
      <c r="E15" s="50">
        <v>25000</v>
      </c>
      <c r="F15" s="50">
        <v>20000</v>
      </c>
      <c r="G15" s="50">
        <v>20000</v>
      </c>
      <c r="H15" s="50">
        <v>20000</v>
      </c>
      <c r="I15" s="67">
        <v>20000</v>
      </c>
    </row>
    <row r="16" spans="1:9" hidden="1" x14ac:dyDescent="0.35">
      <c r="A16" s="66" t="s">
        <v>43</v>
      </c>
      <c r="B16" s="47" t="s">
        <v>22</v>
      </c>
      <c r="C16" s="48" t="s">
        <v>1</v>
      </c>
      <c r="D16" s="54" t="s">
        <v>9</v>
      </c>
      <c r="E16" s="50">
        <f>FundingOptions!C26-25000</f>
        <v>132337.5</v>
      </c>
      <c r="F16" s="50"/>
      <c r="G16" s="50"/>
      <c r="H16" s="50"/>
      <c r="I16" s="67"/>
    </row>
    <row r="17" spans="1:9" hidden="1" x14ac:dyDescent="0.35">
      <c r="A17" s="66" t="s">
        <v>43</v>
      </c>
      <c r="B17" s="47" t="s">
        <v>22</v>
      </c>
      <c r="C17" s="48" t="s">
        <v>2</v>
      </c>
      <c r="D17" s="54" t="s">
        <v>9</v>
      </c>
      <c r="E17" s="47"/>
      <c r="F17" s="50">
        <f>FundingOptions!D26-20000</f>
        <v>114837.5</v>
      </c>
      <c r="G17" s="50">
        <f>FundingOptions!E26-20000</f>
        <v>114837.5</v>
      </c>
      <c r="H17" s="50">
        <f>FundingOptions!F26-20000</f>
        <v>114837.5</v>
      </c>
      <c r="I17" s="67">
        <f>FundingOptions!G26-20000</f>
        <v>114837.5</v>
      </c>
    </row>
    <row r="18" spans="1:9" hidden="1" x14ac:dyDescent="0.35">
      <c r="A18" s="66" t="s">
        <v>27</v>
      </c>
      <c r="B18" s="47" t="s">
        <v>22</v>
      </c>
      <c r="C18" s="48" t="s">
        <v>2</v>
      </c>
      <c r="D18" s="54" t="s">
        <v>9</v>
      </c>
      <c r="E18" s="50">
        <v>25000</v>
      </c>
      <c r="F18" s="50">
        <v>20000</v>
      </c>
      <c r="G18" s="50">
        <v>20000</v>
      </c>
      <c r="H18" s="50">
        <v>20000</v>
      </c>
      <c r="I18" s="67">
        <v>20000</v>
      </c>
    </row>
    <row r="19" spans="1:9" hidden="1" x14ac:dyDescent="0.35">
      <c r="A19" s="66" t="s">
        <v>43</v>
      </c>
      <c r="B19" s="47" t="s">
        <v>22</v>
      </c>
      <c r="C19" s="48" t="s">
        <v>1</v>
      </c>
      <c r="D19" s="55" t="s">
        <v>26</v>
      </c>
      <c r="E19" s="50">
        <f>FundingOptions!C28-25000</f>
        <v>132337.5</v>
      </c>
      <c r="F19" s="50"/>
      <c r="G19" s="50"/>
      <c r="H19" s="50"/>
      <c r="I19" s="67"/>
    </row>
    <row r="20" spans="1:9" hidden="1" x14ac:dyDescent="0.35">
      <c r="A20" s="66" t="s">
        <v>43</v>
      </c>
      <c r="B20" s="47" t="s">
        <v>22</v>
      </c>
      <c r="C20" s="48" t="s">
        <v>2</v>
      </c>
      <c r="D20" s="55" t="s">
        <v>26</v>
      </c>
      <c r="E20" s="47"/>
      <c r="F20" s="50">
        <f>FundingOptions!D28-20000</f>
        <v>114837.5</v>
      </c>
      <c r="G20" s="50">
        <f>FundingOptions!E28-20000</f>
        <v>114837.5</v>
      </c>
      <c r="H20" s="50">
        <f>FundingOptions!F28-20000</f>
        <v>114837.5</v>
      </c>
      <c r="I20" s="67">
        <f>FundingOptions!G28-20000</f>
        <v>114837.5</v>
      </c>
    </row>
    <row r="21" spans="1:9" hidden="1" x14ac:dyDescent="0.35">
      <c r="A21" s="66" t="s">
        <v>27</v>
      </c>
      <c r="B21" s="47" t="s">
        <v>22</v>
      </c>
      <c r="C21" s="48" t="s">
        <v>2</v>
      </c>
      <c r="D21" s="55" t="s">
        <v>26</v>
      </c>
      <c r="E21" s="50">
        <v>25000</v>
      </c>
      <c r="F21" s="50">
        <v>20000</v>
      </c>
      <c r="G21" s="50">
        <v>20000</v>
      </c>
      <c r="H21" s="50">
        <v>20000</v>
      </c>
      <c r="I21" s="67">
        <v>20000</v>
      </c>
    </row>
    <row r="22" spans="1:9" hidden="1" x14ac:dyDescent="0.35">
      <c r="A22" s="66" t="s">
        <v>43</v>
      </c>
      <c r="B22" s="47" t="s">
        <v>22</v>
      </c>
      <c r="C22" s="48" t="s">
        <v>1</v>
      </c>
      <c r="D22" s="56" t="s">
        <v>72</v>
      </c>
      <c r="E22" s="50">
        <v>0</v>
      </c>
      <c r="F22" s="50"/>
      <c r="G22" s="50"/>
      <c r="H22" s="50"/>
      <c r="I22" s="67"/>
    </row>
    <row r="23" spans="1:9" hidden="1" x14ac:dyDescent="0.35">
      <c r="A23" s="66" t="s">
        <v>43</v>
      </c>
      <c r="B23" s="47" t="s">
        <v>22</v>
      </c>
      <c r="C23" s="48" t="s">
        <v>2</v>
      </c>
      <c r="D23" s="56" t="s">
        <v>72</v>
      </c>
      <c r="E23" s="47"/>
      <c r="F23" s="50">
        <f>FundingOptions!D30-20000</f>
        <v>434650</v>
      </c>
      <c r="G23" s="50">
        <f>FundingOptions!E30-20000</f>
        <v>540900</v>
      </c>
      <c r="H23" s="50">
        <f>FundingOptions!F30-20000</f>
        <v>390650</v>
      </c>
      <c r="I23" s="67">
        <f>FundingOptions!G30-20000</f>
        <v>390650</v>
      </c>
    </row>
    <row r="24" spans="1:9" hidden="1" x14ac:dyDescent="0.35">
      <c r="A24" s="66" t="s">
        <v>27</v>
      </c>
      <c r="B24" s="47" t="s">
        <v>22</v>
      </c>
      <c r="C24" s="48" t="s">
        <v>2</v>
      </c>
      <c r="D24" s="56" t="s">
        <v>72</v>
      </c>
      <c r="E24" s="50">
        <v>0</v>
      </c>
      <c r="F24" s="50">
        <v>20000</v>
      </c>
      <c r="G24" s="50">
        <v>20000</v>
      </c>
      <c r="H24" s="50">
        <v>20000</v>
      </c>
      <c r="I24" s="67">
        <v>20000</v>
      </c>
    </row>
    <row r="25" spans="1:9" x14ac:dyDescent="0.35">
      <c r="A25" s="66" t="s">
        <v>28</v>
      </c>
      <c r="B25" s="47" t="s">
        <v>23</v>
      </c>
      <c r="C25" s="48" t="s">
        <v>1</v>
      </c>
      <c r="D25" s="49" t="s">
        <v>10</v>
      </c>
      <c r="E25" s="50">
        <v>230000</v>
      </c>
      <c r="F25" s="50"/>
      <c r="G25" s="50"/>
      <c r="H25" s="50"/>
      <c r="I25" s="67"/>
    </row>
    <row r="26" spans="1:9" x14ac:dyDescent="0.35">
      <c r="A26" s="66" t="s">
        <v>43</v>
      </c>
      <c r="B26" s="47" t="s">
        <v>23</v>
      </c>
      <c r="C26" s="48" t="s">
        <v>1</v>
      </c>
      <c r="D26" s="52" t="s">
        <v>8</v>
      </c>
      <c r="E26" s="50">
        <f>FundingOptions!H22-25000</f>
        <v>145707.5</v>
      </c>
      <c r="F26" s="50"/>
      <c r="G26" s="50"/>
      <c r="H26" s="50"/>
      <c r="I26" s="67"/>
    </row>
    <row r="27" spans="1:9" x14ac:dyDescent="0.35">
      <c r="A27" s="66" t="s">
        <v>43</v>
      </c>
      <c r="B27" s="47" t="s">
        <v>23</v>
      </c>
      <c r="C27" s="48" t="s">
        <v>2</v>
      </c>
      <c r="D27" s="52" t="s">
        <v>8</v>
      </c>
      <c r="E27" s="47"/>
      <c r="F27" s="50">
        <f>FundingOptions!I22-20000</f>
        <v>150707.5</v>
      </c>
      <c r="G27" s="50">
        <f>FundingOptions!J22-20000</f>
        <v>150707.5</v>
      </c>
      <c r="H27" s="50">
        <f>FundingOptions!K22-20000</f>
        <v>150707.5</v>
      </c>
      <c r="I27" s="67">
        <f>FundingOptions!L22-20000</f>
        <v>150707.5</v>
      </c>
    </row>
    <row r="28" spans="1:9" x14ac:dyDescent="0.35">
      <c r="A28" s="66" t="s">
        <v>25</v>
      </c>
      <c r="B28" s="47" t="s">
        <v>23</v>
      </c>
      <c r="C28" s="48" t="s">
        <v>2</v>
      </c>
      <c r="D28" s="52" t="s">
        <v>8</v>
      </c>
      <c r="E28" s="50">
        <v>25000</v>
      </c>
      <c r="F28" s="50">
        <v>20000</v>
      </c>
      <c r="G28" s="50">
        <v>20000</v>
      </c>
      <c r="H28" s="50">
        <v>20000</v>
      </c>
      <c r="I28" s="67">
        <v>20000</v>
      </c>
    </row>
    <row r="29" spans="1:9" x14ac:dyDescent="0.35">
      <c r="A29" s="66" t="s">
        <v>43</v>
      </c>
      <c r="B29" s="47" t="s">
        <v>23</v>
      </c>
      <c r="C29" s="48" t="s">
        <v>1</v>
      </c>
      <c r="D29" s="53" t="s">
        <v>12</v>
      </c>
      <c r="E29" s="50">
        <f>FundingOptions!H24-25000</f>
        <v>133750.83333333331</v>
      </c>
      <c r="F29" s="50"/>
      <c r="G29" s="50"/>
      <c r="H29" s="50"/>
      <c r="I29" s="67"/>
    </row>
    <row r="30" spans="1:9" x14ac:dyDescent="0.35">
      <c r="A30" s="66" t="s">
        <v>43</v>
      </c>
      <c r="B30" s="47" t="s">
        <v>23</v>
      </c>
      <c r="C30" s="48" t="s">
        <v>2</v>
      </c>
      <c r="D30" s="53" t="s">
        <v>12</v>
      </c>
      <c r="E30" s="47"/>
      <c r="F30" s="50">
        <f>FundingOptions!I24-20000</f>
        <v>138750.83333333331</v>
      </c>
      <c r="G30" s="50">
        <f>FundingOptions!J24-20000</f>
        <v>138750.83333333331</v>
      </c>
      <c r="H30" s="50">
        <f>FundingOptions!K24-20000</f>
        <v>138750.83333333331</v>
      </c>
      <c r="I30" s="67">
        <f>FundingOptions!L24-20000</f>
        <v>138750.83333333331</v>
      </c>
    </row>
    <row r="31" spans="1:9" x14ac:dyDescent="0.35">
      <c r="A31" s="66" t="s">
        <v>27</v>
      </c>
      <c r="B31" s="47" t="s">
        <v>23</v>
      </c>
      <c r="C31" s="48" t="s">
        <v>2</v>
      </c>
      <c r="D31" s="53" t="s">
        <v>12</v>
      </c>
      <c r="E31" s="50">
        <v>25000</v>
      </c>
      <c r="F31" s="50">
        <v>20000</v>
      </c>
      <c r="G31" s="50">
        <v>20000</v>
      </c>
      <c r="H31" s="50">
        <v>20000</v>
      </c>
      <c r="I31" s="67">
        <v>20000</v>
      </c>
    </row>
    <row r="32" spans="1:9" x14ac:dyDescent="0.35">
      <c r="A32" s="66" t="s">
        <v>43</v>
      </c>
      <c r="B32" s="47" t="s">
        <v>23</v>
      </c>
      <c r="C32" s="48" t="s">
        <v>1</v>
      </c>
      <c r="D32" s="54" t="s">
        <v>9</v>
      </c>
      <c r="E32" s="50">
        <f>FundingOptions!H26-25000</f>
        <v>91902.5</v>
      </c>
      <c r="F32" s="50"/>
      <c r="G32" s="50"/>
      <c r="H32" s="50"/>
      <c r="I32" s="67"/>
    </row>
    <row r="33" spans="1:9" x14ac:dyDescent="0.35">
      <c r="A33" s="66" t="s">
        <v>43</v>
      </c>
      <c r="B33" s="47" t="s">
        <v>23</v>
      </c>
      <c r="C33" s="48" t="s">
        <v>2</v>
      </c>
      <c r="D33" s="54" t="s">
        <v>9</v>
      </c>
      <c r="E33" s="47"/>
      <c r="F33" s="50">
        <f>FundingOptions!I26-20000</f>
        <v>96902.5</v>
      </c>
      <c r="G33" s="50">
        <f>FundingOptions!J26-20000</f>
        <v>96902.5</v>
      </c>
      <c r="H33" s="50">
        <f>FundingOptions!K26-20000</f>
        <v>96902.5</v>
      </c>
      <c r="I33" s="67">
        <f>FundingOptions!L26-20000</f>
        <v>96902.5</v>
      </c>
    </row>
    <row r="34" spans="1:9" x14ac:dyDescent="0.35">
      <c r="A34" s="66" t="s">
        <v>27</v>
      </c>
      <c r="B34" s="47" t="s">
        <v>23</v>
      </c>
      <c r="C34" s="48" t="s">
        <v>2</v>
      </c>
      <c r="D34" s="54" t="s">
        <v>9</v>
      </c>
      <c r="E34" s="50">
        <v>25000</v>
      </c>
      <c r="F34" s="50">
        <v>20000</v>
      </c>
      <c r="G34" s="50">
        <v>20000</v>
      </c>
      <c r="H34" s="50">
        <v>20000</v>
      </c>
      <c r="I34" s="67">
        <v>20000</v>
      </c>
    </row>
    <row r="35" spans="1:9" x14ac:dyDescent="0.35">
      <c r="A35" s="66" t="s">
        <v>43</v>
      </c>
      <c r="B35" s="47" t="s">
        <v>23</v>
      </c>
      <c r="C35" s="48" t="s">
        <v>1</v>
      </c>
      <c r="D35" s="55" t="s">
        <v>26</v>
      </c>
      <c r="E35" s="50">
        <f>FundingOptions!H28-25000</f>
        <v>67989.166666666672</v>
      </c>
      <c r="F35" s="50"/>
      <c r="G35" s="50"/>
      <c r="H35" s="50"/>
      <c r="I35" s="67"/>
    </row>
    <row r="36" spans="1:9" x14ac:dyDescent="0.35">
      <c r="A36" s="66" t="s">
        <v>43</v>
      </c>
      <c r="B36" s="47" t="s">
        <v>23</v>
      </c>
      <c r="C36" s="48" t="s">
        <v>2</v>
      </c>
      <c r="D36" s="55" t="s">
        <v>26</v>
      </c>
      <c r="E36" s="47"/>
      <c r="F36" s="50">
        <f>FundingOptions!I28-20000</f>
        <v>72989.166666666672</v>
      </c>
      <c r="G36" s="50">
        <f>FundingOptions!J28-20000</f>
        <v>72989.166666666672</v>
      </c>
      <c r="H36" s="50">
        <f>FundingOptions!K28-20000</f>
        <v>72989.166666666672</v>
      </c>
      <c r="I36" s="67">
        <f>FundingOptions!L28-20000</f>
        <v>72989.166666666672</v>
      </c>
    </row>
    <row r="37" spans="1:9" x14ac:dyDescent="0.35">
      <c r="A37" s="66" t="s">
        <v>27</v>
      </c>
      <c r="B37" s="47" t="s">
        <v>23</v>
      </c>
      <c r="C37" s="48" t="s">
        <v>2</v>
      </c>
      <c r="D37" s="55" t="s">
        <v>26</v>
      </c>
      <c r="E37" s="50">
        <v>25000</v>
      </c>
      <c r="F37" s="50">
        <v>20000</v>
      </c>
      <c r="G37" s="50">
        <v>20000</v>
      </c>
      <c r="H37" s="50">
        <v>20000</v>
      </c>
      <c r="I37" s="67">
        <v>20000</v>
      </c>
    </row>
    <row r="38" spans="1:9" x14ac:dyDescent="0.35">
      <c r="A38" s="66" t="s">
        <v>43</v>
      </c>
      <c r="B38" s="47" t="s">
        <v>23</v>
      </c>
      <c r="C38" s="48" t="s">
        <v>1</v>
      </c>
      <c r="D38" s="56" t="s">
        <v>72</v>
      </c>
      <c r="E38" s="50">
        <v>0</v>
      </c>
      <c r="F38" s="50"/>
      <c r="G38" s="50"/>
      <c r="H38" s="50"/>
      <c r="I38" s="67"/>
    </row>
    <row r="39" spans="1:9" x14ac:dyDescent="0.35">
      <c r="A39" s="66" t="s">
        <v>43</v>
      </c>
      <c r="B39" s="47" t="s">
        <v>23</v>
      </c>
      <c r="C39" s="48" t="s">
        <v>2</v>
      </c>
      <c r="D39" s="56" t="s">
        <v>72</v>
      </c>
      <c r="E39" s="47"/>
      <c r="F39" s="50">
        <f>FundingOptions!I30-20000</f>
        <v>434650</v>
      </c>
      <c r="G39" s="50">
        <f>FundingOptions!J30-20000</f>
        <v>540900</v>
      </c>
      <c r="H39" s="50">
        <f>FundingOptions!K30-20000</f>
        <v>390650</v>
      </c>
      <c r="I39" s="67">
        <f>FundingOptions!L30-20000</f>
        <v>390650</v>
      </c>
    </row>
    <row r="40" spans="1:9" x14ac:dyDescent="0.35">
      <c r="A40" s="66" t="s">
        <v>27</v>
      </c>
      <c r="B40" s="47" t="s">
        <v>23</v>
      </c>
      <c r="C40" s="48" t="s">
        <v>2</v>
      </c>
      <c r="D40" s="56" t="s">
        <v>72</v>
      </c>
      <c r="E40" s="50">
        <v>0</v>
      </c>
      <c r="F40" s="50">
        <v>20000</v>
      </c>
      <c r="G40" s="50">
        <v>20000</v>
      </c>
      <c r="H40" s="50">
        <v>20000</v>
      </c>
      <c r="I40" s="67">
        <v>20000</v>
      </c>
    </row>
    <row r="41" spans="1:9" ht="15" thickBot="1" x14ac:dyDescent="0.4">
      <c r="A41" s="44"/>
      <c r="B41" s="45"/>
      <c r="C41" s="45"/>
      <c r="D41" s="45"/>
      <c r="E41" s="45"/>
      <c r="F41" s="45"/>
      <c r="G41" s="45"/>
      <c r="H41" s="45"/>
      <c r="I41" s="51"/>
    </row>
    <row r="42" spans="1:9" s="2" customFormat="1" ht="15" thickBot="1" x14ac:dyDescent="0.4">
      <c r="A42" s="37" t="s">
        <v>29</v>
      </c>
      <c r="B42" s="38"/>
      <c r="C42" s="38"/>
      <c r="D42" s="38"/>
      <c r="E42" s="39">
        <f>SUBTOTAL(9,E1:E41)</f>
        <v>769349.99999999988</v>
      </c>
      <c r="F42" s="39">
        <f>SUBTOTAL(9,F1:F41)</f>
        <v>994000</v>
      </c>
      <c r="G42" s="39">
        <f>SUBTOTAL(9,G1:G41)</f>
        <v>1100250</v>
      </c>
      <c r="H42" s="39">
        <f>SUBTOTAL(9,H1:H41)</f>
        <v>950000</v>
      </c>
      <c r="I42" s="40">
        <f>SUBTOTAL(9,I1:I41)</f>
        <v>950000</v>
      </c>
    </row>
  </sheetData>
  <autoFilter ref="B2:D40" xr:uid="{D1981CBF-7673-48C6-966A-90D59C158007}">
    <filterColumn colId="0">
      <filters>
        <filter val="Option 3"/>
      </filters>
    </filterColumn>
  </autoFilter>
  <conditionalFormatting sqref="C35:C36 C3:C33">
    <cfRule type="expression" dxfId="4" priority="21">
      <formula>OR($C3&lt;&gt;$AH$45, $B3&lt;&gt;$AH$45)</formula>
    </cfRule>
  </conditionalFormatting>
  <conditionalFormatting sqref="C34">
    <cfRule type="expression" dxfId="3" priority="8">
      <formula>OR($C34&lt;&gt;$AH$45, $B34&lt;&gt;$AH$45)</formula>
    </cfRule>
  </conditionalFormatting>
  <conditionalFormatting sqref="C37">
    <cfRule type="expression" dxfId="2" priority="7">
      <formula>OR($C37&lt;&gt;$AH$45, $B37&lt;&gt;$AH$45)</formula>
    </cfRule>
  </conditionalFormatting>
  <conditionalFormatting sqref="C38:C39">
    <cfRule type="expression" dxfId="1" priority="2">
      <formula>OR($C38&lt;&gt;$AH$45, $B38&lt;&gt;$AH$45)</formula>
    </cfRule>
  </conditionalFormatting>
  <conditionalFormatting sqref="C40">
    <cfRule type="expression" dxfId="0" priority="1">
      <formula>OR($C40&lt;&gt;$AH$45, $B40&lt;&gt;$AH$45)</formula>
    </cfRule>
  </conditionalFormatting>
  <dataValidations count="1">
    <dataValidation type="list" allowBlank="1" showInputMessage="1" showErrorMessage="1" sqref="C3:C40" xr:uid="{5C7EB7B1-61DF-44BF-B431-7D4ED83F20B2}">
      <formula1>"Opex, Capex, RTB"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5ED3-4343-43B1-8458-C5C7A502BB2A}">
  <dimension ref="A1:B13"/>
  <sheetViews>
    <sheetView workbookViewId="0">
      <selection activeCell="B13" sqref="B13"/>
    </sheetView>
  </sheetViews>
  <sheetFormatPr defaultRowHeight="14.5" x14ac:dyDescent="0.35"/>
  <cols>
    <col min="1" max="1" width="3.36328125" style="1" customWidth="1"/>
    <col min="2" max="2" width="108" style="1" customWidth="1"/>
    <col min="3" max="3" width="8.90625" style="1" bestFit="1" customWidth="1"/>
    <col min="4" max="4" width="11.7265625" style="1" bestFit="1" customWidth="1"/>
    <col min="5" max="16384" width="8.7265625" style="1"/>
  </cols>
  <sheetData>
    <row r="1" spans="1:2" x14ac:dyDescent="0.35">
      <c r="B1" s="17" t="s">
        <v>11</v>
      </c>
    </row>
    <row r="2" spans="1:2" ht="29" x14ac:dyDescent="0.35">
      <c r="A2" s="1">
        <v>1</v>
      </c>
      <c r="B2" s="21" t="s">
        <v>83</v>
      </c>
    </row>
    <row r="3" spans="1:2" x14ac:dyDescent="0.35">
      <c r="A3" s="1">
        <v>2</v>
      </c>
      <c r="B3" s="21" t="s">
        <v>48</v>
      </c>
    </row>
    <row r="4" spans="1:2" x14ac:dyDescent="0.35">
      <c r="A4" s="1">
        <v>3</v>
      </c>
      <c r="B4" s="21" t="s">
        <v>49</v>
      </c>
    </row>
    <row r="5" spans="1:2" x14ac:dyDescent="0.35">
      <c r="A5" s="1">
        <v>4</v>
      </c>
      <c r="B5" s="21" t="s">
        <v>51</v>
      </c>
    </row>
    <row r="6" spans="1:2" x14ac:dyDescent="0.35">
      <c r="A6" s="1">
        <v>5</v>
      </c>
      <c r="B6" s="21" t="s">
        <v>41</v>
      </c>
    </row>
    <row r="7" spans="1:2" x14ac:dyDescent="0.35">
      <c r="A7" s="1">
        <v>6</v>
      </c>
      <c r="B7" s="21" t="s">
        <v>42</v>
      </c>
    </row>
    <row r="8" spans="1:2" x14ac:dyDescent="0.35">
      <c r="A8" s="1">
        <v>7</v>
      </c>
      <c r="B8" s="21" t="s">
        <v>52</v>
      </c>
    </row>
    <row r="9" spans="1:2" ht="29" x14ac:dyDescent="0.35">
      <c r="A9" s="1">
        <v>8</v>
      </c>
      <c r="B9" s="21" t="s">
        <v>53</v>
      </c>
    </row>
    <row r="10" spans="1:2" x14ac:dyDescent="0.35">
      <c r="A10" s="1">
        <v>9</v>
      </c>
      <c r="B10" s="21" t="s">
        <v>50</v>
      </c>
    </row>
    <row r="11" spans="1:2" x14ac:dyDescent="0.35">
      <c r="A11" s="1">
        <v>10</v>
      </c>
      <c r="B11" s="21" t="s">
        <v>47</v>
      </c>
    </row>
    <row r="12" spans="1:2" x14ac:dyDescent="0.35">
      <c r="A12" s="1">
        <v>11</v>
      </c>
      <c r="B12" s="21" t="s">
        <v>92</v>
      </c>
    </row>
    <row r="13" spans="1:2" x14ac:dyDescent="0.35">
      <c r="A13" s="1">
        <v>12</v>
      </c>
      <c r="B13" s="21" t="s">
        <v>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0F478B68CCB418629D5A3D5ECB678" ma:contentTypeVersion="12" ma:contentTypeDescription="Create a new document." ma:contentTypeScope="" ma:versionID="138bd2563609da7d5a9db950db7f5b8f">
  <xsd:schema xmlns:xsd="http://www.w3.org/2001/XMLSchema" xmlns:xs="http://www.w3.org/2001/XMLSchema" xmlns:p="http://schemas.microsoft.com/office/2006/metadata/properties" xmlns:ns3="2fb88c42-9484-45db-b1a7-c717f8961fa6" xmlns:ns4="d04553ff-5444-4dd5-ba90-cf9ec227a264" targetNamespace="http://schemas.microsoft.com/office/2006/metadata/properties" ma:root="true" ma:fieldsID="2e3ed490b5bcd9cf790df84676ec4f50" ns3:_="" ns4:_="">
    <xsd:import namespace="2fb88c42-9484-45db-b1a7-c717f8961fa6"/>
    <xsd:import namespace="d04553ff-5444-4dd5-ba90-cf9ec227a2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8c42-9484-45db-b1a7-c717f8961f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53ff-5444-4dd5-ba90-cf9ec227a26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A3C796-3027-40E3-920D-01594B1760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7BA77E-891D-4809-B0D1-9232618E911C}">
  <ds:schemaRefs>
    <ds:schemaRef ds:uri="http://schemas.microsoft.com/office/infopath/2007/PartnerControls"/>
    <ds:schemaRef ds:uri="http://schemas.microsoft.com/office/2006/documentManagement/types"/>
    <ds:schemaRef ds:uri="2fb88c42-9484-45db-b1a7-c717f8961fa6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d04553ff-5444-4dd5-ba90-cf9ec227a26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9F5EE5-F74D-4FD7-961E-FA08DD3E5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88c42-9484-45db-b1a7-c717f8961fa6"/>
    <ds:schemaRef ds:uri="d04553ff-5444-4dd5-ba90-cf9ec227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ReltioLicenseOptions</vt:lpstr>
      <vt:lpstr>FundingOptions</vt:lpstr>
      <vt:lpstr>CostByDomain(USonly) </vt:lpstr>
      <vt:lpstr>CostByDomain(US&amp;UK) 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Ajwaliya, Nishit</dc:creator>
  <cp:lastModifiedBy>Ajwaliya, Nishit</cp:lastModifiedBy>
  <dcterms:created xsi:type="dcterms:W3CDTF">2021-03-08T01:18:23Z</dcterms:created>
  <dcterms:modified xsi:type="dcterms:W3CDTF">2021-07-07T18:51:16Z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0x0101001AD0F478B68CCB418629D5A3D5ECB678</vt:lpwstr>
  </property>
</Properties>
</file>