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ckm/GitHub/FullmerMatzke25/GBE_draft_02_23Jun25/"/>
    </mc:Choice>
  </mc:AlternateContent>
  <xr:revisionPtr revIDLastSave="0" documentId="13_ncr:1_{EE7DCEFE-AD26-D646-98FA-BE5C34F8BC79}" xr6:coauthVersionLast="47" xr6:coauthVersionMax="47" xr10:uidLastSave="{00000000-0000-0000-0000-000000000000}"/>
  <bookViews>
    <workbookView xWindow="840" yWindow="500" windowWidth="34300" windowHeight="23500" xr2:uid="{BEDB55F5-3D0D-5E41-95A2-DA312CACB3A7}"/>
  </bookViews>
  <sheets>
    <sheet name="Histones_plus_Sfams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31" i="7" l="1"/>
  <c r="N31" i="7"/>
  <c r="L31" i="7"/>
  <c r="L30" i="7"/>
  <c r="N30" i="7"/>
  <c r="O30" i="7"/>
  <c r="J17" i="7"/>
  <c r="AB5" i="7"/>
  <c r="AB6" i="7"/>
  <c r="AB7" i="7"/>
  <c r="AB8" i="7"/>
  <c r="AB9" i="7"/>
  <c r="AB10" i="7"/>
  <c r="AB11" i="7"/>
  <c r="AB12" i="7"/>
  <c r="AB13" i="7"/>
  <c r="AB4" i="7"/>
  <c r="AA5" i="7"/>
  <c r="AA6" i="7"/>
  <c r="AA7" i="7"/>
  <c r="AA8" i="7"/>
  <c r="AA9" i="7"/>
  <c r="AA10" i="7"/>
  <c r="AA11" i="7"/>
  <c r="AA12" i="7"/>
  <c r="AA13" i="7"/>
  <c r="AA4" i="7"/>
  <c r="C17" i="7"/>
  <c r="D17" i="7"/>
  <c r="C24" i="7"/>
  <c r="D24" i="7"/>
  <c r="E24" i="7"/>
  <c r="F24" i="7"/>
  <c r="G24" i="7"/>
  <c r="H24" i="7"/>
  <c r="I24" i="7"/>
  <c r="J24" i="7"/>
  <c r="K24" i="7"/>
  <c r="L24" i="7"/>
  <c r="M24" i="7"/>
  <c r="N24" i="7"/>
  <c r="O24" i="7"/>
  <c r="P24" i="7"/>
  <c r="Q24" i="7"/>
  <c r="R24" i="7"/>
  <c r="S24" i="7"/>
  <c r="T24" i="7"/>
  <c r="U24" i="7"/>
  <c r="V24" i="7"/>
  <c r="W24" i="7"/>
  <c r="X24" i="7"/>
  <c r="Y24" i="7"/>
  <c r="Z24" i="7"/>
  <c r="C25" i="7"/>
  <c r="D25" i="7"/>
  <c r="E25" i="7"/>
  <c r="F25" i="7"/>
  <c r="G25" i="7"/>
  <c r="H25" i="7"/>
  <c r="I25" i="7"/>
  <c r="J25" i="7"/>
  <c r="K25" i="7"/>
  <c r="L25" i="7"/>
  <c r="M25" i="7"/>
  <c r="N25" i="7"/>
  <c r="O25" i="7"/>
  <c r="P25" i="7"/>
  <c r="Q25" i="7"/>
  <c r="R25" i="7"/>
  <c r="S25" i="7"/>
  <c r="T25" i="7"/>
  <c r="U25" i="7"/>
  <c r="V25" i="7"/>
  <c r="W25" i="7"/>
  <c r="X25" i="7"/>
  <c r="Y25" i="7"/>
  <c r="Z25" i="7"/>
  <c r="C26" i="7"/>
  <c r="D26" i="7"/>
  <c r="E26" i="7"/>
  <c r="F26" i="7"/>
  <c r="G26" i="7"/>
  <c r="H26" i="7"/>
  <c r="I26" i="7"/>
  <c r="J26" i="7"/>
  <c r="K26" i="7"/>
  <c r="L26" i="7"/>
  <c r="M26" i="7"/>
  <c r="N26" i="7"/>
  <c r="O26" i="7"/>
  <c r="P26" i="7"/>
  <c r="Q26" i="7"/>
  <c r="R26" i="7"/>
  <c r="S26" i="7"/>
  <c r="T26" i="7"/>
  <c r="U26" i="7"/>
  <c r="V26" i="7"/>
  <c r="W26" i="7"/>
  <c r="X26" i="7"/>
  <c r="Y26" i="7"/>
  <c r="Z26" i="7"/>
  <c r="C27" i="7"/>
  <c r="D27" i="7"/>
  <c r="E27" i="7"/>
  <c r="F27" i="7"/>
  <c r="G27" i="7"/>
  <c r="H27" i="7"/>
  <c r="I27" i="7"/>
  <c r="J27" i="7"/>
  <c r="K27" i="7"/>
  <c r="L27" i="7"/>
  <c r="M27" i="7"/>
  <c r="N27" i="7"/>
  <c r="O27" i="7"/>
  <c r="P27" i="7"/>
  <c r="Q27" i="7"/>
  <c r="R27" i="7"/>
  <c r="S27" i="7"/>
  <c r="T27" i="7"/>
  <c r="U27" i="7"/>
  <c r="V27" i="7"/>
  <c r="W27" i="7"/>
  <c r="X27" i="7"/>
  <c r="Y27" i="7"/>
  <c r="Z27" i="7"/>
  <c r="B27" i="7"/>
  <c r="B26" i="7"/>
  <c r="B25" i="7"/>
  <c r="B24" i="7"/>
  <c r="C18" i="7"/>
  <c r="D18" i="7"/>
  <c r="E18" i="7"/>
  <c r="F18" i="7"/>
  <c r="G18" i="7"/>
  <c r="H18" i="7"/>
  <c r="I18" i="7"/>
  <c r="J18" i="7"/>
  <c r="K18" i="7"/>
  <c r="L18" i="7"/>
  <c r="M18" i="7"/>
  <c r="N18" i="7"/>
  <c r="O18" i="7"/>
  <c r="P18" i="7"/>
  <c r="Q18" i="7"/>
  <c r="R18" i="7"/>
  <c r="S18" i="7"/>
  <c r="T18" i="7"/>
  <c r="U18" i="7"/>
  <c r="V18" i="7"/>
  <c r="W18" i="7"/>
  <c r="X18" i="7"/>
  <c r="Y18" i="7"/>
  <c r="Z18" i="7"/>
  <c r="C19" i="7"/>
  <c r="D19" i="7"/>
  <c r="E19" i="7"/>
  <c r="F19" i="7"/>
  <c r="G19" i="7"/>
  <c r="H19" i="7"/>
  <c r="I19" i="7"/>
  <c r="J19" i="7"/>
  <c r="K19" i="7"/>
  <c r="L19" i="7"/>
  <c r="M19" i="7"/>
  <c r="N19" i="7"/>
  <c r="O19" i="7"/>
  <c r="P19" i="7"/>
  <c r="Q19" i="7"/>
  <c r="R19" i="7"/>
  <c r="S19" i="7"/>
  <c r="T19" i="7"/>
  <c r="U19" i="7"/>
  <c r="V19" i="7"/>
  <c r="W19" i="7"/>
  <c r="X19" i="7"/>
  <c r="Y19" i="7"/>
  <c r="Z19" i="7"/>
  <c r="C20" i="7"/>
  <c r="D20" i="7"/>
  <c r="E20" i="7"/>
  <c r="F20" i="7"/>
  <c r="G20" i="7"/>
  <c r="H20" i="7"/>
  <c r="I20" i="7"/>
  <c r="J20" i="7"/>
  <c r="K20" i="7"/>
  <c r="L20" i="7"/>
  <c r="M20" i="7"/>
  <c r="N20" i="7"/>
  <c r="O20" i="7"/>
  <c r="P20" i="7"/>
  <c r="Q20" i="7"/>
  <c r="R20" i="7"/>
  <c r="S20" i="7"/>
  <c r="T20" i="7"/>
  <c r="U20" i="7"/>
  <c r="V20" i="7"/>
  <c r="W20" i="7"/>
  <c r="X20" i="7"/>
  <c r="Y20" i="7"/>
  <c r="Z20" i="7"/>
  <c r="B20" i="7"/>
  <c r="B19" i="7"/>
  <c r="B18" i="7"/>
  <c r="B17" i="7"/>
  <c r="E17" i="7"/>
  <c r="F17" i="7"/>
  <c r="K17" i="7"/>
  <c r="L17" i="7"/>
  <c r="M17" i="7"/>
  <c r="N17" i="7"/>
  <c r="O17" i="7"/>
  <c r="P17" i="7"/>
  <c r="Q17" i="7"/>
  <c r="R17" i="7"/>
  <c r="S17" i="7"/>
  <c r="T17" i="7"/>
  <c r="U17" i="7"/>
  <c r="V17" i="7"/>
  <c r="W17" i="7"/>
  <c r="X17" i="7"/>
  <c r="Y17" i="7"/>
  <c r="Z17" i="7"/>
  <c r="I17" i="7"/>
  <c r="H17" i="7"/>
  <c r="G17" i="7"/>
</calcChain>
</file>

<file path=xl/sharedStrings.xml><?xml version="1.0" encoding="utf-8"?>
<sst xmlns="http://schemas.openxmlformats.org/spreadsheetml/2006/main" count="78" uniqueCount="44">
  <si>
    <t>3di</t>
  </si>
  <si>
    <t>AA</t>
  </si>
  <si>
    <t>Proportion Secondary Struct %</t>
  </si>
  <si>
    <t>Mean Bootstraps</t>
  </si>
  <si>
    <t>ICTC</t>
  </si>
  <si>
    <t>Site Concordance Facots</t>
  </si>
  <si>
    <t>Older / Younger Nodes</t>
  </si>
  <si>
    <t>Partition</t>
  </si>
  <si>
    <t>Superfamily</t>
  </si>
  <si>
    <t>Taxa</t>
  </si>
  <si>
    <t>Avg. Protein Length</t>
  </si>
  <si>
    <t>Total Helix Proportion</t>
  </si>
  <si>
    <t>Total Beta-sheet proportion</t>
  </si>
  <si>
    <t>Total Major Secondary Structure Proportion</t>
  </si>
  <si>
    <t>Mean Bootstrap percentage</t>
  </si>
  <si>
    <t>TCA Relative tree certainty all conflicting</t>
  </si>
  <si>
    <t>TCA - Relative tree certainty all conflicting</t>
  </si>
  <si>
    <t>Mean sCF percentage</t>
  </si>
  <si>
    <t>OlderNode Bootstrap percentage</t>
  </si>
  <si>
    <t>YoungerNode Bootstrap percentage</t>
  </si>
  <si>
    <t>Alphabet Length</t>
  </si>
  <si>
    <t>a_35_1</t>
  </si>
  <si>
    <t>a_38_1</t>
  </si>
  <si>
    <t>b_122_1</t>
  </si>
  <si>
    <t>b_15_1</t>
  </si>
  <si>
    <t>c_110_1</t>
  </si>
  <si>
    <t>c_124_1</t>
  </si>
  <si>
    <t>d_120_1</t>
  </si>
  <si>
    <t>d_122_1</t>
  </si>
  <si>
    <t>Mean</t>
  </si>
  <si>
    <t>AA - foldmason</t>
  </si>
  <si>
    <t>Effective Alphabet Sizes (raw aln)</t>
  </si>
  <si>
    <t>sans-Histones</t>
  </si>
  <si>
    <t>SD</t>
  </si>
  <si>
    <t>Quartile 1</t>
  </si>
  <si>
    <t>Quartile 2</t>
  </si>
  <si>
    <t>including Histones</t>
  </si>
  <si>
    <t>a_39_2</t>
  </si>
  <si>
    <t>TC - Relative tree certainty</t>
  </si>
  <si>
    <t>AA+3Di</t>
  </si>
  <si>
    <t>3Di</t>
  </si>
  <si>
    <t>Histones</t>
  </si>
  <si>
    <t>T-tests, TC:</t>
  </si>
  <si>
    <t>T-tests, TCA: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</si>
</sst>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7" formatCode="0.00000"/>
  </numFmts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6" xfId="0" applyBorder="1"/>
    <xf numFmtId="164" fontId="0" fillId="0" borderId="0" xfId="0" applyNumberFormat="1" applyAlignment="1">
      <alignment horizontal="center"/>
    </xf>
    <xf numFmtId="2" fontId="0" fillId="0" borderId="0" xfId="0" applyNumberFormat="1"/>
    <xf numFmtId="0" fontId="0" fillId="0" borderId="1" xfId="0" applyBorder="1" applyAlignment="1">
      <alignment horizontal="center"/>
    </xf>
    <xf numFmtId="2" fontId="0" fillId="0" borderId="0" xfId="0" applyNumberFormat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164" fontId="0" fillId="2" borderId="0" xfId="0" applyNumberFormat="1" applyFill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2" borderId="1" xfId="0" applyNumberFormat="1" applyFill="1" applyBorder="1" applyAlignment="1">
      <alignment horizontal="center"/>
    </xf>
    <xf numFmtId="2" fontId="0" fillId="2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/>
    <xf numFmtId="0" fontId="0" fillId="3" borderId="1" xfId="0" applyFill="1" applyBorder="1" applyAlignment="1">
      <alignment horizontal="center"/>
    </xf>
    <xf numFmtId="2" fontId="0" fillId="3" borderId="0" xfId="0" applyNumberFormat="1" applyFill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4" fontId="0" fillId="3" borderId="0" xfId="0" applyNumberFormat="1" applyFill="1" applyAlignment="1">
      <alignment horizontal="center"/>
    </xf>
    <xf numFmtId="2" fontId="0" fillId="3" borderId="1" xfId="0" applyNumberFormat="1" applyFill="1" applyBorder="1" applyAlignment="1">
      <alignment horizontal="center"/>
    </xf>
    <xf numFmtId="2" fontId="0" fillId="3" borderId="4" xfId="0" applyNumberFormat="1" applyFill="1" applyBorder="1" applyAlignment="1">
      <alignment horizontal="center"/>
    </xf>
    <xf numFmtId="2" fontId="0" fillId="0" borderId="5" xfId="0" applyNumberFormat="1" applyBorder="1" applyAlignment="1">
      <alignment horizontal="center"/>
    </xf>
    <xf numFmtId="2" fontId="1" fillId="3" borderId="1" xfId="0" applyNumberFormat="1" applyFont="1" applyFill="1" applyBorder="1" applyAlignment="1">
      <alignment horizontal="center"/>
    </xf>
    <xf numFmtId="167" fontId="0" fillId="0" borderId="0" xfId="0" applyNumberFormat="1"/>
    <xf numFmtId="164" fontId="0" fillId="0" borderId="0" xfId="0" applyNumberFormat="1"/>
    <xf numFmtId="2" fontId="0" fillId="0" borderId="0" xfId="0" applyNumberFormat="1" applyBorder="1" applyAlignment="1">
      <alignment horizontal="center"/>
    </xf>
    <xf numFmtId="2" fontId="0" fillId="2" borderId="0" xfId="0" applyNumberFormat="1" applyFill="1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3A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Relative Tree Certainty (TC)</a:t>
            </a:r>
          </a:p>
        </c:rich>
      </c:tx>
      <c:layout>
        <c:manualLayout>
          <c:xMode val="edge"/>
          <c:yMode val="edge"/>
          <c:x val="0.44176145354712015"/>
          <c:y val="5.286343612334801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Histones_plus_Sfams!$A$4</c:f>
              <c:strCache>
                <c:ptCount val="1"/>
                <c:pt idx="0">
                  <c:v>Histones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strRef>
              <c:f>(Histones_plus_Sfams!$J$2,Histones_plus_Sfams!$L$2,Histones_plus_Sfams!$N$2)</c:f>
              <c:strCache>
                <c:ptCount val="3"/>
                <c:pt idx="0">
                  <c:v>AA</c:v>
                </c:pt>
                <c:pt idx="1">
                  <c:v>3Di</c:v>
                </c:pt>
                <c:pt idx="2">
                  <c:v>AA+3Di</c:v>
                </c:pt>
              </c:strCache>
            </c:strRef>
          </c:cat>
          <c:val>
            <c:numRef>
              <c:f>(Histones_plus_Sfams!$J$4,Histones_plus_Sfams!$L$4,Histones_plus_Sfams!$N$4)</c:f>
              <c:numCache>
                <c:formatCode>0.000</c:formatCode>
                <c:ptCount val="3"/>
                <c:pt idx="0" formatCode="0.00">
                  <c:v>0.23456299999999999</c:v>
                </c:pt>
                <c:pt idx="1">
                  <c:v>6.4342999999999997E-2</c:v>
                </c:pt>
                <c:pt idx="2">
                  <c:v>0.20658599999999999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068-BC45-AEB9-434AB2B39F22}"/>
            </c:ext>
          </c:extLst>
        </c:ser>
        <c:ser>
          <c:idx val="1"/>
          <c:order val="1"/>
          <c:tx>
            <c:strRef>
              <c:f>Histones_plus_Sfams!$A$5</c:f>
              <c:strCache>
                <c:ptCount val="1"/>
                <c:pt idx="0">
                  <c:v>a_35_1</c:v>
                </c:pt>
              </c:strCache>
            </c:strRef>
          </c:tx>
          <c:spPr>
            <a:ln w="28575" cap="rnd">
              <a:solidFill>
                <a:schemeClr val="tx1"/>
              </a:solidFill>
              <a:prstDash val="sysDot"/>
              <a:round/>
            </a:ln>
            <a:effectLst/>
          </c:spPr>
          <c:marker>
            <c:symbol val="none"/>
          </c:marker>
          <c:cat>
            <c:strRef>
              <c:f>(Histones_plus_Sfams!$J$2,Histones_plus_Sfams!$L$2,Histones_plus_Sfams!$N$2)</c:f>
              <c:strCache>
                <c:ptCount val="3"/>
                <c:pt idx="0">
                  <c:v>AA</c:v>
                </c:pt>
                <c:pt idx="1">
                  <c:v>3Di</c:v>
                </c:pt>
                <c:pt idx="2">
                  <c:v>AA+3Di</c:v>
                </c:pt>
              </c:strCache>
            </c:strRef>
          </c:cat>
          <c:val>
            <c:numRef>
              <c:f>(Histones_plus_Sfams!$J$5,Histones_plus_Sfams!$L$5,Histones_plus_Sfams!$N$5)</c:f>
              <c:numCache>
                <c:formatCode>0.000</c:formatCode>
                <c:ptCount val="3"/>
                <c:pt idx="0" formatCode="0.00">
                  <c:v>3.4669999999999999E-2</c:v>
                </c:pt>
                <c:pt idx="1">
                  <c:v>0.120021</c:v>
                </c:pt>
                <c:pt idx="2">
                  <c:v>0.11540599999999999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068-BC45-AEB9-434AB2B39F22}"/>
            </c:ext>
          </c:extLst>
        </c:ser>
        <c:ser>
          <c:idx val="2"/>
          <c:order val="2"/>
          <c:tx>
            <c:strRef>
              <c:f>Histones_plus_Sfams!$A$6</c:f>
              <c:strCache>
                <c:ptCount val="1"/>
                <c:pt idx="0">
                  <c:v>a_38_1</c:v>
                </c:pt>
              </c:strCache>
            </c:strRef>
          </c:tx>
          <c:spPr>
            <a:ln w="28575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none"/>
          </c:marker>
          <c:cat>
            <c:strRef>
              <c:f>(Histones_plus_Sfams!$J$2,Histones_plus_Sfams!$L$2,Histones_plus_Sfams!$N$2)</c:f>
              <c:strCache>
                <c:ptCount val="3"/>
                <c:pt idx="0">
                  <c:v>AA</c:v>
                </c:pt>
                <c:pt idx="1">
                  <c:v>3Di</c:v>
                </c:pt>
                <c:pt idx="2">
                  <c:v>AA+3Di</c:v>
                </c:pt>
              </c:strCache>
            </c:strRef>
          </c:cat>
          <c:val>
            <c:numRef>
              <c:f>(Histones_plus_Sfams!$J$6,Histones_plus_Sfams!$L$6,Histones_plus_Sfams!$N$6)</c:f>
              <c:numCache>
                <c:formatCode>0.000</c:formatCode>
                <c:ptCount val="3"/>
                <c:pt idx="0" formatCode="0.00">
                  <c:v>0.163243</c:v>
                </c:pt>
                <c:pt idx="1">
                  <c:v>0.19819400000000001</c:v>
                </c:pt>
                <c:pt idx="2">
                  <c:v>0.239956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068-BC45-AEB9-434AB2B39F22}"/>
            </c:ext>
          </c:extLst>
        </c:ser>
        <c:ser>
          <c:idx val="3"/>
          <c:order val="3"/>
          <c:tx>
            <c:strRef>
              <c:f>Histones_plus_Sfams!$A$7</c:f>
              <c:strCache>
                <c:ptCount val="1"/>
                <c:pt idx="0">
                  <c:v>a_39_2</c:v>
                </c:pt>
              </c:strCache>
            </c:strRef>
          </c:tx>
          <c:spPr>
            <a:ln w="28575" cap="rnd">
              <a:solidFill>
                <a:schemeClr val="tx1"/>
              </a:solidFill>
              <a:prstDash val="lgDash"/>
              <a:round/>
            </a:ln>
            <a:effectLst/>
          </c:spPr>
          <c:marker>
            <c:symbol val="none"/>
          </c:marker>
          <c:cat>
            <c:strRef>
              <c:f>(Histones_plus_Sfams!$J$2,Histones_plus_Sfams!$L$2,Histones_plus_Sfams!$N$2)</c:f>
              <c:strCache>
                <c:ptCount val="3"/>
                <c:pt idx="0">
                  <c:v>AA</c:v>
                </c:pt>
                <c:pt idx="1">
                  <c:v>3Di</c:v>
                </c:pt>
                <c:pt idx="2">
                  <c:v>AA+3Di</c:v>
                </c:pt>
              </c:strCache>
            </c:strRef>
          </c:cat>
          <c:val>
            <c:numRef>
              <c:f>(Histones_plus_Sfams!$J$7,Histones_plus_Sfams!$L$7,Histones_plus_Sfams!$N$7)</c:f>
              <c:numCache>
                <c:formatCode>0.000</c:formatCode>
                <c:ptCount val="3"/>
                <c:pt idx="0" formatCode="0.00">
                  <c:v>0.28376400000000002</c:v>
                </c:pt>
                <c:pt idx="1">
                  <c:v>0.29391600000000001</c:v>
                </c:pt>
                <c:pt idx="2">
                  <c:v>0.52912400000000004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068-BC45-AEB9-434AB2B39F22}"/>
            </c:ext>
          </c:extLst>
        </c:ser>
        <c:ser>
          <c:idx val="4"/>
          <c:order val="4"/>
          <c:tx>
            <c:strRef>
              <c:f>Histones_plus_Sfams!$A$8</c:f>
              <c:strCache>
                <c:ptCount val="1"/>
                <c:pt idx="0">
                  <c:v>b_122_1</c:v>
                </c:pt>
              </c:strCache>
            </c:strRef>
          </c:tx>
          <c:spPr>
            <a:ln w="28575" cap="rnd">
              <a:solidFill>
                <a:schemeClr val="tx1"/>
              </a:solidFill>
              <a:prstDash val="lgDashDotDot"/>
              <a:round/>
            </a:ln>
            <a:effectLst/>
          </c:spPr>
          <c:marker>
            <c:symbol val="none"/>
          </c:marker>
          <c:cat>
            <c:strRef>
              <c:f>(Histones_plus_Sfams!$J$2,Histones_plus_Sfams!$L$2,Histones_plus_Sfams!$N$2)</c:f>
              <c:strCache>
                <c:ptCount val="3"/>
                <c:pt idx="0">
                  <c:v>AA</c:v>
                </c:pt>
                <c:pt idx="1">
                  <c:v>3Di</c:v>
                </c:pt>
                <c:pt idx="2">
                  <c:v>AA+3Di</c:v>
                </c:pt>
              </c:strCache>
            </c:strRef>
          </c:cat>
          <c:val>
            <c:numRef>
              <c:f>(Histones_plus_Sfams!$J$8,Histones_plus_Sfams!$L$8,Histones_plus_Sfams!$N$8)</c:f>
              <c:numCache>
                <c:formatCode>0.000</c:formatCode>
                <c:ptCount val="3"/>
                <c:pt idx="0" formatCode="0.00">
                  <c:v>0.47835899999999998</c:v>
                </c:pt>
                <c:pt idx="1">
                  <c:v>0.27044299999999999</c:v>
                </c:pt>
                <c:pt idx="2">
                  <c:v>0.63403399999999999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068-BC45-AEB9-434AB2B39F22}"/>
            </c:ext>
          </c:extLst>
        </c:ser>
        <c:ser>
          <c:idx val="5"/>
          <c:order val="5"/>
          <c:tx>
            <c:strRef>
              <c:f>Histones_plus_Sfams!$A$9</c:f>
              <c:strCache>
                <c:ptCount val="1"/>
                <c:pt idx="0">
                  <c:v>b_15_1</c:v>
                </c:pt>
              </c:strCache>
            </c:strRef>
          </c:tx>
          <c:spPr>
            <a:ln w="28575" cap="rnd">
              <a:solidFill>
                <a:schemeClr val="bg1">
                  <a:lumMod val="6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(Histones_plus_Sfams!$J$2,Histones_plus_Sfams!$L$2,Histones_plus_Sfams!$N$2)</c:f>
              <c:strCache>
                <c:ptCount val="3"/>
                <c:pt idx="0">
                  <c:v>AA</c:v>
                </c:pt>
                <c:pt idx="1">
                  <c:v>3Di</c:v>
                </c:pt>
                <c:pt idx="2">
                  <c:v>AA+3Di</c:v>
                </c:pt>
              </c:strCache>
            </c:strRef>
          </c:cat>
          <c:val>
            <c:numRef>
              <c:f>(Histones_plus_Sfams!$J$9,Histones_plus_Sfams!$L$9,Histones_plus_Sfams!$N$9)</c:f>
              <c:numCache>
                <c:formatCode>0.000</c:formatCode>
                <c:ptCount val="3"/>
                <c:pt idx="0" formatCode="0.00">
                  <c:v>0.31389499999999998</c:v>
                </c:pt>
                <c:pt idx="1">
                  <c:v>0.41275699999999999</c:v>
                </c:pt>
                <c:pt idx="2">
                  <c:v>0.59436100000000003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068-BC45-AEB9-434AB2B39F22}"/>
            </c:ext>
          </c:extLst>
        </c:ser>
        <c:ser>
          <c:idx val="6"/>
          <c:order val="6"/>
          <c:tx>
            <c:strRef>
              <c:f>Histones_plus_Sfams!$A$10</c:f>
              <c:strCache>
                <c:ptCount val="1"/>
                <c:pt idx="0">
                  <c:v>c_110_1</c:v>
                </c:pt>
              </c:strCache>
            </c:strRef>
          </c:tx>
          <c:spPr>
            <a:ln w="28575" cap="rnd">
              <a:solidFill>
                <a:schemeClr val="bg1">
                  <a:lumMod val="5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cat>
            <c:strRef>
              <c:f>(Histones_plus_Sfams!$J$2,Histones_plus_Sfams!$L$2,Histones_plus_Sfams!$N$2)</c:f>
              <c:strCache>
                <c:ptCount val="3"/>
                <c:pt idx="0">
                  <c:v>AA</c:v>
                </c:pt>
                <c:pt idx="1">
                  <c:v>3Di</c:v>
                </c:pt>
                <c:pt idx="2">
                  <c:v>AA+3Di</c:v>
                </c:pt>
              </c:strCache>
            </c:strRef>
          </c:cat>
          <c:val>
            <c:numRef>
              <c:f>(Histones_plus_Sfams!$J$10,Histones_plus_Sfams!$L$10,Histones_plus_Sfams!$N$10)</c:f>
              <c:numCache>
                <c:formatCode>0.000</c:formatCode>
                <c:ptCount val="3"/>
                <c:pt idx="0" formatCode="0.00">
                  <c:v>0.45528800000000003</c:v>
                </c:pt>
                <c:pt idx="1">
                  <c:v>0.48434199999999999</c:v>
                </c:pt>
                <c:pt idx="2">
                  <c:v>0.58382199999999995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5068-BC45-AEB9-434AB2B39F22}"/>
            </c:ext>
          </c:extLst>
        </c:ser>
        <c:ser>
          <c:idx val="7"/>
          <c:order val="7"/>
          <c:tx>
            <c:strRef>
              <c:f>Histones_plus_Sfams!$A$11</c:f>
              <c:strCache>
                <c:ptCount val="1"/>
                <c:pt idx="0">
                  <c:v>c_124_1</c:v>
                </c:pt>
              </c:strCache>
            </c:strRef>
          </c:tx>
          <c:spPr>
            <a:ln w="28575" cap="rnd">
              <a:solidFill>
                <a:schemeClr val="bg1">
                  <a:lumMod val="65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cat>
            <c:strRef>
              <c:f>(Histones_plus_Sfams!$J$2,Histones_plus_Sfams!$L$2,Histones_plus_Sfams!$N$2)</c:f>
              <c:strCache>
                <c:ptCount val="3"/>
                <c:pt idx="0">
                  <c:v>AA</c:v>
                </c:pt>
                <c:pt idx="1">
                  <c:v>3Di</c:v>
                </c:pt>
                <c:pt idx="2">
                  <c:v>AA+3Di</c:v>
                </c:pt>
              </c:strCache>
            </c:strRef>
          </c:cat>
          <c:val>
            <c:numRef>
              <c:f>(Histones_plus_Sfams!$J$11,Histones_plus_Sfams!$L$11,Histones_plus_Sfams!$N$11)</c:f>
              <c:numCache>
                <c:formatCode>0.000</c:formatCode>
                <c:ptCount val="3"/>
                <c:pt idx="0" formatCode="0.00">
                  <c:v>0.42778100000000002</c:v>
                </c:pt>
                <c:pt idx="1">
                  <c:v>0.393818</c:v>
                </c:pt>
                <c:pt idx="2">
                  <c:v>0.57491599999999998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5068-BC45-AEB9-434AB2B39F22}"/>
            </c:ext>
          </c:extLst>
        </c:ser>
        <c:ser>
          <c:idx val="8"/>
          <c:order val="8"/>
          <c:tx>
            <c:strRef>
              <c:f>Histones_plus_Sfams!$A$12</c:f>
              <c:strCache>
                <c:ptCount val="1"/>
                <c:pt idx="0">
                  <c:v>d_120_1</c:v>
                </c:pt>
              </c:strCache>
            </c:strRef>
          </c:tx>
          <c:spPr>
            <a:ln w="28575" cap="rnd">
              <a:solidFill>
                <a:schemeClr val="bg1">
                  <a:lumMod val="50000"/>
                </a:schemeClr>
              </a:solidFill>
              <a:prstDash val="lgDash"/>
              <a:round/>
            </a:ln>
            <a:effectLst/>
          </c:spPr>
          <c:marker>
            <c:symbol val="none"/>
          </c:marker>
          <c:cat>
            <c:strRef>
              <c:f>(Histones_plus_Sfams!$J$2,Histones_plus_Sfams!$L$2,Histones_plus_Sfams!$N$2)</c:f>
              <c:strCache>
                <c:ptCount val="3"/>
                <c:pt idx="0">
                  <c:v>AA</c:v>
                </c:pt>
                <c:pt idx="1">
                  <c:v>3Di</c:v>
                </c:pt>
                <c:pt idx="2">
                  <c:v>AA+3Di</c:v>
                </c:pt>
              </c:strCache>
            </c:strRef>
          </c:cat>
          <c:val>
            <c:numRef>
              <c:f>(Histones_plus_Sfams!$J$12,Histones_plus_Sfams!$L$12,Histones_plus_Sfams!$N$12)</c:f>
              <c:numCache>
                <c:formatCode>0.000</c:formatCode>
                <c:ptCount val="3"/>
                <c:pt idx="0" formatCode="0.00">
                  <c:v>-5.4019999999999999E-2</c:v>
                </c:pt>
                <c:pt idx="1">
                  <c:v>0.28579900000000003</c:v>
                </c:pt>
                <c:pt idx="2">
                  <c:v>0.26843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5068-BC45-AEB9-434AB2B39F22}"/>
            </c:ext>
          </c:extLst>
        </c:ser>
        <c:ser>
          <c:idx val="9"/>
          <c:order val="9"/>
          <c:tx>
            <c:strRef>
              <c:f>Histones_plus_Sfams!$A$13</c:f>
              <c:strCache>
                <c:ptCount val="1"/>
                <c:pt idx="0">
                  <c:v>d_122_1</c:v>
                </c:pt>
              </c:strCache>
            </c:strRef>
          </c:tx>
          <c:spPr>
            <a:ln w="28575" cap="rnd">
              <a:solidFill>
                <a:schemeClr val="bg1">
                  <a:lumMod val="65000"/>
                </a:schemeClr>
              </a:solidFill>
              <a:prstDash val="lgDashDotDot"/>
              <a:round/>
            </a:ln>
            <a:effectLst/>
          </c:spPr>
          <c:marker>
            <c:symbol val="none"/>
          </c:marker>
          <c:cat>
            <c:strRef>
              <c:f>(Histones_plus_Sfams!$J$2,Histones_plus_Sfams!$L$2,Histones_plus_Sfams!$N$2)</c:f>
              <c:strCache>
                <c:ptCount val="3"/>
                <c:pt idx="0">
                  <c:v>AA</c:v>
                </c:pt>
                <c:pt idx="1">
                  <c:v>3Di</c:v>
                </c:pt>
                <c:pt idx="2">
                  <c:v>AA+3Di</c:v>
                </c:pt>
              </c:strCache>
            </c:strRef>
          </c:cat>
          <c:val>
            <c:numRef>
              <c:f>(Histones_plus_Sfams!$J$13,Histones_plus_Sfams!$L$13,Histones_plus_Sfams!$N$13)</c:f>
              <c:numCache>
                <c:formatCode>0.000</c:formatCode>
                <c:ptCount val="3"/>
                <c:pt idx="0" formatCode="0.00">
                  <c:v>0.25425799999999998</c:v>
                </c:pt>
                <c:pt idx="1">
                  <c:v>0.28508499999999998</c:v>
                </c:pt>
                <c:pt idx="2">
                  <c:v>0.343582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5068-BC45-AEB9-434AB2B39F22}"/>
            </c:ext>
          </c:extLst>
        </c:ser>
        <c:ser>
          <c:idx val="10"/>
          <c:order val="10"/>
          <c:tx>
            <c:strRef>
              <c:f>Histones_plus_Sfams!$A$24</c:f>
              <c:strCache>
                <c:ptCount val="1"/>
                <c:pt idx="0">
                  <c:v>Mean</c:v>
                </c:pt>
              </c:strCache>
            </c:strRef>
          </c:tx>
          <c:spPr>
            <a:ln w="44450" cap="rnd">
              <a:solidFill>
                <a:srgbClr val="003AFF"/>
              </a:solidFill>
              <a:round/>
            </a:ln>
            <a:effectLst/>
          </c:spPr>
          <c:marker>
            <c:symbol val="none"/>
          </c:marker>
          <c:val>
            <c:numRef>
              <c:f>(Histones_plus_Sfams!$J$24,Histones_plus_Sfams!$L$24,Histones_plus_Sfams!$N$24)</c:f>
              <c:numCache>
                <c:formatCode>0.00</c:formatCode>
                <c:ptCount val="3"/>
                <c:pt idx="0">
                  <c:v>0.25918010000000002</c:v>
                </c:pt>
                <c:pt idx="1">
                  <c:v>0.2808718</c:v>
                </c:pt>
                <c:pt idx="2">
                  <c:v>0.40902169999999999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5068-BC45-AEB9-434AB2B39F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62889679"/>
        <c:axId val="1544049776"/>
      </c:lineChart>
      <c:catAx>
        <c:axId val="20628896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4049776"/>
        <c:crossesAt val="-0.1"/>
        <c:auto val="1"/>
        <c:lblAlgn val="ctr"/>
        <c:lblOffset val="100"/>
        <c:noMultiLvlLbl val="0"/>
      </c:catAx>
      <c:valAx>
        <c:axId val="1544049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2889679"/>
        <c:crosses val="autoZero"/>
        <c:crossBetween val="between"/>
      </c:valAx>
      <c:spPr>
        <a:noFill/>
        <a:ln>
          <a:solidFill>
            <a:schemeClr val="bg1">
              <a:lumMod val="65000"/>
            </a:schemeClr>
          </a:solidFill>
        </a:ln>
        <a:effectLst/>
      </c:spPr>
    </c:plotArea>
    <c:legend>
      <c:legendPos val="l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Relative Tree Certainty All (TCA)</a:t>
            </a:r>
          </a:p>
        </c:rich>
      </c:tx>
      <c:layout>
        <c:manualLayout>
          <c:xMode val="edge"/>
          <c:yMode val="edge"/>
          <c:x val="0.4005992259442146"/>
          <c:y val="5.286343612334801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Histones_plus_Sfams!$A$4</c:f>
              <c:strCache>
                <c:ptCount val="1"/>
                <c:pt idx="0">
                  <c:v>Histones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(Histones_plus_Sfams!$J$2,Histones_plus_Sfams!$L$2,Histones_plus_Sfams!$N$2)</c:f>
              <c:strCache>
                <c:ptCount val="3"/>
                <c:pt idx="0">
                  <c:v>AA</c:v>
                </c:pt>
                <c:pt idx="1">
                  <c:v>3Di</c:v>
                </c:pt>
                <c:pt idx="2">
                  <c:v>AA+3Di</c:v>
                </c:pt>
              </c:strCache>
            </c:strRef>
          </c:cat>
          <c:val>
            <c:numRef>
              <c:f>(Histones_plus_Sfams!$K$4,Histones_plus_Sfams!$M$4,Histones_plus_Sfams!$O$4)</c:f>
              <c:numCache>
                <c:formatCode>0.000</c:formatCode>
                <c:ptCount val="3"/>
                <c:pt idx="0" formatCode="0.00">
                  <c:v>0.27951500000000001</c:v>
                </c:pt>
                <c:pt idx="1">
                  <c:v>0.110306</c:v>
                </c:pt>
                <c:pt idx="2">
                  <c:v>0.234878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1E0-8D49-8025-8FC76758F38C}"/>
            </c:ext>
          </c:extLst>
        </c:ser>
        <c:ser>
          <c:idx val="1"/>
          <c:order val="1"/>
          <c:tx>
            <c:strRef>
              <c:f>Histones_plus_Sfams!$A$5</c:f>
              <c:strCache>
                <c:ptCount val="1"/>
                <c:pt idx="0">
                  <c:v>a_35_1</c:v>
                </c:pt>
              </c:strCache>
            </c:strRef>
          </c:tx>
          <c:spPr>
            <a:ln w="28575" cap="rnd">
              <a:solidFill>
                <a:schemeClr val="tx1"/>
              </a:solidFill>
              <a:prstDash val="sysDot"/>
              <a:round/>
            </a:ln>
            <a:effectLst/>
          </c:spPr>
          <c:marker>
            <c:symbol val="none"/>
          </c:marker>
          <c:cat>
            <c:strRef>
              <c:f>(Histones_plus_Sfams!$J$2,Histones_plus_Sfams!$L$2,Histones_plus_Sfams!$N$2)</c:f>
              <c:strCache>
                <c:ptCount val="3"/>
                <c:pt idx="0">
                  <c:v>AA</c:v>
                </c:pt>
                <c:pt idx="1">
                  <c:v>3Di</c:v>
                </c:pt>
                <c:pt idx="2">
                  <c:v>AA+3Di</c:v>
                </c:pt>
              </c:strCache>
            </c:strRef>
          </c:cat>
          <c:val>
            <c:numRef>
              <c:f>(Histones_plus_Sfams!$K$5,Histones_plus_Sfams!$M$5,Histones_plus_Sfams!$O$5)</c:f>
              <c:numCache>
                <c:formatCode>0.000</c:formatCode>
                <c:ptCount val="3"/>
                <c:pt idx="0" formatCode="0.00">
                  <c:v>9.7105999999999998E-2</c:v>
                </c:pt>
                <c:pt idx="1">
                  <c:v>0.14307500000000001</c:v>
                </c:pt>
                <c:pt idx="2">
                  <c:v>0.14400399999999999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1E0-8D49-8025-8FC76758F38C}"/>
            </c:ext>
          </c:extLst>
        </c:ser>
        <c:ser>
          <c:idx val="2"/>
          <c:order val="2"/>
          <c:tx>
            <c:strRef>
              <c:f>Histones_plus_Sfams!$A$6</c:f>
              <c:strCache>
                <c:ptCount val="1"/>
                <c:pt idx="0">
                  <c:v>a_38_1</c:v>
                </c:pt>
              </c:strCache>
            </c:strRef>
          </c:tx>
          <c:spPr>
            <a:ln w="28575" cap="rnd">
              <a:solidFill>
                <a:schemeClr val="accent3"/>
              </a:solidFill>
              <a:prstDash val="dash"/>
              <a:round/>
            </a:ln>
            <a:effectLst/>
          </c:spPr>
          <c:marker>
            <c:symbol val="none"/>
          </c:marker>
          <c:cat>
            <c:strRef>
              <c:f>(Histones_plus_Sfams!$J$2,Histones_plus_Sfams!$L$2,Histones_plus_Sfams!$N$2)</c:f>
              <c:strCache>
                <c:ptCount val="3"/>
                <c:pt idx="0">
                  <c:v>AA</c:v>
                </c:pt>
                <c:pt idx="1">
                  <c:v>3Di</c:v>
                </c:pt>
                <c:pt idx="2">
                  <c:v>AA+3Di</c:v>
                </c:pt>
              </c:strCache>
            </c:strRef>
          </c:cat>
          <c:val>
            <c:numRef>
              <c:f>(Histones_plus_Sfams!$K$6,Histones_plus_Sfams!$M$6,Histones_plus_Sfams!$O$6)</c:f>
              <c:numCache>
                <c:formatCode>0.000</c:formatCode>
                <c:ptCount val="3"/>
                <c:pt idx="0" formatCode="0.00">
                  <c:v>0.174488</c:v>
                </c:pt>
                <c:pt idx="1">
                  <c:v>0.236704</c:v>
                </c:pt>
                <c:pt idx="2">
                  <c:v>0.29324099999999997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1E0-8D49-8025-8FC76758F38C}"/>
            </c:ext>
          </c:extLst>
        </c:ser>
        <c:ser>
          <c:idx val="3"/>
          <c:order val="3"/>
          <c:tx>
            <c:strRef>
              <c:f>Histones_plus_Sfams!$A$7</c:f>
              <c:strCache>
                <c:ptCount val="1"/>
                <c:pt idx="0">
                  <c:v>a_39_2</c:v>
                </c:pt>
              </c:strCache>
            </c:strRef>
          </c:tx>
          <c:spPr>
            <a:ln w="28575" cap="rnd">
              <a:solidFill>
                <a:schemeClr val="tx1"/>
              </a:solidFill>
              <a:prstDash val="lgDash"/>
              <a:round/>
            </a:ln>
            <a:effectLst/>
          </c:spPr>
          <c:marker>
            <c:symbol val="none"/>
          </c:marker>
          <c:cat>
            <c:strRef>
              <c:f>(Histones_plus_Sfams!$J$2,Histones_plus_Sfams!$L$2,Histones_plus_Sfams!$N$2)</c:f>
              <c:strCache>
                <c:ptCount val="3"/>
                <c:pt idx="0">
                  <c:v>AA</c:v>
                </c:pt>
                <c:pt idx="1">
                  <c:v>3Di</c:v>
                </c:pt>
                <c:pt idx="2">
                  <c:v>AA+3Di</c:v>
                </c:pt>
              </c:strCache>
            </c:strRef>
          </c:cat>
          <c:val>
            <c:numRef>
              <c:f>(Histones_plus_Sfams!$K$7,Histones_plus_Sfams!$M$7,Histones_plus_Sfams!$O$7)</c:f>
              <c:numCache>
                <c:formatCode>0.000</c:formatCode>
                <c:ptCount val="3"/>
                <c:pt idx="0" formatCode="0.00">
                  <c:v>0.301346</c:v>
                </c:pt>
                <c:pt idx="1">
                  <c:v>0.29865700000000001</c:v>
                </c:pt>
                <c:pt idx="2">
                  <c:v>0.53189299999999995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1E0-8D49-8025-8FC76758F38C}"/>
            </c:ext>
          </c:extLst>
        </c:ser>
        <c:ser>
          <c:idx val="4"/>
          <c:order val="4"/>
          <c:tx>
            <c:strRef>
              <c:f>Histones_plus_Sfams!$A$8</c:f>
              <c:strCache>
                <c:ptCount val="1"/>
                <c:pt idx="0">
                  <c:v>b_122_1</c:v>
                </c:pt>
              </c:strCache>
            </c:strRef>
          </c:tx>
          <c:spPr>
            <a:ln w="28575" cap="rnd">
              <a:solidFill>
                <a:schemeClr val="tx1">
                  <a:lumMod val="95000"/>
                  <a:lumOff val="5000"/>
                </a:schemeClr>
              </a:solidFill>
              <a:prstDash val="lgDashDotDot"/>
              <a:round/>
            </a:ln>
            <a:effectLst/>
          </c:spPr>
          <c:marker>
            <c:symbol val="none"/>
          </c:marker>
          <c:cat>
            <c:strRef>
              <c:f>(Histones_plus_Sfams!$J$2,Histones_plus_Sfams!$L$2,Histones_plus_Sfams!$N$2)</c:f>
              <c:strCache>
                <c:ptCount val="3"/>
                <c:pt idx="0">
                  <c:v>AA</c:v>
                </c:pt>
                <c:pt idx="1">
                  <c:v>3Di</c:v>
                </c:pt>
                <c:pt idx="2">
                  <c:v>AA+3Di</c:v>
                </c:pt>
              </c:strCache>
            </c:strRef>
          </c:cat>
          <c:val>
            <c:numRef>
              <c:f>(Histones_plus_Sfams!$K$8,Histones_plus_Sfams!$M$8,Histones_plus_Sfams!$O$8)</c:f>
              <c:numCache>
                <c:formatCode>0.000</c:formatCode>
                <c:ptCount val="3"/>
                <c:pt idx="0" formatCode="0.00">
                  <c:v>0.47794700000000001</c:v>
                </c:pt>
                <c:pt idx="1">
                  <c:v>0.29252699999999998</c:v>
                </c:pt>
                <c:pt idx="2">
                  <c:v>0.62833799999999995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1E0-8D49-8025-8FC76758F38C}"/>
            </c:ext>
          </c:extLst>
        </c:ser>
        <c:ser>
          <c:idx val="5"/>
          <c:order val="5"/>
          <c:tx>
            <c:strRef>
              <c:f>Histones_plus_Sfams!$A$9</c:f>
              <c:strCache>
                <c:ptCount val="1"/>
                <c:pt idx="0">
                  <c:v>b_15_1</c:v>
                </c:pt>
              </c:strCache>
            </c:strRef>
          </c:tx>
          <c:spPr>
            <a:ln w="28575" cap="rnd">
              <a:solidFill>
                <a:schemeClr val="bg1">
                  <a:lumMod val="6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(Histones_plus_Sfams!$J$2,Histones_plus_Sfams!$L$2,Histones_plus_Sfams!$N$2)</c:f>
              <c:strCache>
                <c:ptCount val="3"/>
                <c:pt idx="0">
                  <c:v>AA</c:v>
                </c:pt>
                <c:pt idx="1">
                  <c:v>3Di</c:v>
                </c:pt>
                <c:pt idx="2">
                  <c:v>AA+3Di</c:v>
                </c:pt>
              </c:strCache>
            </c:strRef>
          </c:cat>
          <c:val>
            <c:numRef>
              <c:f>(Histones_plus_Sfams!$K$9,Histones_plus_Sfams!$M$9,Histones_plus_Sfams!$O$9)</c:f>
              <c:numCache>
                <c:formatCode>0.000</c:formatCode>
                <c:ptCount val="3"/>
                <c:pt idx="0" formatCode="0.00">
                  <c:v>0.32942399999999999</c:v>
                </c:pt>
                <c:pt idx="1">
                  <c:v>0.43972499999999998</c:v>
                </c:pt>
                <c:pt idx="2">
                  <c:v>0.61041100000000004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1E0-8D49-8025-8FC76758F38C}"/>
            </c:ext>
          </c:extLst>
        </c:ser>
        <c:ser>
          <c:idx val="6"/>
          <c:order val="6"/>
          <c:tx>
            <c:strRef>
              <c:f>Histones_plus_Sfams!$A$10</c:f>
              <c:strCache>
                <c:ptCount val="1"/>
                <c:pt idx="0">
                  <c:v>c_110_1</c:v>
                </c:pt>
              </c:strCache>
            </c:strRef>
          </c:tx>
          <c:spPr>
            <a:ln w="28575" cap="rnd">
              <a:solidFill>
                <a:schemeClr val="bg1">
                  <a:lumMod val="65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cat>
            <c:strRef>
              <c:f>(Histones_plus_Sfams!$J$2,Histones_plus_Sfams!$L$2,Histones_plus_Sfams!$N$2)</c:f>
              <c:strCache>
                <c:ptCount val="3"/>
                <c:pt idx="0">
                  <c:v>AA</c:v>
                </c:pt>
                <c:pt idx="1">
                  <c:v>3Di</c:v>
                </c:pt>
                <c:pt idx="2">
                  <c:v>AA+3Di</c:v>
                </c:pt>
              </c:strCache>
            </c:strRef>
          </c:cat>
          <c:val>
            <c:numRef>
              <c:f>(Histones_plus_Sfams!$K$10,Histones_plus_Sfams!$M$10,Histones_plus_Sfams!$O$10)</c:f>
              <c:numCache>
                <c:formatCode>0.000</c:formatCode>
                <c:ptCount val="3"/>
                <c:pt idx="0" formatCode="0.00">
                  <c:v>0.45588800000000002</c:v>
                </c:pt>
                <c:pt idx="1">
                  <c:v>0.47449999999999998</c:v>
                </c:pt>
                <c:pt idx="2">
                  <c:v>0.58382199999999995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1E0-8D49-8025-8FC76758F38C}"/>
            </c:ext>
          </c:extLst>
        </c:ser>
        <c:ser>
          <c:idx val="7"/>
          <c:order val="7"/>
          <c:tx>
            <c:strRef>
              <c:f>Histones_plus_Sfams!$A$11</c:f>
              <c:strCache>
                <c:ptCount val="1"/>
                <c:pt idx="0">
                  <c:v>c_124_1</c:v>
                </c:pt>
              </c:strCache>
            </c:strRef>
          </c:tx>
          <c:spPr>
            <a:ln w="28575" cap="rnd">
              <a:solidFill>
                <a:schemeClr val="tx1">
                  <a:lumMod val="95000"/>
                  <a:lumOff val="5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cat>
            <c:strRef>
              <c:f>(Histones_plus_Sfams!$J$2,Histones_plus_Sfams!$L$2,Histones_plus_Sfams!$N$2)</c:f>
              <c:strCache>
                <c:ptCount val="3"/>
                <c:pt idx="0">
                  <c:v>AA</c:v>
                </c:pt>
                <c:pt idx="1">
                  <c:v>3Di</c:v>
                </c:pt>
                <c:pt idx="2">
                  <c:v>AA+3Di</c:v>
                </c:pt>
              </c:strCache>
            </c:strRef>
          </c:cat>
          <c:val>
            <c:numRef>
              <c:f>(Histones_plus_Sfams!$K$11,Histones_plus_Sfams!$M$11,Histones_plus_Sfams!$O$11)</c:f>
              <c:numCache>
                <c:formatCode>0.000</c:formatCode>
                <c:ptCount val="3"/>
                <c:pt idx="0" formatCode="0.00">
                  <c:v>0.43562600000000001</c:v>
                </c:pt>
                <c:pt idx="1">
                  <c:v>0.40193299999999998</c:v>
                </c:pt>
                <c:pt idx="2">
                  <c:v>0.58893200000000001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1E0-8D49-8025-8FC76758F38C}"/>
            </c:ext>
          </c:extLst>
        </c:ser>
        <c:ser>
          <c:idx val="8"/>
          <c:order val="8"/>
          <c:tx>
            <c:strRef>
              <c:f>Histones_plus_Sfams!$A$12</c:f>
              <c:strCache>
                <c:ptCount val="1"/>
                <c:pt idx="0">
                  <c:v>d_120_1</c:v>
                </c:pt>
              </c:strCache>
            </c:strRef>
          </c:tx>
          <c:spPr>
            <a:ln w="28575" cap="rnd">
              <a:solidFill>
                <a:schemeClr val="tx1">
                  <a:lumMod val="95000"/>
                  <a:lumOff val="5000"/>
                </a:schemeClr>
              </a:solidFill>
              <a:prstDash val="lgDash"/>
              <a:round/>
            </a:ln>
            <a:effectLst/>
          </c:spPr>
          <c:marker>
            <c:symbol val="none"/>
          </c:marker>
          <c:cat>
            <c:strRef>
              <c:f>(Histones_plus_Sfams!$J$2,Histones_plus_Sfams!$L$2,Histones_plus_Sfams!$N$2)</c:f>
              <c:strCache>
                <c:ptCount val="3"/>
                <c:pt idx="0">
                  <c:v>AA</c:v>
                </c:pt>
                <c:pt idx="1">
                  <c:v>3Di</c:v>
                </c:pt>
                <c:pt idx="2">
                  <c:v>AA+3Di</c:v>
                </c:pt>
              </c:strCache>
            </c:strRef>
          </c:cat>
          <c:val>
            <c:numRef>
              <c:f>(Histones_plus_Sfams!$K$12,Histones_plus_Sfams!$M$12,Histones_plus_Sfams!$O$12)</c:f>
              <c:numCache>
                <c:formatCode>0.000</c:formatCode>
                <c:ptCount val="3"/>
                <c:pt idx="0" formatCode="0.00">
                  <c:v>-4.6030000000000003E-3</c:v>
                </c:pt>
                <c:pt idx="1">
                  <c:v>0.30221399999999998</c:v>
                </c:pt>
                <c:pt idx="2">
                  <c:v>0.28830699999999998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61E0-8D49-8025-8FC76758F38C}"/>
            </c:ext>
          </c:extLst>
        </c:ser>
        <c:ser>
          <c:idx val="9"/>
          <c:order val="9"/>
          <c:tx>
            <c:strRef>
              <c:f>Histones_plus_Sfams!$A$13</c:f>
              <c:strCache>
                <c:ptCount val="1"/>
                <c:pt idx="0">
                  <c:v>d_122_1</c:v>
                </c:pt>
              </c:strCache>
            </c:strRef>
          </c:tx>
          <c:spPr>
            <a:ln w="28575" cap="rnd">
              <a:solidFill>
                <a:schemeClr val="tx1">
                  <a:lumMod val="95000"/>
                  <a:lumOff val="5000"/>
                </a:schemeClr>
              </a:solidFill>
              <a:prstDash val="lgDashDotDot"/>
              <a:round/>
            </a:ln>
            <a:effectLst/>
          </c:spPr>
          <c:marker>
            <c:symbol val="none"/>
          </c:marker>
          <c:cat>
            <c:strRef>
              <c:f>(Histones_plus_Sfams!$J$2,Histones_plus_Sfams!$L$2,Histones_plus_Sfams!$N$2)</c:f>
              <c:strCache>
                <c:ptCount val="3"/>
                <c:pt idx="0">
                  <c:v>AA</c:v>
                </c:pt>
                <c:pt idx="1">
                  <c:v>3Di</c:v>
                </c:pt>
                <c:pt idx="2">
                  <c:v>AA+3Di</c:v>
                </c:pt>
              </c:strCache>
            </c:strRef>
          </c:cat>
          <c:val>
            <c:numRef>
              <c:f>(Histones_plus_Sfams!$K$13,Histones_plus_Sfams!$M$13,Histones_plus_Sfams!$O$13)</c:f>
              <c:numCache>
                <c:formatCode>0.000</c:formatCode>
                <c:ptCount val="3"/>
                <c:pt idx="0" formatCode="0.00">
                  <c:v>0.274474</c:v>
                </c:pt>
                <c:pt idx="1">
                  <c:v>0.30915999999999999</c:v>
                </c:pt>
                <c:pt idx="2">
                  <c:v>0.35959200000000002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61E0-8D49-8025-8FC76758F38C}"/>
            </c:ext>
          </c:extLst>
        </c:ser>
        <c:ser>
          <c:idx val="10"/>
          <c:order val="10"/>
          <c:tx>
            <c:strRef>
              <c:f>Histones_plus_Sfams!$A$17</c:f>
              <c:strCache>
                <c:ptCount val="1"/>
                <c:pt idx="0">
                  <c:v>Mean</c:v>
                </c:pt>
              </c:strCache>
            </c:strRef>
          </c:tx>
          <c:spPr>
            <a:ln w="44450" cap="rnd">
              <a:solidFill>
                <a:srgbClr val="003AFF"/>
              </a:solidFill>
              <a:round/>
            </a:ln>
            <a:effectLst/>
          </c:spPr>
          <c:marker>
            <c:symbol val="none"/>
          </c:marker>
          <c:val>
            <c:numRef>
              <c:f>(Histones_plus_Sfams!$K$24,Histones_plus_Sfams!$M$24,Histones_plus_Sfams!$O$24)</c:f>
              <c:numCache>
                <c:formatCode>0.00</c:formatCode>
                <c:ptCount val="3"/>
                <c:pt idx="0">
                  <c:v>0.28212110000000001</c:v>
                </c:pt>
                <c:pt idx="1">
                  <c:v>0.30088009999999998</c:v>
                </c:pt>
                <c:pt idx="2">
                  <c:v>0.42634179999999999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61E0-8D49-8025-8FC76758F3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62889679"/>
        <c:axId val="1544049776"/>
      </c:lineChart>
      <c:catAx>
        <c:axId val="20628896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4049776"/>
        <c:crossesAt val="-0.1"/>
        <c:auto val="1"/>
        <c:lblAlgn val="ctr"/>
        <c:lblOffset val="100"/>
        <c:noMultiLvlLbl val="0"/>
      </c:catAx>
      <c:valAx>
        <c:axId val="1544049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2889679"/>
        <c:crosses val="autoZero"/>
        <c:crossBetween val="between"/>
      </c:valAx>
      <c:spPr>
        <a:noFill/>
        <a:ln>
          <a:solidFill>
            <a:schemeClr val="bg1">
              <a:lumMod val="65000"/>
            </a:schemeClr>
          </a:solidFill>
        </a:ln>
        <a:effectLst/>
      </c:spPr>
    </c:plotArea>
    <c:legend>
      <c:legendPos val="l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165100</xdr:colOff>
      <xdr:row>31</xdr:row>
      <xdr:rowOff>177800</xdr:rowOff>
    </xdr:from>
    <xdr:to>
      <xdr:col>9</xdr:col>
      <xdr:colOff>457200</xdr:colOff>
      <xdr:row>53</xdr:row>
      <xdr:rowOff>88900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B60F831-98F4-A3FF-EB19-1D1ED56068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787400</xdr:colOff>
      <xdr:row>31</xdr:row>
      <xdr:rowOff>190500</xdr:rowOff>
    </xdr:from>
    <xdr:to>
      <xdr:col>16</xdr:col>
      <xdr:colOff>254000</xdr:colOff>
      <xdr:row>53</xdr:row>
      <xdr:rowOff>44450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F87541C-FD2C-2A40-A3F4-22732DA20E4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0D976-8E90-C142-8A80-84674B581C6B}">
  <dimension ref="A1:AB35"/>
  <sheetViews>
    <sheetView tabSelected="1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J14" sqref="J14"/>
    </sheetView>
  </sheetViews>
  <sheetFormatPr baseColWidth="10" defaultRowHeight="16" x14ac:dyDescent="0.2"/>
  <sheetData>
    <row r="1" spans="1:28" x14ac:dyDescent="0.2">
      <c r="D1" s="1" t="s">
        <v>2</v>
      </c>
      <c r="G1" s="1" t="s">
        <v>3</v>
      </c>
      <c r="J1" s="1" t="s">
        <v>4</v>
      </c>
      <c r="P1" s="1" t="s">
        <v>5</v>
      </c>
      <c r="S1" s="1" t="s">
        <v>6</v>
      </c>
      <c r="Y1" s="1" t="s">
        <v>31</v>
      </c>
    </row>
    <row r="2" spans="1:28" x14ac:dyDescent="0.2">
      <c r="B2" s="1"/>
      <c r="D2" s="1"/>
      <c r="G2" s="1" t="s">
        <v>30</v>
      </c>
      <c r="H2" s="1" t="s">
        <v>0</v>
      </c>
      <c r="I2" s="1" t="s">
        <v>7</v>
      </c>
      <c r="J2" s="1" t="s">
        <v>1</v>
      </c>
      <c r="L2" s="1" t="s">
        <v>40</v>
      </c>
      <c r="N2" s="1" t="s">
        <v>39</v>
      </c>
      <c r="P2" s="1" t="s">
        <v>1</v>
      </c>
      <c r="Q2" s="1" t="s">
        <v>0</v>
      </c>
      <c r="R2" s="1" t="s">
        <v>7</v>
      </c>
      <c r="S2" s="1" t="s">
        <v>1</v>
      </c>
      <c r="U2" s="1" t="s">
        <v>0</v>
      </c>
      <c r="W2" s="1" t="s">
        <v>7</v>
      </c>
      <c r="Y2" s="1" t="s">
        <v>1</v>
      </c>
      <c r="Z2" t="s">
        <v>0</v>
      </c>
    </row>
    <row r="3" spans="1:28" s="2" customFormat="1" x14ac:dyDescent="0.2">
      <c r="A3" s="2" t="s">
        <v>8</v>
      </c>
      <c r="B3" s="3" t="s">
        <v>9</v>
      </c>
      <c r="C3" s="2" t="s">
        <v>10</v>
      </c>
      <c r="D3" s="3" t="s">
        <v>11</v>
      </c>
      <c r="E3" s="2" t="s">
        <v>12</v>
      </c>
      <c r="F3" s="2" t="s">
        <v>13</v>
      </c>
      <c r="G3" s="3" t="s">
        <v>14</v>
      </c>
      <c r="H3" s="3" t="s">
        <v>14</v>
      </c>
      <c r="I3" s="3" t="s">
        <v>14</v>
      </c>
      <c r="J3" s="3" t="s">
        <v>38</v>
      </c>
      <c r="K3" s="2" t="s">
        <v>15</v>
      </c>
      <c r="L3" s="3" t="s">
        <v>38</v>
      </c>
      <c r="M3" s="2" t="s">
        <v>16</v>
      </c>
      <c r="N3" s="3" t="s">
        <v>38</v>
      </c>
      <c r="O3" s="2" t="s">
        <v>16</v>
      </c>
      <c r="P3" s="3" t="s">
        <v>17</v>
      </c>
      <c r="Q3" s="3" t="s">
        <v>17</v>
      </c>
      <c r="R3" s="3" t="s">
        <v>17</v>
      </c>
      <c r="S3" s="3" t="s">
        <v>18</v>
      </c>
      <c r="T3" s="3" t="s">
        <v>19</v>
      </c>
      <c r="U3" s="3" t="s">
        <v>18</v>
      </c>
      <c r="V3" s="3" t="s">
        <v>19</v>
      </c>
      <c r="W3" s="3" t="s">
        <v>18</v>
      </c>
      <c r="X3" s="4" t="s">
        <v>19</v>
      </c>
      <c r="Y3" s="3" t="s">
        <v>20</v>
      </c>
      <c r="Z3" s="3" t="s">
        <v>20</v>
      </c>
    </row>
    <row r="4" spans="1:28" x14ac:dyDescent="0.2">
      <c r="A4" s="15" t="s">
        <v>41</v>
      </c>
      <c r="B4" s="16">
        <v>36</v>
      </c>
      <c r="C4" s="17">
        <v>83.942857142857136</v>
      </c>
      <c r="D4" s="18">
        <v>0.69243389255503685</v>
      </c>
      <c r="E4" s="19">
        <v>6.0790273556231137E-4</v>
      </c>
      <c r="F4" s="19">
        <v>0.69304179529059917</v>
      </c>
      <c r="G4" s="23">
        <v>46.3</v>
      </c>
      <c r="H4" s="20">
        <v>30.848479999999999</v>
      </c>
      <c r="I4" s="20">
        <v>46.30303</v>
      </c>
      <c r="J4" s="20">
        <v>0.23456299999999999</v>
      </c>
      <c r="K4" s="17">
        <v>0.27951500000000001</v>
      </c>
      <c r="L4" s="18">
        <v>6.4342999999999997E-2</v>
      </c>
      <c r="M4" s="19">
        <v>0.110306</v>
      </c>
      <c r="N4" s="18">
        <v>0.20658599999999999</v>
      </c>
      <c r="O4" s="19">
        <v>0.234878</v>
      </c>
      <c r="P4" s="21">
        <v>27.8363636363636</v>
      </c>
      <c r="Q4" s="20">
        <v>59.533333333333303</v>
      </c>
      <c r="R4" s="20">
        <v>55.3706060606061</v>
      </c>
      <c r="S4" s="20">
        <v>19</v>
      </c>
      <c r="T4" s="17">
        <v>76.625</v>
      </c>
      <c r="U4" s="20">
        <v>9.1764705882352899</v>
      </c>
      <c r="V4" s="17">
        <v>49.9375</v>
      </c>
      <c r="W4" s="21">
        <v>14.294117647058799</v>
      </c>
      <c r="X4" s="17">
        <v>80.25</v>
      </c>
      <c r="Y4" s="21">
        <v>16.529538989460001</v>
      </c>
      <c r="Z4" s="21">
        <v>5.49330178293636</v>
      </c>
      <c r="AA4" s="8">
        <f>Y4/Z4</f>
        <v>3.0090353020118239</v>
      </c>
      <c r="AB4" s="8">
        <f>Z4/Y4</f>
        <v>0.3323324253894282</v>
      </c>
    </row>
    <row r="5" spans="1:28" x14ac:dyDescent="0.2">
      <c r="A5" t="s">
        <v>21</v>
      </c>
      <c r="B5" s="7">
        <v>32</v>
      </c>
      <c r="C5" s="8">
        <v>85.03125</v>
      </c>
      <c r="D5" s="9">
        <v>0.62256523337008496</v>
      </c>
      <c r="E5" s="10">
        <v>2.53583241455347E-2</v>
      </c>
      <c r="F5" s="10">
        <v>0.64792355751561903</v>
      </c>
      <c r="G5" s="11">
        <v>29.8965517241379</v>
      </c>
      <c r="H5" s="11">
        <v>25.724137931034502</v>
      </c>
      <c r="I5" s="11">
        <v>39.931034482758598</v>
      </c>
      <c r="J5" s="12">
        <v>3.4669999999999999E-2</v>
      </c>
      <c r="K5" s="13">
        <v>9.7105999999999998E-2</v>
      </c>
      <c r="L5" s="9">
        <v>0.120021</v>
      </c>
      <c r="M5" s="10">
        <v>0.14307500000000001</v>
      </c>
      <c r="N5" s="9">
        <v>0.11540599999999999</v>
      </c>
      <c r="O5" s="10">
        <v>0.14400399999999999</v>
      </c>
      <c r="P5" s="11">
        <v>32.8558620689655</v>
      </c>
      <c r="Q5" s="11">
        <v>50.930689655172401</v>
      </c>
      <c r="R5" s="11">
        <v>54.517241379310299</v>
      </c>
      <c r="S5" s="12">
        <v>15.714285714285699</v>
      </c>
      <c r="T5" s="13">
        <v>43.133333333333297</v>
      </c>
      <c r="U5" s="12">
        <v>9.5333333333333297</v>
      </c>
      <c r="V5" s="13">
        <v>43.071428571428598</v>
      </c>
      <c r="W5" s="12">
        <v>14.214285714285699</v>
      </c>
      <c r="X5" s="13">
        <v>63.933333333333302</v>
      </c>
      <c r="Y5" s="11">
        <v>16.900804999570401</v>
      </c>
      <c r="Z5" s="11">
        <v>9.1221008779622199</v>
      </c>
      <c r="AA5" s="8">
        <f t="shared" ref="AA5:AA13" si="0">Y5/Z5</f>
        <v>1.8527316487368051</v>
      </c>
      <c r="AB5" s="8">
        <f t="shared" ref="AB5:AB13" si="1">Z5/Y5</f>
        <v>0.53974357305430676</v>
      </c>
    </row>
    <row r="6" spans="1:28" x14ac:dyDescent="0.2">
      <c r="A6" t="s">
        <v>22</v>
      </c>
      <c r="B6" s="7">
        <v>7</v>
      </c>
      <c r="C6" s="8">
        <v>73</v>
      </c>
      <c r="D6" s="9">
        <v>0.74363992172211302</v>
      </c>
      <c r="E6" s="10">
        <v>0</v>
      </c>
      <c r="F6" s="10">
        <v>0.74363992172211302</v>
      </c>
      <c r="G6" s="11">
        <v>53.5</v>
      </c>
      <c r="H6" s="11">
        <v>47.5</v>
      </c>
      <c r="I6" s="11">
        <v>50</v>
      </c>
      <c r="J6" s="12">
        <v>0.163243</v>
      </c>
      <c r="K6" s="13">
        <v>0.174488</v>
      </c>
      <c r="L6" s="9">
        <v>0.19819400000000001</v>
      </c>
      <c r="M6" s="10">
        <v>0.236704</v>
      </c>
      <c r="N6" s="9">
        <v>0.239956</v>
      </c>
      <c r="O6" s="10">
        <v>0.29324099999999997</v>
      </c>
      <c r="P6" s="11">
        <v>24.875</v>
      </c>
      <c r="Q6" s="11">
        <v>51.45</v>
      </c>
      <c r="R6" s="11">
        <v>40.494999999999997</v>
      </c>
      <c r="S6" s="12">
        <v>40</v>
      </c>
      <c r="T6" s="13">
        <v>58</v>
      </c>
      <c r="U6" s="12">
        <v>46.5</v>
      </c>
      <c r="V6" s="13">
        <v>48.5</v>
      </c>
      <c r="W6" s="12">
        <v>29.5</v>
      </c>
      <c r="X6" s="13">
        <v>70.5</v>
      </c>
      <c r="Y6" s="11">
        <v>15.140869967477199</v>
      </c>
      <c r="Z6" s="11">
        <v>3.8629500850742802</v>
      </c>
      <c r="AA6" s="8">
        <f t="shared" si="0"/>
        <v>3.919509606396081</v>
      </c>
      <c r="AB6" s="8">
        <f t="shared" si="1"/>
        <v>0.25513395817888607</v>
      </c>
    </row>
    <row r="7" spans="1:28" x14ac:dyDescent="0.2">
      <c r="A7" t="s">
        <v>37</v>
      </c>
      <c r="B7" s="7">
        <v>13</v>
      </c>
      <c r="C7" s="8">
        <v>126.461538461538</v>
      </c>
      <c r="D7" s="9">
        <v>0.62226277372262795</v>
      </c>
      <c r="E7" s="10">
        <v>1.4598540145985399E-2</v>
      </c>
      <c r="F7" s="10">
        <v>0.636861313868613</v>
      </c>
      <c r="G7" s="11">
        <v>60.3</v>
      </c>
      <c r="H7" s="11">
        <v>56</v>
      </c>
      <c r="I7" s="22">
        <v>78.2</v>
      </c>
      <c r="J7" s="12">
        <v>0.28376400000000002</v>
      </c>
      <c r="K7" s="13">
        <v>0.301346</v>
      </c>
      <c r="L7" s="9">
        <v>0.29391600000000001</v>
      </c>
      <c r="M7" s="10">
        <v>0.29865700000000001</v>
      </c>
      <c r="N7" s="9">
        <v>0.52912400000000004</v>
      </c>
      <c r="O7" s="10">
        <v>0.53189299999999995</v>
      </c>
      <c r="P7" s="11">
        <v>44.32</v>
      </c>
      <c r="Q7" s="11">
        <v>46.63</v>
      </c>
      <c r="R7" s="11">
        <v>46.09</v>
      </c>
      <c r="S7" s="12">
        <v>47.4</v>
      </c>
      <c r="T7" s="13">
        <v>73.2</v>
      </c>
      <c r="U7" s="12">
        <v>46.75</v>
      </c>
      <c r="V7" s="13">
        <v>62.1666666666667</v>
      </c>
      <c r="W7" s="12">
        <v>84</v>
      </c>
      <c r="X7" s="13">
        <v>72.400000000000006</v>
      </c>
      <c r="Y7" s="11">
        <v>18.164870151741098</v>
      </c>
      <c r="Z7" s="11">
        <v>8.7696941896494103</v>
      </c>
      <c r="AA7" s="8">
        <f t="shared" si="0"/>
        <v>2.0713230996333389</v>
      </c>
      <c r="AB7" s="8">
        <f t="shared" si="1"/>
        <v>0.48278320276398107</v>
      </c>
    </row>
    <row r="8" spans="1:28" x14ac:dyDescent="0.2">
      <c r="A8" t="s">
        <v>23</v>
      </c>
      <c r="B8" s="7">
        <v>13</v>
      </c>
      <c r="C8" s="8">
        <v>136.538461538462</v>
      </c>
      <c r="D8" s="9">
        <v>0.24450704225352099</v>
      </c>
      <c r="E8" s="10">
        <v>0.31267605633802797</v>
      </c>
      <c r="F8" s="10">
        <v>0.55718309859154902</v>
      </c>
      <c r="G8" s="11">
        <v>53.9</v>
      </c>
      <c r="H8" s="11">
        <v>74.900000000000006</v>
      </c>
      <c r="I8" s="11">
        <v>86.2</v>
      </c>
      <c r="J8" s="12">
        <v>0.47835899999999998</v>
      </c>
      <c r="K8" s="13">
        <v>0.47794700000000001</v>
      </c>
      <c r="L8" s="9">
        <v>0.27044299999999999</v>
      </c>
      <c r="M8" s="10">
        <v>0.29252699999999998</v>
      </c>
      <c r="N8" s="9">
        <v>0.63403399999999999</v>
      </c>
      <c r="O8" s="10">
        <v>0.62833799999999995</v>
      </c>
      <c r="P8" s="11">
        <v>44.62</v>
      </c>
      <c r="Q8" s="11">
        <v>52.93</v>
      </c>
      <c r="R8" s="11">
        <v>52.38</v>
      </c>
      <c r="S8" s="12">
        <v>45.75</v>
      </c>
      <c r="T8" s="13">
        <v>59.3333333333333</v>
      </c>
      <c r="U8" s="12">
        <v>74.599999999999994</v>
      </c>
      <c r="V8" s="13">
        <v>75.2</v>
      </c>
      <c r="W8" s="12">
        <v>80.599999999999994</v>
      </c>
      <c r="X8" s="13">
        <v>91.8</v>
      </c>
      <c r="Y8" s="11">
        <v>17.747836484983701</v>
      </c>
      <c r="Z8" s="11">
        <v>15.565969740438801</v>
      </c>
      <c r="AA8" s="8">
        <f t="shared" si="0"/>
        <v>1.1401690213284068</v>
      </c>
      <c r="AB8" s="8">
        <f t="shared" si="1"/>
        <v>0.87706294531218165</v>
      </c>
    </row>
    <row r="9" spans="1:28" x14ac:dyDescent="0.2">
      <c r="A9" t="s">
        <v>24</v>
      </c>
      <c r="B9" s="7">
        <v>11</v>
      </c>
      <c r="C9" s="8">
        <v>109.272727272727</v>
      </c>
      <c r="D9" s="9">
        <v>9.4009983361064905E-2</v>
      </c>
      <c r="E9" s="10">
        <v>0.43261231281197998</v>
      </c>
      <c r="F9" s="10">
        <v>0.52662229617304501</v>
      </c>
      <c r="G9" s="11">
        <v>72.375</v>
      </c>
      <c r="H9" s="11">
        <v>60.125</v>
      </c>
      <c r="I9" s="11">
        <v>85.5</v>
      </c>
      <c r="J9" s="12">
        <v>0.31389499999999998</v>
      </c>
      <c r="K9" s="13">
        <v>0.32942399999999999</v>
      </c>
      <c r="L9" s="9">
        <v>0.41275699999999999</v>
      </c>
      <c r="M9" s="10">
        <v>0.43972499999999998</v>
      </c>
      <c r="N9" s="9">
        <v>0.59436100000000003</v>
      </c>
      <c r="O9" s="10">
        <v>0.61041100000000004</v>
      </c>
      <c r="P9" s="11">
        <v>47.975000000000001</v>
      </c>
      <c r="Q9" s="11">
        <v>51.862499999999997</v>
      </c>
      <c r="R9" s="11">
        <v>52.487499999999997</v>
      </c>
      <c r="S9" s="12">
        <v>62</v>
      </c>
      <c r="T9" s="13">
        <v>82.75</v>
      </c>
      <c r="U9" s="12">
        <v>38.3333333333333</v>
      </c>
      <c r="V9" s="13">
        <v>73.2</v>
      </c>
      <c r="W9" s="12">
        <v>84.75</v>
      </c>
      <c r="X9" s="13">
        <v>86.25</v>
      </c>
      <c r="Y9" s="11">
        <v>16.820315926678401</v>
      </c>
      <c r="Z9" s="11">
        <v>11.854429151104201</v>
      </c>
      <c r="AA9" s="8">
        <f t="shared" si="0"/>
        <v>1.4189056016342756</v>
      </c>
      <c r="AB9" s="8">
        <f t="shared" si="1"/>
        <v>0.70476851937733842</v>
      </c>
    </row>
    <row r="10" spans="1:28" x14ac:dyDescent="0.2">
      <c r="A10" t="s">
        <v>25</v>
      </c>
      <c r="B10" s="7">
        <v>8</v>
      </c>
      <c r="C10" s="8">
        <v>144.375</v>
      </c>
      <c r="D10" s="9">
        <v>0.25800865800865802</v>
      </c>
      <c r="E10" s="10">
        <v>0.39653679653679702</v>
      </c>
      <c r="F10" s="10">
        <v>0.65454545454545499</v>
      </c>
      <c r="G10" s="11">
        <v>78.8</v>
      </c>
      <c r="H10" s="11">
        <v>75.400000000000006</v>
      </c>
      <c r="I10" s="11">
        <v>85.6</v>
      </c>
      <c r="J10" s="12">
        <v>0.45528800000000003</v>
      </c>
      <c r="K10" s="13">
        <v>0.45588800000000002</v>
      </c>
      <c r="L10" s="9">
        <v>0.48434199999999999</v>
      </c>
      <c r="M10" s="10">
        <v>0.47449999999999998</v>
      </c>
      <c r="N10" s="9">
        <v>0.58382199999999995</v>
      </c>
      <c r="O10" s="10">
        <v>0.58382199999999995</v>
      </c>
      <c r="P10" s="11">
        <v>40.340000000000003</v>
      </c>
      <c r="Q10" s="11">
        <v>62.46</v>
      </c>
      <c r="R10" s="11">
        <v>65.38</v>
      </c>
      <c r="S10" s="12">
        <v>75.6666666666667</v>
      </c>
      <c r="T10" s="13">
        <v>83.5</v>
      </c>
      <c r="U10" s="12">
        <v>57.5</v>
      </c>
      <c r="V10" s="13">
        <v>87.3333333333333</v>
      </c>
      <c r="W10" s="12">
        <v>89.5</v>
      </c>
      <c r="X10" s="13">
        <v>83</v>
      </c>
      <c r="Y10" s="11">
        <v>17.428264045446301</v>
      </c>
      <c r="Z10" s="11">
        <v>15.6544559305677</v>
      </c>
      <c r="AA10" s="8">
        <f t="shared" si="0"/>
        <v>1.1133101094503688</v>
      </c>
      <c r="AB10" s="8">
        <f t="shared" si="1"/>
        <v>0.898222329530171</v>
      </c>
    </row>
    <row r="11" spans="1:28" x14ac:dyDescent="0.2">
      <c r="A11" t="s">
        <v>26</v>
      </c>
      <c r="B11" s="7">
        <v>23</v>
      </c>
      <c r="C11" s="8">
        <v>241.52173913043501</v>
      </c>
      <c r="D11" s="9">
        <v>0.38721872187218698</v>
      </c>
      <c r="E11" s="10">
        <v>0.20126012601260099</v>
      </c>
      <c r="F11" s="10">
        <v>0.58847884788478799</v>
      </c>
      <c r="G11" s="11">
        <v>65.900000000000006</v>
      </c>
      <c r="H11" s="11">
        <v>71.650000000000006</v>
      </c>
      <c r="I11" s="11">
        <v>78.599999999999994</v>
      </c>
      <c r="J11" s="12">
        <v>0.42778100000000002</v>
      </c>
      <c r="K11" s="13">
        <v>0.43562600000000001</v>
      </c>
      <c r="L11" s="9">
        <v>0.393818</v>
      </c>
      <c r="M11" s="10">
        <v>0.40193299999999998</v>
      </c>
      <c r="N11" s="9">
        <v>0.57491599999999998</v>
      </c>
      <c r="O11" s="10">
        <v>0.58893200000000001</v>
      </c>
      <c r="P11" s="11">
        <v>38.979999999999997</v>
      </c>
      <c r="Q11" s="11">
        <v>51.435000000000002</v>
      </c>
      <c r="R11" s="11">
        <v>50.634999999999998</v>
      </c>
      <c r="S11" s="12">
        <v>64.7</v>
      </c>
      <c r="T11" s="13">
        <v>67.099999999999994</v>
      </c>
      <c r="U11" s="12">
        <v>73.3</v>
      </c>
      <c r="V11" s="13">
        <v>70</v>
      </c>
      <c r="W11" s="12">
        <v>74.8</v>
      </c>
      <c r="X11" s="13">
        <v>82.4</v>
      </c>
      <c r="Y11" s="11">
        <v>17.617442933669199</v>
      </c>
      <c r="Z11" s="11">
        <v>15.072699082990701</v>
      </c>
      <c r="AA11" s="8">
        <f t="shared" si="0"/>
        <v>1.168831331181434</v>
      </c>
      <c r="AB11" s="8">
        <f t="shared" si="1"/>
        <v>0.85555543671918666</v>
      </c>
    </row>
    <row r="12" spans="1:28" x14ac:dyDescent="0.2">
      <c r="A12" t="s">
        <v>27</v>
      </c>
      <c r="B12" s="7">
        <v>15</v>
      </c>
      <c r="C12" s="8">
        <v>87.933333333333294</v>
      </c>
      <c r="D12" s="9">
        <v>0.339651250947688</v>
      </c>
      <c r="E12" s="10">
        <v>0.21076573161486001</v>
      </c>
      <c r="F12" s="10">
        <v>0.55041698256254701</v>
      </c>
      <c r="G12" s="11">
        <v>59.9166666666667</v>
      </c>
      <c r="H12" s="11">
        <v>18.5</v>
      </c>
      <c r="I12" s="11">
        <v>55.8333333333333</v>
      </c>
      <c r="J12" s="12">
        <v>-5.4019999999999999E-2</v>
      </c>
      <c r="K12" s="13">
        <v>-4.6030000000000003E-3</v>
      </c>
      <c r="L12" s="9">
        <v>0.28579900000000003</v>
      </c>
      <c r="M12" s="10">
        <v>0.30221399999999998</v>
      </c>
      <c r="N12" s="9">
        <v>0.26843</v>
      </c>
      <c r="O12" s="10">
        <v>0.28830699999999998</v>
      </c>
      <c r="P12" s="11">
        <v>51.8</v>
      </c>
      <c r="Q12" s="11">
        <v>49.158333333333303</v>
      </c>
      <c r="R12" s="11">
        <v>47.924999999999997</v>
      </c>
      <c r="S12" s="12">
        <v>54.5</v>
      </c>
      <c r="T12" s="13">
        <v>65.3333333333333</v>
      </c>
      <c r="U12" s="12">
        <v>19.1666666666667</v>
      </c>
      <c r="V12" s="13">
        <v>17.8333333333333</v>
      </c>
      <c r="W12" s="12">
        <v>50.5</v>
      </c>
      <c r="X12" s="13">
        <v>61.1666666666667</v>
      </c>
      <c r="Y12" s="11">
        <v>17.548345850918999</v>
      </c>
      <c r="Z12" s="11">
        <v>12.5212772602427</v>
      </c>
      <c r="AA12" s="8">
        <f t="shared" si="0"/>
        <v>1.4014820921375284</v>
      </c>
      <c r="AB12" s="8">
        <f t="shared" si="1"/>
        <v>0.71353034449038777</v>
      </c>
    </row>
    <row r="13" spans="1:28" x14ac:dyDescent="0.2">
      <c r="A13" t="s">
        <v>28</v>
      </c>
      <c r="B13" s="7">
        <v>26</v>
      </c>
      <c r="C13" s="8">
        <v>191.11538461538501</v>
      </c>
      <c r="D13" s="9">
        <v>0.35459851076675403</v>
      </c>
      <c r="E13" s="10">
        <v>0.27289192996578798</v>
      </c>
      <c r="F13" s="10">
        <v>0.62749044073254201</v>
      </c>
      <c r="G13" s="11">
        <v>52</v>
      </c>
      <c r="H13" s="11">
        <v>52.913043478260903</v>
      </c>
      <c r="I13" s="11">
        <v>63.043478260869598</v>
      </c>
      <c r="J13" s="12">
        <v>0.25425799999999998</v>
      </c>
      <c r="K13" s="13">
        <v>0.274474</v>
      </c>
      <c r="L13" s="9">
        <v>0.28508499999999998</v>
      </c>
      <c r="M13" s="10">
        <v>0.30915999999999999</v>
      </c>
      <c r="N13" s="9">
        <v>0.343582</v>
      </c>
      <c r="O13" s="10">
        <v>0.35959200000000002</v>
      </c>
      <c r="P13" s="11">
        <v>40.513043478260897</v>
      </c>
      <c r="Q13" s="11">
        <v>50.704347826087002</v>
      </c>
      <c r="R13" s="11">
        <v>50.895652173913</v>
      </c>
      <c r="S13" s="12">
        <v>58.9166666666667</v>
      </c>
      <c r="T13" s="13">
        <v>44.454545454545503</v>
      </c>
      <c r="U13" s="12">
        <v>52.5</v>
      </c>
      <c r="V13" s="13">
        <v>53.363636363636402</v>
      </c>
      <c r="W13" s="12">
        <v>59.75</v>
      </c>
      <c r="X13" s="13">
        <v>66.636363636363598</v>
      </c>
      <c r="Y13" s="11">
        <v>17.239830838699898</v>
      </c>
      <c r="Z13" s="11">
        <v>15.3770038537285</v>
      </c>
      <c r="AA13" s="8">
        <f t="shared" si="0"/>
        <v>1.1211436898040261</v>
      </c>
      <c r="AB13" s="8">
        <f t="shared" si="1"/>
        <v>0.89194633042513782</v>
      </c>
    </row>
    <row r="14" spans="1:28" x14ac:dyDescent="0.2">
      <c r="B14" s="14"/>
      <c r="C14" s="8"/>
      <c r="D14" s="5"/>
      <c r="E14" s="5"/>
      <c r="F14" s="5"/>
      <c r="G14" s="8"/>
      <c r="H14" s="8"/>
      <c r="I14" s="8"/>
      <c r="J14" s="5"/>
      <c r="K14" s="8"/>
      <c r="L14" s="5"/>
      <c r="M14" s="5"/>
      <c r="N14" s="5"/>
      <c r="O14" s="5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8" x14ac:dyDescent="0.2">
      <c r="K15" s="6"/>
    </row>
    <row r="16" spans="1:28" x14ac:dyDescent="0.2">
      <c r="A16" t="s">
        <v>32</v>
      </c>
      <c r="K16" s="6"/>
      <c r="AA16" s="1" t="s">
        <v>32</v>
      </c>
    </row>
    <row r="17" spans="1:27" x14ac:dyDescent="0.2">
      <c r="A17" t="s">
        <v>29</v>
      </c>
      <c r="B17" s="11">
        <f t="shared" ref="B17:I17" si="2">AVERAGE(B5:B13)</f>
        <v>16.444444444444443</v>
      </c>
      <c r="C17" s="8">
        <f t="shared" si="2"/>
        <v>132.80549270576449</v>
      </c>
      <c r="D17" s="12">
        <f t="shared" si="2"/>
        <v>0.40738467733607764</v>
      </c>
      <c r="E17" s="13">
        <f t="shared" si="2"/>
        <v>0.20741109084128601</v>
      </c>
      <c r="F17" s="13">
        <f t="shared" si="2"/>
        <v>0.61479576817736337</v>
      </c>
      <c r="G17" s="11">
        <f t="shared" si="2"/>
        <v>58.509802043422752</v>
      </c>
      <c r="H17" s="8">
        <f t="shared" si="2"/>
        <v>53.634686823255038</v>
      </c>
      <c r="I17" s="8">
        <f t="shared" si="2"/>
        <v>69.211982897440166</v>
      </c>
      <c r="J17" s="12">
        <f t="shared" ref="J17:Z17" si="3">AVERAGE(J5:J13)</f>
        <v>0.26191533333333333</v>
      </c>
      <c r="K17" s="13">
        <f t="shared" si="3"/>
        <v>0.28241066666666664</v>
      </c>
      <c r="L17" s="12">
        <f t="shared" si="3"/>
        <v>0.30493055555555559</v>
      </c>
      <c r="M17" s="13">
        <f t="shared" si="3"/>
        <v>0.32205499999999998</v>
      </c>
      <c r="N17" s="12">
        <f t="shared" si="3"/>
        <v>0.43151455555555557</v>
      </c>
      <c r="O17" s="13">
        <f t="shared" si="3"/>
        <v>0.44761555555555549</v>
      </c>
      <c r="P17" s="11">
        <f t="shared" si="3"/>
        <v>40.697656171914048</v>
      </c>
      <c r="Q17" s="8">
        <f t="shared" si="3"/>
        <v>51.95120786828808</v>
      </c>
      <c r="R17" s="8">
        <f t="shared" si="3"/>
        <v>51.200599283691474</v>
      </c>
      <c r="S17" s="12">
        <f t="shared" si="3"/>
        <v>51.627513227513226</v>
      </c>
      <c r="T17" s="13">
        <f t="shared" si="3"/>
        <v>64.089393939393929</v>
      </c>
      <c r="U17" s="12">
        <f t="shared" si="3"/>
        <v>46.464814814814815</v>
      </c>
      <c r="V17" s="13">
        <f t="shared" si="3"/>
        <v>58.963155363155366</v>
      </c>
      <c r="W17" s="12">
        <f t="shared" si="3"/>
        <v>63.068253968253963</v>
      </c>
      <c r="X17" s="13">
        <f t="shared" si="3"/>
        <v>75.342929292929298</v>
      </c>
      <c r="Y17" s="11">
        <f t="shared" si="3"/>
        <v>17.178731244353909</v>
      </c>
      <c r="Z17" s="8">
        <f t="shared" si="3"/>
        <v>11.977842241306499</v>
      </c>
      <c r="AA17" s="1" t="s">
        <v>29</v>
      </c>
    </row>
    <row r="18" spans="1:27" x14ac:dyDescent="0.2">
      <c r="A18" t="s">
        <v>33</v>
      </c>
      <c r="B18" s="11">
        <f>STDEV(B5:B13)</f>
        <v>8.6039396660935381</v>
      </c>
      <c r="C18" s="8">
        <f t="shared" ref="C18:Z18" si="4">STDEV(C5:C13)</f>
        <v>54.582136502626909</v>
      </c>
      <c r="D18" s="12">
        <f t="shared" si="4"/>
        <v>0.21224094137153929</v>
      </c>
      <c r="E18" s="13">
        <f t="shared" si="4"/>
        <v>0.16402778512329058</v>
      </c>
      <c r="F18" s="13">
        <f t="shared" si="4"/>
        <v>6.6948988142490132E-2</v>
      </c>
      <c r="G18" s="11">
        <f t="shared" si="4"/>
        <v>14.014184590950396</v>
      </c>
      <c r="H18" s="8">
        <f t="shared" si="4"/>
        <v>20.462810448987053</v>
      </c>
      <c r="I18" s="8">
        <f t="shared" si="4"/>
        <v>17.445957941035935</v>
      </c>
      <c r="J18" s="12">
        <f t="shared" si="4"/>
        <v>0.18580297323509112</v>
      </c>
      <c r="K18" s="13">
        <f t="shared" si="4"/>
        <v>0.16688227083860652</v>
      </c>
      <c r="L18" s="12">
        <f t="shared" si="4"/>
        <v>0.11145110853095072</v>
      </c>
      <c r="M18" s="13">
        <f t="shared" si="4"/>
        <v>0.1029345367843076</v>
      </c>
      <c r="N18" s="12">
        <f t="shared" si="4"/>
        <v>0.19097455036019273</v>
      </c>
      <c r="O18" s="13">
        <f t="shared" si="4"/>
        <v>0.17815969716599167</v>
      </c>
      <c r="P18" s="11">
        <f t="shared" si="4"/>
        <v>8.0598577312222233</v>
      </c>
      <c r="Q18" s="8">
        <f t="shared" si="4"/>
        <v>4.3392080760017784</v>
      </c>
      <c r="R18" s="8">
        <f t="shared" si="4"/>
        <v>6.7728607875991607</v>
      </c>
      <c r="S18" s="12">
        <f t="shared" si="4"/>
        <v>17.302883547808907</v>
      </c>
      <c r="T18" s="13">
        <f t="shared" si="4"/>
        <v>14.590188078097921</v>
      </c>
      <c r="U18" s="12">
        <f t="shared" si="4"/>
        <v>21.923849337036739</v>
      </c>
      <c r="V18" s="13">
        <f t="shared" si="4"/>
        <v>20.881528215898893</v>
      </c>
      <c r="W18" s="12">
        <f t="shared" si="4"/>
        <v>26.773071804823108</v>
      </c>
      <c r="X18" s="13">
        <f t="shared" si="4"/>
        <v>10.82414390925339</v>
      </c>
      <c r="Y18" s="11">
        <f t="shared" si="4"/>
        <v>0.86962754411234644</v>
      </c>
      <c r="Z18" s="8">
        <f t="shared" si="4"/>
        <v>4.0640817763911983</v>
      </c>
      <c r="AA18" s="1" t="s">
        <v>33</v>
      </c>
    </row>
    <row r="19" spans="1:27" x14ac:dyDescent="0.2">
      <c r="A19" t="s">
        <v>34</v>
      </c>
      <c r="B19" s="7">
        <f>QUARTILE(B5:B13,1)</f>
        <v>11</v>
      </c>
      <c r="C19" s="8">
        <f t="shared" ref="C19:Z19" si="5">QUARTILE(C5:C13,1)</f>
        <v>87.933333333333294</v>
      </c>
      <c r="D19" s="12">
        <f t="shared" si="5"/>
        <v>0.25800865800865802</v>
      </c>
      <c r="E19" s="13">
        <f t="shared" si="5"/>
        <v>2.53583241455347E-2</v>
      </c>
      <c r="F19" s="13">
        <f t="shared" si="5"/>
        <v>0.55718309859154902</v>
      </c>
      <c r="G19" s="11">
        <f t="shared" si="5"/>
        <v>53.5</v>
      </c>
      <c r="H19" s="8">
        <f t="shared" si="5"/>
        <v>47.5</v>
      </c>
      <c r="I19" s="8">
        <f t="shared" si="5"/>
        <v>55.8333333333333</v>
      </c>
      <c r="J19" s="12">
        <f t="shared" si="5"/>
        <v>0.163243</v>
      </c>
      <c r="K19" s="13">
        <f t="shared" si="5"/>
        <v>0.174488</v>
      </c>
      <c r="L19" s="12">
        <f t="shared" si="5"/>
        <v>0.27044299999999999</v>
      </c>
      <c r="M19" s="13">
        <f t="shared" si="5"/>
        <v>0.29252699999999998</v>
      </c>
      <c r="N19" s="12">
        <f t="shared" si="5"/>
        <v>0.26843</v>
      </c>
      <c r="O19" s="13">
        <f t="shared" si="5"/>
        <v>0.29324099999999997</v>
      </c>
      <c r="P19" s="11">
        <f t="shared" si="5"/>
        <v>38.979999999999997</v>
      </c>
      <c r="Q19" s="8">
        <f t="shared" si="5"/>
        <v>50.704347826087002</v>
      </c>
      <c r="R19" s="8">
        <f t="shared" si="5"/>
        <v>47.924999999999997</v>
      </c>
      <c r="S19" s="12">
        <f t="shared" si="5"/>
        <v>45.75</v>
      </c>
      <c r="T19" s="13">
        <f t="shared" si="5"/>
        <v>58</v>
      </c>
      <c r="U19" s="12">
        <f t="shared" si="5"/>
        <v>38.3333333333333</v>
      </c>
      <c r="V19" s="13">
        <f t="shared" si="5"/>
        <v>48.5</v>
      </c>
      <c r="W19" s="12">
        <f t="shared" si="5"/>
        <v>50.5</v>
      </c>
      <c r="X19" s="13">
        <f t="shared" si="5"/>
        <v>66.636363636363598</v>
      </c>
      <c r="Y19" s="11">
        <f t="shared" si="5"/>
        <v>16.900804999570401</v>
      </c>
      <c r="Z19" s="8">
        <f t="shared" si="5"/>
        <v>9.1221008779622199</v>
      </c>
      <c r="AA19" s="1" t="s">
        <v>34</v>
      </c>
    </row>
    <row r="20" spans="1:27" x14ac:dyDescent="0.2">
      <c r="A20" t="s">
        <v>35</v>
      </c>
      <c r="B20" s="7">
        <f>QUARTILE(B5:B13,3)</f>
        <v>23</v>
      </c>
      <c r="C20" s="8">
        <f t="shared" ref="C20:Z20" si="6">QUARTILE(C5:C13,3)</f>
        <v>144.375</v>
      </c>
      <c r="D20" s="12">
        <f t="shared" si="6"/>
        <v>0.62226277372262795</v>
      </c>
      <c r="E20" s="13">
        <f t="shared" si="6"/>
        <v>0.31267605633802797</v>
      </c>
      <c r="F20" s="13">
        <f t="shared" si="6"/>
        <v>0.64792355751561903</v>
      </c>
      <c r="G20" s="11">
        <f t="shared" si="6"/>
        <v>65.900000000000006</v>
      </c>
      <c r="H20" s="8">
        <f t="shared" si="6"/>
        <v>71.650000000000006</v>
      </c>
      <c r="I20" s="8">
        <f t="shared" si="6"/>
        <v>85.5</v>
      </c>
      <c r="J20" s="12">
        <f t="shared" si="6"/>
        <v>0.42778100000000002</v>
      </c>
      <c r="K20" s="13">
        <f t="shared" si="6"/>
        <v>0.43562600000000001</v>
      </c>
      <c r="L20" s="12">
        <f t="shared" si="6"/>
        <v>0.393818</v>
      </c>
      <c r="M20" s="13">
        <f t="shared" si="6"/>
        <v>0.40193299999999998</v>
      </c>
      <c r="N20" s="12">
        <f t="shared" si="6"/>
        <v>0.58382199999999995</v>
      </c>
      <c r="O20" s="13">
        <f t="shared" si="6"/>
        <v>0.58893200000000001</v>
      </c>
      <c r="P20" s="11">
        <f t="shared" si="6"/>
        <v>44.62</v>
      </c>
      <c r="Q20" s="8">
        <f t="shared" si="6"/>
        <v>51.862499999999997</v>
      </c>
      <c r="R20" s="8">
        <f t="shared" si="6"/>
        <v>52.487499999999997</v>
      </c>
      <c r="S20" s="12">
        <f t="shared" si="6"/>
        <v>62</v>
      </c>
      <c r="T20" s="13">
        <f t="shared" si="6"/>
        <v>73.2</v>
      </c>
      <c r="U20" s="12">
        <f t="shared" si="6"/>
        <v>57.5</v>
      </c>
      <c r="V20" s="13">
        <f t="shared" si="6"/>
        <v>73.2</v>
      </c>
      <c r="W20" s="12">
        <f t="shared" si="6"/>
        <v>84</v>
      </c>
      <c r="X20" s="13">
        <f t="shared" si="6"/>
        <v>83</v>
      </c>
      <c r="Y20" s="11">
        <f t="shared" si="6"/>
        <v>17.617442933669199</v>
      </c>
      <c r="Z20" s="8">
        <f t="shared" si="6"/>
        <v>15.3770038537285</v>
      </c>
      <c r="AA20" s="1" t="s">
        <v>35</v>
      </c>
    </row>
    <row r="21" spans="1:27" x14ac:dyDescent="0.2">
      <c r="K21" s="6"/>
    </row>
    <row r="22" spans="1:27" x14ac:dyDescent="0.2">
      <c r="K22" s="6"/>
    </row>
    <row r="23" spans="1:27" x14ac:dyDescent="0.2">
      <c r="A23" t="s">
        <v>36</v>
      </c>
      <c r="K23" s="6"/>
      <c r="AA23" s="1" t="s">
        <v>36</v>
      </c>
    </row>
    <row r="24" spans="1:27" x14ac:dyDescent="0.2">
      <c r="A24" t="s">
        <v>29</v>
      </c>
      <c r="B24" s="11">
        <f>AVERAGE(B4:B13)</f>
        <v>18.399999999999999</v>
      </c>
      <c r="C24" s="8">
        <f t="shared" ref="C24:Z24" si="7">AVERAGE(C4:C13)</f>
        <v>127.91922914947375</v>
      </c>
      <c r="D24" s="12">
        <f t="shared" si="7"/>
        <v>0.43588959885797368</v>
      </c>
      <c r="E24" s="13">
        <f t="shared" si="7"/>
        <v>0.18673077203071364</v>
      </c>
      <c r="F24" s="13">
        <f t="shared" si="7"/>
        <v>0.62262037088868705</v>
      </c>
      <c r="G24" s="11">
        <f t="shared" si="7"/>
        <v>57.28882183908047</v>
      </c>
      <c r="H24" s="8">
        <f t="shared" si="7"/>
        <v>51.356066140929535</v>
      </c>
      <c r="I24" s="8">
        <f t="shared" si="7"/>
        <v>66.921087607696137</v>
      </c>
      <c r="J24" s="12">
        <f t="shared" si="7"/>
        <v>0.25918010000000002</v>
      </c>
      <c r="K24" s="13">
        <f t="shared" si="7"/>
        <v>0.28212110000000001</v>
      </c>
      <c r="L24" s="12">
        <f t="shared" si="7"/>
        <v>0.2808718</v>
      </c>
      <c r="M24" s="13">
        <f t="shared" si="7"/>
        <v>0.30088009999999998</v>
      </c>
      <c r="N24" s="12">
        <f t="shared" si="7"/>
        <v>0.40902169999999999</v>
      </c>
      <c r="O24" s="13">
        <f t="shared" si="7"/>
        <v>0.42634179999999999</v>
      </c>
      <c r="P24" s="11">
        <f t="shared" si="7"/>
        <v>39.411526918359002</v>
      </c>
      <c r="Q24" s="8">
        <f t="shared" si="7"/>
        <v>52.709420414792604</v>
      </c>
      <c r="R24" s="8">
        <f t="shared" si="7"/>
        <v>51.617599961382936</v>
      </c>
      <c r="S24" s="12">
        <f t="shared" si="7"/>
        <v>48.364761904761906</v>
      </c>
      <c r="T24" s="13">
        <f t="shared" si="7"/>
        <v>65.342954545454546</v>
      </c>
      <c r="U24" s="12">
        <f t="shared" si="7"/>
        <v>42.735980392156861</v>
      </c>
      <c r="V24" s="13">
        <f t="shared" si="7"/>
        <v>58.060589826839831</v>
      </c>
      <c r="W24" s="12">
        <f t="shared" si="7"/>
        <v>58.190840336134443</v>
      </c>
      <c r="X24" s="13">
        <f t="shared" si="7"/>
        <v>75.833636363636373</v>
      </c>
      <c r="Y24" s="11">
        <f t="shared" si="7"/>
        <v>17.113812018864518</v>
      </c>
      <c r="Z24" s="8">
        <f t="shared" si="7"/>
        <v>11.329388195469487</v>
      </c>
      <c r="AA24" s="1" t="s">
        <v>29</v>
      </c>
    </row>
    <row r="25" spans="1:27" x14ac:dyDescent="0.2">
      <c r="A25" t="s">
        <v>33</v>
      </c>
      <c r="B25" s="11">
        <f>STDEV(B4:B13)</f>
        <v>10.200217862597075</v>
      </c>
      <c r="C25" s="8">
        <f t="shared" ref="C25:Z25" si="8">STDEV(C4:C13)</f>
        <v>53.730271252980053</v>
      </c>
      <c r="D25" s="12">
        <f t="shared" si="8"/>
        <v>0.21946842018878923</v>
      </c>
      <c r="E25" s="13">
        <f t="shared" si="8"/>
        <v>0.16790596478361244</v>
      </c>
      <c r="F25" s="13">
        <f t="shared" si="8"/>
        <v>6.7796700009439964E-2</v>
      </c>
      <c r="G25" s="11">
        <f t="shared" si="8"/>
        <v>13.765295724068249</v>
      </c>
      <c r="H25" s="8">
        <f t="shared" si="8"/>
        <v>20.594235954704331</v>
      </c>
      <c r="I25" s="8">
        <f t="shared" si="8"/>
        <v>17.972910783900986</v>
      </c>
      <c r="J25" s="12">
        <f t="shared" si="8"/>
        <v>0.17539013466140119</v>
      </c>
      <c r="K25" s="13">
        <f t="shared" si="8"/>
        <v>0.15734077841103011</v>
      </c>
      <c r="L25" s="12">
        <f t="shared" si="8"/>
        <v>0.12972831929399392</v>
      </c>
      <c r="M25" s="13">
        <f t="shared" si="8"/>
        <v>0.11790675506277547</v>
      </c>
      <c r="N25" s="12">
        <f t="shared" si="8"/>
        <v>0.19359287196361913</v>
      </c>
      <c r="O25" s="13">
        <f t="shared" si="8"/>
        <v>0.18094153823928885</v>
      </c>
      <c r="P25" s="11">
        <f t="shared" si="8"/>
        <v>8.6188553912457113</v>
      </c>
      <c r="Q25" s="8">
        <f t="shared" si="8"/>
        <v>4.7418887203498592</v>
      </c>
      <c r="R25" s="8">
        <f t="shared" si="8"/>
        <v>6.520252268919446</v>
      </c>
      <c r="S25" s="12">
        <f t="shared" si="8"/>
        <v>19.302323953413488</v>
      </c>
      <c r="T25" s="13">
        <f t="shared" si="8"/>
        <v>14.315554798152629</v>
      </c>
      <c r="U25" s="12">
        <f t="shared" si="8"/>
        <v>23.796871670379474</v>
      </c>
      <c r="V25" s="13">
        <f t="shared" si="8"/>
        <v>19.893108729496287</v>
      </c>
      <c r="W25" s="12">
        <f t="shared" si="8"/>
        <v>29.581157154551377</v>
      </c>
      <c r="X25" s="13">
        <f t="shared" si="8"/>
        <v>10.32240357226074</v>
      </c>
      <c r="Y25" s="11">
        <f t="shared" si="8"/>
        <v>0.8452035947538703</v>
      </c>
      <c r="Z25" s="8">
        <f t="shared" si="8"/>
        <v>4.3458591267010283</v>
      </c>
      <c r="AA25" s="1" t="s">
        <v>33</v>
      </c>
    </row>
    <row r="26" spans="1:27" x14ac:dyDescent="0.2">
      <c r="A26" t="s">
        <v>34</v>
      </c>
      <c r="B26" s="11">
        <f>QUARTILE(B4:B13,1)</f>
        <v>11.5</v>
      </c>
      <c r="C26" s="8">
        <f t="shared" ref="C26:Z26" si="9">QUARTILE(C4:C13,1)</f>
        <v>85.75677083333332</v>
      </c>
      <c r="D26" s="12">
        <f t="shared" si="9"/>
        <v>0.27841930624341549</v>
      </c>
      <c r="E26" s="13">
        <f t="shared" si="9"/>
        <v>1.7288486145872726E-2</v>
      </c>
      <c r="F26" s="13">
        <f t="shared" si="9"/>
        <v>0.56500703591485879</v>
      </c>
      <c r="G26" s="11">
        <f t="shared" si="9"/>
        <v>52.375</v>
      </c>
      <c r="H26" s="8">
        <f t="shared" si="9"/>
        <v>35.011359999999996</v>
      </c>
      <c r="I26" s="8">
        <f t="shared" si="9"/>
        <v>51.458333333333329</v>
      </c>
      <c r="J26" s="12">
        <f t="shared" si="9"/>
        <v>0.18107299999999998</v>
      </c>
      <c r="K26" s="13">
        <f t="shared" si="9"/>
        <v>0.19948450000000001</v>
      </c>
      <c r="L26" s="12">
        <f t="shared" si="9"/>
        <v>0.21625625000000001</v>
      </c>
      <c r="M26" s="13">
        <f t="shared" si="9"/>
        <v>0.25065975000000001</v>
      </c>
      <c r="N26" s="12">
        <f t="shared" si="9"/>
        <v>0.2470745</v>
      </c>
      <c r="O26" s="13">
        <f t="shared" si="9"/>
        <v>0.28954049999999998</v>
      </c>
      <c r="P26" s="11">
        <f t="shared" si="9"/>
        <v>34.386896551724121</v>
      </c>
      <c r="Q26" s="8">
        <f t="shared" si="9"/>
        <v>50.760933283358355</v>
      </c>
      <c r="R26" s="8">
        <f t="shared" si="9"/>
        <v>48.602499999999999</v>
      </c>
      <c r="S26" s="12">
        <f t="shared" si="9"/>
        <v>41.4375</v>
      </c>
      <c r="T26" s="13">
        <f t="shared" si="9"/>
        <v>58.333333333333329</v>
      </c>
      <c r="U26" s="12">
        <f t="shared" si="9"/>
        <v>23.95833333333335</v>
      </c>
      <c r="V26" s="13">
        <f t="shared" si="9"/>
        <v>48.859375</v>
      </c>
      <c r="W26" s="12">
        <f t="shared" si="9"/>
        <v>34.75</v>
      </c>
      <c r="X26" s="13">
        <f t="shared" si="9"/>
        <v>67.602272727272691</v>
      </c>
      <c r="Y26" s="11">
        <f t="shared" si="9"/>
        <v>16.840438194901402</v>
      </c>
      <c r="Z26" s="8">
        <f t="shared" si="9"/>
        <v>8.8577958617276131</v>
      </c>
      <c r="AA26" s="1" t="s">
        <v>34</v>
      </c>
    </row>
    <row r="27" spans="1:27" x14ac:dyDescent="0.2">
      <c r="A27" t="s">
        <v>35</v>
      </c>
      <c r="B27" s="11">
        <f>QUARTILE(B4:B13,3)</f>
        <v>25.25</v>
      </c>
      <c r="C27" s="8">
        <f t="shared" ref="C27:Z27" si="10">QUARTILE(C4:C13,3)</f>
        <v>142.4158653846155</v>
      </c>
      <c r="D27" s="12">
        <f t="shared" si="10"/>
        <v>0.62248961845822071</v>
      </c>
      <c r="E27" s="13">
        <f t="shared" si="10"/>
        <v>0.30273002474496796</v>
      </c>
      <c r="F27" s="13">
        <f t="shared" si="10"/>
        <v>0.65288998028799594</v>
      </c>
      <c r="G27" s="11">
        <f t="shared" si="10"/>
        <v>64.5</v>
      </c>
      <c r="H27" s="8">
        <f t="shared" si="10"/>
        <v>68.768750000000011</v>
      </c>
      <c r="I27" s="8">
        <f t="shared" si="10"/>
        <v>83.775000000000006</v>
      </c>
      <c r="J27" s="12">
        <f t="shared" si="10"/>
        <v>0.39930949999999998</v>
      </c>
      <c r="K27" s="13">
        <f t="shared" si="10"/>
        <v>0.40907550000000004</v>
      </c>
      <c r="L27" s="12">
        <f t="shared" si="10"/>
        <v>0.36884250000000002</v>
      </c>
      <c r="M27" s="13">
        <f t="shared" si="10"/>
        <v>0.37873974999999999</v>
      </c>
      <c r="N27" s="12">
        <f t="shared" si="10"/>
        <v>0.58159549999999993</v>
      </c>
      <c r="O27" s="13">
        <f t="shared" si="10"/>
        <v>0.58765449999999997</v>
      </c>
      <c r="P27" s="11">
        <f t="shared" si="10"/>
        <v>44.545000000000002</v>
      </c>
      <c r="Q27" s="8">
        <f t="shared" si="10"/>
        <v>52.663125000000001</v>
      </c>
      <c r="R27" s="8">
        <f t="shared" si="10"/>
        <v>54.009806034482722</v>
      </c>
      <c r="S27" s="12">
        <f t="shared" si="10"/>
        <v>61.229166666666671</v>
      </c>
      <c r="T27" s="13">
        <f t="shared" si="10"/>
        <v>75.768749999999997</v>
      </c>
      <c r="U27" s="12">
        <f t="shared" si="10"/>
        <v>56.25</v>
      </c>
      <c r="V27" s="13">
        <f t="shared" si="10"/>
        <v>72.400000000000006</v>
      </c>
      <c r="W27" s="12">
        <f t="shared" si="10"/>
        <v>83.15</v>
      </c>
      <c r="X27" s="13">
        <f t="shared" si="10"/>
        <v>82.85</v>
      </c>
      <c r="Y27" s="11">
        <f t="shared" si="10"/>
        <v>17.600168662981648</v>
      </c>
      <c r="Z27" s="8">
        <f t="shared" si="10"/>
        <v>15.300927661044049</v>
      </c>
      <c r="AA27" s="1" t="s">
        <v>35</v>
      </c>
    </row>
    <row r="28" spans="1:27" x14ac:dyDescent="0.2">
      <c r="B28" s="26"/>
      <c r="C28" s="8"/>
      <c r="D28" s="27"/>
      <c r="E28" s="13"/>
      <c r="F28" s="13"/>
      <c r="G28" s="26"/>
      <c r="H28" s="8"/>
      <c r="I28" s="8"/>
      <c r="J28" s="27"/>
      <c r="K28" s="13"/>
      <c r="L28" s="27"/>
      <c r="M28" s="13"/>
      <c r="N28" s="27"/>
      <c r="O28" s="13"/>
      <c r="P28" s="26"/>
      <c r="Q28" s="8"/>
      <c r="R28" s="8"/>
      <c r="S28" s="27"/>
      <c r="T28" s="13"/>
      <c r="U28" s="27"/>
      <c r="V28" s="13"/>
      <c r="W28" s="27"/>
      <c r="X28" s="13"/>
      <c r="Y28" s="26"/>
      <c r="Z28" s="8"/>
      <c r="AA28" s="28"/>
    </row>
    <row r="30" spans="1:27" x14ac:dyDescent="0.2">
      <c r="I30" t="s">
        <v>42</v>
      </c>
      <c r="L30" s="25">
        <f>_xlfn.T.TEST(J4:J13,L4:L13,2,1)</f>
        <v>0.6596956982355584</v>
      </c>
      <c r="N30" s="24">
        <f>_xlfn.T.TEST(J4:J13,N4:N13,2,1)</f>
        <v>1.591981608318432E-3</v>
      </c>
      <c r="O30" s="24">
        <f>_xlfn.T.TEST(L4:L13,N4:N13,2,1)</f>
        <v>7.357124966095239E-3</v>
      </c>
    </row>
    <row r="31" spans="1:27" x14ac:dyDescent="0.2">
      <c r="I31" t="s">
        <v>43</v>
      </c>
      <c r="L31" s="25">
        <f>_xlfn.T.TEST(K4:K13,M4:M13,2,1)</f>
        <v>0.68007457964942342</v>
      </c>
      <c r="N31" s="24">
        <f>_xlfn.T.TEST(K4:K13,O4:O13,2,1)</f>
        <v>1.7917132839458379E-3</v>
      </c>
      <c r="O31" s="24">
        <f>_xlfn.T.TEST(M4:M13,O4:O13,2,1)</f>
        <v>5.450620347337524E-3</v>
      </c>
    </row>
    <row r="34" spans="21:22" x14ac:dyDescent="0.2">
      <c r="U34" s="6"/>
      <c r="V34" s="6"/>
    </row>
    <row r="35" spans="21:22" x14ac:dyDescent="0.2">
      <c r="U35" s="6"/>
      <c r="V35" s="6"/>
    </row>
  </sheetData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Histones_plus_Sfams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Fullmer</dc:creator>
  <cp:lastModifiedBy>Nicholas Matzke</cp:lastModifiedBy>
  <dcterms:created xsi:type="dcterms:W3CDTF">2025-04-07T03:35:22Z</dcterms:created>
  <dcterms:modified xsi:type="dcterms:W3CDTF">2025-06-28T12:22:52Z</dcterms:modified>
</cp:coreProperties>
</file>