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480" yWindow="80" windowWidth="35300" windowHeight="27560" tabRatio="639" activeTab="4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8" i="2"/>
  <c r="H18" i="2"/>
  <c r="D18" i="2"/>
  <c r="E18" i="2"/>
  <c r="F18" i="2"/>
  <c r="G19" i="2"/>
  <c r="H19" i="2"/>
  <c r="D19" i="2"/>
  <c r="E19" i="2"/>
  <c r="F19" i="2"/>
  <c r="G20" i="2"/>
  <c r="H20" i="2"/>
  <c r="D20" i="2"/>
  <c r="E20" i="2"/>
  <c r="F20" i="2"/>
  <c r="G21" i="2"/>
  <c r="H21" i="2"/>
  <c r="D21" i="2"/>
  <c r="E21" i="2"/>
  <c r="F21" i="2"/>
  <c r="G22" i="2"/>
  <c r="H22" i="2"/>
  <c r="D22" i="2"/>
  <c r="E22" i="2"/>
  <c r="F22" i="2"/>
  <c r="G23" i="2"/>
  <c r="H23" i="2"/>
  <c r="D23" i="2"/>
  <c r="E23" i="2"/>
  <c r="F23" i="2"/>
  <c r="G24" i="2"/>
  <c r="H24" i="2"/>
  <c r="D24" i="2"/>
  <c r="E24" i="2"/>
  <c r="F24" i="2"/>
  <c r="G25" i="2"/>
  <c r="D25" i="2"/>
  <c r="E25" i="2"/>
  <c r="F25" i="2"/>
  <c r="G26" i="2"/>
  <c r="H26" i="2"/>
  <c r="D26" i="2"/>
  <c r="E26" i="2"/>
  <c r="F26" i="2"/>
  <c r="G27" i="2"/>
  <c r="H27" i="2"/>
  <c r="D27" i="2"/>
  <c r="E27" i="2"/>
  <c r="F27" i="2"/>
  <c r="G28" i="2"/>
  <c r="H28" i="2"/>
  <c r="D28" i="2"/>
  <c r="E28" i="2"/>
  <c r="F28" i="2"/>
  <c r="G29" i="2"/>
  <c r="H29" i="2"/>
  <c r="D29" i="2"/>
  <c r="E29" i="2"/>
  <c r="F29" i="2"/>
  <c r="G30" i="2"/>
  <c r="H30" i="2"/>
  <c r="D30" i="2"/>
  <c r="E30" i="2"/>
  <c r="F30" i="2"/>
  <c r="G31" i="2"/>
  <c r="H31" i="2"/>
  <c r="D31" i="2"/>
  <c r="E31" i="2"/>
  <c r="F31" i="2"/>
  <c r="G32" i="2"/>
  <c r="H32" i="2"/>
  <c r="D32" i="2"/>
  <c r="E32" i="2"/>
  <c r="F32" i="2"/>
  <c r="G33" i="2"/>
  <c r="H33" i="2"/>
  <c r="D33" i="2"/>
  <c r="E33" i="2"/>
  <c r="F33" i="2"/>
  <c r="G34" i="2"/>
  <c r="H34" i="2"/>
  <c r="D34" i="2"/>
  <c r="E34" i="2"/>
  <c r="F34" i="2"/>
  <c r="G35" i="2"/>
  <c r="H35" i="2"/>
  <c r="D35" i="2"/>
  <c r="E35" i="2"/>
  <c r="F35" i="2"/>
  <c r="G36" i="2"/>
  <c r="H36" i="2"/>
  <c r="D36" i="2"/>
  <c r="E36" i="2"/>
  <c r="F36" i="2"/>
  <c r="G37" i="2"/>
  <c r="H37" i="2"/>
  <c r="D37" i="2"/>
  <c r="E37" i="2"/>
  <c r="F37" i="2"/>
  <c r="G38" i="2"/>
  <c r="H38" i="2"/>
  <c r="D38" i="2"/>
  <c r="E38" i="2"/>
  <c r="F38" i="2"/>
  <c r="H16" i="2"/>
  <c r="B23" i="7"/>
  <c r="G16" i="2"/>
  <c r="E16" i="2"/>
  <c r="F16" i="2"/>
  <c r="H17" i="2"/>
  <c r="G17" i="2"/>
  <c r="D17" i="2"/>
  <c r="E17" i="2"/>
  <c r="F17" i="2"/>
  <c r="J8" i="10"/>
  <c r="K8" i="10"/>
  <c r="L8" i="10"/>
  <c r="M8" i="10"/>
  <c r="J9" i="10"/>
  <c r="K9" i="10"/>
  <c r="L9" i="10"/>
  <c r="M9" i="10"/>
  <c r="J10" i="10"/>
  <c r="K10" i="10"/>
  <c r="L10" i="10"/>
  <c r="M10" i="10"/>
  <c r="G16" i="1"/>
  <c r="E16" i="1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<sst xmlns="http://schemas.openxmlformats.org/spreadsheetml/2006/main" count="856" uniqueCount="527">
  <si>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</si>
  <si>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</si>
  <si>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</si>
  <si>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</si>
  <si>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</si>
  <si>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</si>
  <si>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</si>
  <si>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</si>
  <si>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</si>
  <si>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</si>
  <si>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</si>
  <si>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</si>
  <si>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</si>
  <si>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</si>
  <si>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</si>
  <si>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</si>
  <si>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</si>
  <si>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</si>
  <si>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</si>
  <si>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</si>
  <si>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</si>
  <si>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</si>
  <si>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</si>
  <si>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</si>
  <si>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</si>
  <si>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</si>
  <si>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</si>
  <si>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</si>
  <si>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</si>
  <si>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</si>
  <si>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</si>
  <si>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</si>
  <si>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</si>
  <si>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</si>
  <si>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</si>
  <si>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</si>
  <si>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</si>
  <si>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</si>
  <si>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</si>
  <si>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</si>
  <si>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</si>
  <si>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</si>
  <si>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</si>
  <si>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</si>
  <si>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</si>
  <si>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</si>
  <si>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</si>
  <si>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</si>
  <si>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</si>
  <si>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</si>
  <si>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</si>
  <si>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</si>
  <si>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</si>
  <si>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</si>
  <si>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</si>
  <si>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</si>
  <si>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</si>
  <si>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</si>
  <si>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</si>
  <si>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</si>
  <si>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</si>
  <si>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</si>
  <si>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</si>
  <si>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</si>
  <si>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</si>
  <si>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</si>
  <si>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</si>
  <si>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</si>
  <si>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</si>
  <si>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</si>
  <si>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</si>
  <si>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</si>
  <si>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</si>
  <si>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</si>
  <si>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</si>
  <si>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</si>
  <si>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</si>
  <si>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</si>
  <si>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</si>
  <si>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</si>
  <si>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</si>
  <si>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</si>
  <si>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</si>
  <si>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</si>
  <si>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</si>
  <si>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</si>
  <si>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</si>
  <si>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</si>
  <si>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</si>
  <si>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</si>
  <si>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</si>
  <si>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</si>
  <si>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</si>
  <si>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</si>
  <si>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</si>
  <si>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</si>
  <si>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</si>
  <si>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</si>
  <si>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</si>
  <si>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</si>
  <si>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</si>
  <si>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</si>
  <si>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</si>
  <si>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</si>
  <si>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</si>
  <si>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</si>
  <si>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</si>
  <si>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</si>
  <si>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</si>
  <si>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</si>
  <si>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</si>
  <si>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</si>
  <si>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</si>
  <si>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</si>
  <si>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</si>
  <si>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</si>
  <si>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</si>
  <si>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</si>
  <si>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</si>
  <si>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</si>
  <si>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</si>
  <si>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</si>
  <si>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</si>
  <si>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</si>
  <si>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</si>
  <si>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</si>
  <si>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</si>
  <si>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</si>
  <si>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</si>
  <si>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</si>
  <si>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</si>
  <si>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</si>
  <si>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</si>
  <si>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</si>
  <si>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</si>
  <si>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</si>
  <si>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</si>
  <si>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</si>
  <si>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</si>
  <si>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</si>
  <si>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</si>
  <si>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</si>
  <si>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</si>
  <si>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</si>
  <si>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</si>
  <si>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</si>
  <si>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</si>
  <si>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</si>
  <si>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</si>
  <si>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</si>
  <si>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</si>
  <si>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</si>
  <si>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</si>
  <si>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</si>
  <si>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</si>
  <si>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</si>
  <si>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</si>
  <si>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</si>
  <si>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</si>
  <si>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</si>
  <si>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</si>
  <si>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</si>
  <si>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</si>
  <si>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</si>
  <si>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</si>
  <si>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</si>
  <si>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</si>
  <si>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</si>
  <si>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</si>
  <si>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</si>
  <si>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</si>
  <si>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</si>
  <si>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</si>
  <si>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</si>
  <si>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</si>
  <si>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</si>
  <si>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</si>
  <si>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</si>
  <si>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</si>
  <si>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</si>
  <si>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</si>
  <si>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</si>
  <si>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</si>
  <si>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</si>
  <si>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</si>
  <si>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</si>
  <si>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</si>
  <si>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</si>
  <si>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</si>
  <si>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</si>
  <si>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</si>
  <si>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</si>
  <si>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</si>
  <si>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</si>
  <si>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</si>
  <si>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</si>
  <si>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</si>
  <si>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</si>
  <si>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</si>
  <si>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</si>
  <si>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</si>
  <si>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</si>
  <si>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</si>
  <si>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</si>
  <si>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</si>
  <si>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</si>
  <si>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</si>
  <si>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</si>
  <si>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</si>
  <si>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</si>
  <si>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</si>
  <si>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</si>
  <si>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</si>
  <si>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</si>
  <si>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</si>
  <si>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</si>
  <si>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</si>
  <si>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</si>
  <si>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</si>
  <si>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</si>
  <si>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</si>
  <si>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</si>
  <si>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</si>
  <si>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</si>
  <si>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</si>
  <si>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</si>
  <si>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</si>
  <si>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</si>
  <si>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</si>
  <si>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</si>
  <si>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</si>
  <si>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</si>
  <si>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</si>
  <si>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</si>
  <si>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</si>
  <si>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</si>
  <si>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</si>
  <si>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</si>
  <si>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</si>
  <si>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</si>
  <si>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</si>
  <si>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</si>
  <si>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</si>
  <si>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</si>
  <si>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</si>
  <si>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</si>
  <si>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</si>
  <si>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</si>
  <si>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</si>
  <si>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</si>
  <si>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</si>
  <si>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</si>
  <si>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</si>
  <si>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</si>
  <si>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</si>
  <si>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</si>
  <si>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</si>
  <si>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</si>
  <si>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</si>
  <si>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</si>
  <si>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</si>
  <si>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</si>
  <si>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</si>
  <si>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</si>
  <si>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</si>
  <si>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</si>
  <si>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</si>
  <si>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</si>
  <si>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</si>
  <si>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</si>
  <si>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</si>
  <si>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</si>
  <si>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</si>
  <si>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</si>
  <si>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</si>
  <si>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</si>
  <si>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</si>
  <si>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</si>
  <si>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</si>
  <si>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</si>
  <si>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</si>
  <si>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</si>
  <si>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</si>
  <si>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</si>
  <si>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</si>
  <si>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</si>
  <si>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</si>
  <si>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</si>
  <si>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</si>
  <si>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</si>
  <si>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</si>
  <si>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</si>
  <si>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</si>
  <si>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</si>
  <si>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</si>
  <si>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</si>
  <si>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</si>
  <si>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</si>
  <si>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</si>
  <si>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</si>
  <si>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</si>
  <si>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</si>
  <si>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</si>
  <si>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</si>
  <si>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</si>
  <si>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</si>
  <si>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</si>
  <si>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</si>
  <si>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</si>
  <si>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</si>
  <si>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</si>
  <si>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</si>
  <si>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</si>
  <si>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</si>
  <si>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</si>
  <si>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</si>
  <si>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</si>
  <si>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</si>
  <si>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</si>
  <si>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</si>
  <si>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</si>
  <si>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</si>
  <si>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</si>
  <si>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</si>
  <si>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</si>
  <si>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</si>
  <si>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</si>
  <si>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</si>
  <si>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</si>
  <si>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</si>
  <si>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</si>
  <si>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</si>
  <si>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</si>
  <si>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</si>
  <si>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</si>
  <si>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</si>
  <si>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</si>
  <si>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</si>
  <si>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</si>
  <si>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</si>
  <si>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</si>
  <si>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</si>
  <si>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</si>
  <si>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</si>
  <si>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</si>
  <si>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</si>
  <si>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</si>
  <si>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</si>
  <si>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</si>
  <si>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</si>
  <si>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</si>
  <si>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</si>
  <si>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</si>
  <si>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</si>
  <si>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</si>
  <si>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</si>
  <si>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</si>
  <si>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</si>
  <si>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</si>
  <si>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</si>
  <si>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</si>
  <si>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</si>
  <si>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</si>
  <si>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</si>
  <si>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</si>
  <si>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</si>
  <si>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</si>
  <si>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</si>
  <si>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</si>
  <si>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</si>
  <si>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</si>
  <si>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</si>
  <si>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</si>
  <si>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</si>
  <si>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</si>
  <si>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</si>
  <si>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</si>
  <si>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</si>
  <si>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</si>
  <si>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</si>
  <si>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</si>
  <si>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</si>
  <si>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</si>
  <si>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</si>
  <si>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</si>
  <si>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</si>
  <si>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</si>
  <si>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</si>
  <si>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</si>
  <si>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</si>
  <si>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</si>
  <si>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</si>
  <si>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</si>
  <si>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</si>
  <si>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</si>
  <si>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</si>
  <si>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</si>
  <si>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</si>
  <si>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</si>
  <si>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</si>
  <si>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</si>
  <si>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</si>
  <si>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</si>
  <si>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</si>
  <si>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</si>
  <si>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</si>
  <si>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</si>
  <si>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</si>
  <si>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</si>
  <si>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</si>
  <si>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</si>
  <si>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</si>
  <si>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</si>
  <si>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</si>
  <si>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</si>
  <si>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</si>
  <si>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</si>
  <si>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</si>
  <si>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</si>
  <si>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</si>
  <si>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</si>
  <si>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</si>
  <si>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</si>
  <si>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</si>
  <si>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</si>
  <si>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</si>
  <si>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</si>
  <si>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</si>
  <si>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</si>
  <si>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</si>
  <si>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</si>
  <si>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</si>
  <si>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</si>
  <si>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</si>
  <si>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</si>
  <si>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</si>
  <si>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</si>
  <si>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</si>
  <si>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</si>
  <si>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</si>
  <si>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</si>
  <si>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</si>
  <si>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</si>
  <si>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</si>
  <si>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</si>
  <si>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</si>
  <si>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</si>
  <si>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</si>
  <si>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</si>
  <si>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</si>
  <si>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</si>
  <si>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</si>
  <si>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</si>
  <si>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</si>
  <si>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</si>
  <si>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</si>
  <si>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</si>
  <si>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</si>
  <si>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</si>
  <si>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</si>
  <si>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</si>
  <si>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</si>
  <si>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</si>
  <si>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</si>
  <si>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</si>
  <si>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</si>
  <si>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</si>
  <si>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</si>
  <si>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</si>
  <si>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</si>
  <si>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</si>
  <si>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</si>
  <si>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</si>
  <si>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</si>
  <si>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</si>
  <si>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</si>
  <si>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</si>
  <si>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</si>
  <si>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</si>
  <si>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</si>
  <si>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</si>
  <si>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</si>
  <si>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Lichas_laciniatus</t>
  </si>
  <si>
    <t>P_kristiae</t>
  </si>
  <si>
    <t>P_pandus</t>
  </si>
  <si>
    <t>P_robbinsi</t>
  </si>
  <si>
    <t>A_lineatus</t>
  </si>
  <si>
    <t>A_subpunctatus</t>
  </si>
  <si>
    <t>A_aspratilis</t>
  </si>
  <si>
    <t>A_conradi</t>
  </si>
  <si>
    <t>A_cucullus</t>
  </si>
  <si>
    <t>A_jukesi</t>
  </si>
  <si>
    <t>L_bronnikovi</t>
  </si>
  <si>
    <t>P_ornatus</t>
  </si>
  <si>
    <t>A_encyrtos</t>
  </si>
  <si>
    <t>A_effnensis</t>
  </si>
  <si>
    <t>Handy commands:</t>
  </si>
  <si>
    <t>Remove branchlengths</t>
  </si>
  <si>
    <t>library(ape)</t>
  </si>
  <si>
    <t>tr=read.tree(trfn); tr2$edge.length=NULL; write.tree(tr2,file="")</t>
  </si>
  <si>
    <t>Deiphoninae_v2simp.nex</t>
  </si>
  <si>
    <t>/drives/GDrive/__GDrive_projects/2016-09-01_Adrian_Lam_Stigall/02_BEAST/Deiphoninae_v2simp/</t>
  </si>
  <si>
    <t>Deiphoninae_v2simp</t>
  </si>
  <si>
    <t>Actinopeltis_globosa</t>
  </si>
  <si>
    <t>Actinopeltis_carolialexandri</t>
  </si>
  <si>
    <t>D_barrandei</t>
  </si>
  <si>
    <t>D_globifrons</t>
  </si>
  <si>
    <t>D_ellipticum</t>
  </si>
  <si>
    <t>D_bainsi</t>
  </si>
  <si>
    <t>D_grovesi</t>
  </si>
  <si>
    <t>D_longifrons</t>
  </si>
  <si>
    <t>D_fleur</t>
  </si>
  <si>
    <t>O_liversidgei</t>
  </si>
  <si>
    <t>S_robusta</t>
  </si>
  <si>
    <t>S_kingi</t>
  </si>
  <si>
    <t>S_dentata</t>
  </si>
  <si>
    <t>S_longispina</t>
  </si>
  <si>
    <t>S_cranium</t>
  </si>
  <si>
    <t>S_maquoketensis</t>
  </si>
  <si>
    <t>S_murphyi</t>
  </si>
  <si>
    <t>S_gemina</t>
  </si>
  <si>
    <t>S_goodnovi</t>
  </si>
  <si>
    <t>S_exserta</t>
  </si>
  <si>
    <t>H_huebneri</t>
  </si>
  <si>
    <t>H_pseudohemicranium</t>
  </si>
  <si>
    <t>H_elliptica</t>
  </si>
  <si>
    <t>outgroup1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</si>
</sst>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4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4" xfId="0" applyFont="1" applyBorder="1"/>
  </cellXfs>
  <cellStyles count="24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481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501</v>
      </c>
    </row>
    <row r="20" spans="1:2">
      <c r="A20" t="s">
        <v>496</v>
      </c>
    </row>
    <row r="22" spans="1:2">
      <c r="A22" t="s">
        <v>497</v>
      </c>
      <c r="B22" s="24" t="s">
        <v>498</v>
      </c>
    </row>
    <row r="23" spans="1:2">
      <c r="B23" s="24" t="str">
        <f>"trfn='"&amp;B17&amp;"starting_tree.newick'"</f>
        <v>trfn='/drives/GDrive/__GDrive_projects/2016-09-01_Adrian_Lam_Stigall/02_BEAST/Deiphoninae_v2simp/starting_tree.newick'</v>
      </c>
    </row>
    <row r="24" spans="1:2">
      <c r="B24" s="24" t="s">
        <v>499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workbookViewId="0">
      <selection activeCell="H26" sqref="H26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SUM(AA16:AA36)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503</v>
      </c>
      <c r="D16">
        <f>AVERAGE(G16:H16)</f>
        <v>36.250000000000028</v>
      </c>
      <c r="E16" s="18" t="str">
        <f>IF(G16=H16,"fixed",IF(H16=0,"fixed","uniform"))</f>
        <v>uniform</v>
      </c>
      <c r="F16" s="18" t="str">
        <f t="shared" ref="F16:F27" si="0">IF(E16="fixed","no","yes")</f>
        <v>yes</v>
      </c>
      <c r="G16">
        <f>M16-O$16</f>
        <v>18.800000000000011</v>
      </c>
      <c r="H16">
        <f t="shared" ref="H16:H17" si="1">N16-O$16</f>
        <v>53.700000000000045</v>
      </c>
      <c r="I16" s="48"/>
      <c r="L16" s="63"/>
      <c r="M16" s="63">
        <v>443.7</v>
      </c>
      <c r="N16" s="63">
        <v>478.6</v>
      </c>
      <c r="O16" s="29">
        <f>MIN(M16:M38)</f>
        <v>424.9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504</v>
      </c>
      <c r="D17">
        <f t="shared" ref="D17:D27" si="2">AVERAGE(G17:H17)</f>
        <v>36.250000000000028</v>
      </c>
      <c r="E17" s="18" t="str">
        <f t="shared" ref="E17:E27" si="3">IF(G17=H17,"fixed",IF(H17=0,"fixed","uniform"))</f>
        <v>uniform</v>
      </c>
      <c r="F17" s="18" t="str">
        <f t="shared" si="0"/>
        <v>yes</v>
      </c>
      <c r="G17">
        <f t="shared" ref="G17" si="4">M17-O$16</f>
        <v>18.800000000000011</v>
      </c>
      <c r="H17">
        <f t="shared" si="1"/>
        <v>53.700000000000045</v>
      </c>
      <c r="I17" s="48"/>
      <c r="L17" s="63"/>
      <c r="M17" s="63">
        <v>443.7</v>
      </c>
      <c r="N17" s="63">
        <v>478.6</v>
      </c>
      <c r="O17" s="65"/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505</v>
      </c>
      <c r="D18">
        <f t="shared" ref="D18:D38" si="5">AVERAGE(G18:H18)</f>
        <v>5.6000000000000227</v>
      </c>
      <c r="E18" s="18" t="str">
        <f t="shared" ref="E18:E38" si="6">IF(G18=H18,"fixed",IF(H18=0,"fixed","uniform"))</f>
        <v>uniform</v>
      </c>
      <c r="F18" s="18" t="str">
        <f t="shared" ref="F18:F38" si="7">IF(E18="fixed","no","yes")</f>
        <v>yes</v>
      </c>
      <c r="G18">
        <f t="shared" ref="G18:G38" si="8">M18-O$16</f>
        <v>2.5</v>
      </c>
      <c r="H18">
        <f t="shared" ref="H18:H38" si="9">N18-O$16</f>
        <v>8.7000000000000455</v>
      </c>
      <c r="I18" s="48"/>
      <c r="L18" s="68">
        <v>427.4</v>
      </c>
      <c r="M18" s="68">
        <v>427.4</v>
      </c>
      <c r="N18" s="68">
        <v>433.6</v>
      </c>
      <c r="O18" s="65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506</v>
      </c>
      <c r="D19">
        <f t="shared" si="5"/>
        <v>6.6500000000000341</v>
      </c>
      <c r="E19" s="18" t="str">
        <f t="shared" si="6"/>
        <v>uniform</v>
      </c>
      <c r="F19" s="18" t="str">
        <f t="shared" si="7"/>
        <v>yes</v>
      </c>
      <c r="G19">
        <f t="shared" si="8"/>
        <v>4.6000000000000227</v>
      </c>
      <c r="H19">
        <f t="shared" si="9"/>
        <v>8.7000000000000455</v>
      </c>
      <c r="I19" s="48"/>
      <c r="L19" s="68">
        <v>429.5</v>
      </c>
      <c r="M19" s="68">
        <v>429.5</v>
      </c>
      <c r="N19" s="68">
        <v>433.6</v>
      </c>
      <c r="O19" s="65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507</v>
      </c>
      <c r="D20">
        <f t="shared" si="5"/>
        <v>6.3000000000000398</v>
      </c>
      <c r="E20" s="18" t="str">
        <f t="shared" si="6"/>
        <v>uniform</v>
      </c>
      <c r="F20" s="18" t="str">
        <f t="shared" si="7"/>
        <v>yes</v>
      </c>
      <c r="G20">
        <f t="shared" si="8"/>
        <v>3.2000000000000455</v>
      </c>
      <c r="H20">
        <f t="shared" si="9"/>
        <v>9.4000000000000341</v>
      </c>
      <c r="I20" s="48"/>
      <c r="L20" s="68">
        <v>428.1</v>
      </c>
      <c r="M20" s="68">
        <v>428.1</v>
      </c>
      <c r="N20" s="68">
        <v>434.3</v>
      </c>
      <c r="O20" s="65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508</v>
      </c>
      <c r="D21">
        <f t="shared" si="5"/>
        <v>18.100000000000023</v>
      </c>
      <c r="E21" s="18" t="str">
        <f t="shared" si="6"/>
        <v>uniform</v>
      </c>
      <c r="F21" s="18" t="str">
        <f t="shared" si="7"/>
        <v>yes</v>
      </c>
      <c r="G21">
        <f t="shared" si="8"/>
        <v>11.600000000000023</v>
      </c>
      <c r="H21">
        <f t="shared" si="9"/>
        <v>24.600000000000023</v>
      </c>
      <c r="I21" s="48"/>
      <c r="L21" s="68">
        <v>436.5</v>
      </c>
      <c r="M21" s="68">
        <v>436.5</v>
      </c>
      <c r="N21" s="68">
        <v>449.5</v>
      </c>
      <c r="O21" s="65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509</v>
      </c>
      <c r="D22">
        <f t="shared" si="5"/>
        <v>18.150000000000034</v>
      </c>
      <c r="E22" s="18" t="str">
        <f t="shared" si="6"/>
        <v>uniform</v>
      </c>
      <c r="F22" s="18" t="str">
        <f t="shared" si="7"/>
        <v>yes</v>
      </c>
      <c r="G22">
        <f t="shared" si="8"/>
        <v>11.600000000000023</v>
      </c>
      <c r="H22">
        <f t="shared" si="9"/>
        <v>24.700000000000045</v>
      </c>
      <c r="I22" s="48"/>
      <c r="L22" s="68">
        <v>436.5</v>
      </c>
      <c r="M22" s="68">
        <v>436.5</v>
      </c>
      <c r="N22" s="68">
        <v>449.6</v>
      </c>
      <c r="O22" s="65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510</v>
      </c>
      <c r="D23">
        <f t="shared" si="5"/>
        <v>5.5</v>
      </c>
      <c r="E23" s="18" t="str">
        <f t="shared" si="6"/>
        <v>uniform</v>
      </c>
      <c r="F23" s="18" t="str">
        <f t="shared" si="7"/>
        <v>yes</v>
      </c>
      <c r="G23">
        <f t="shared" si="8"/>
        <v>2.5</v>
      </c>
      <c r="H23">
        <f t="shared" si="9"/>
        <v>8.5</v>
      </c>
      <c r="I23" s="48"/>
      <c r="L23" s="68">
        <v>427.4</v>
      </c>
      <c r="M23" s="68">
        <v>427.4</v>
      </c>
      <c r="N23" s="68">
        <v>433.4</v>
      </c>
      <c r="O23" s="65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511</v>
      </c>
      <c r="D24">
        <f t="shared" si="5"/>
        <v>10.655000000000001</v>
      </c>
      <c r="E24" s="18" t="str">
        <f t="shared" si="6"/>
        <v>uniform</v>
      </c>
      <c r="F24" s="18" t="str">
        <f t="shared" si="7"/>
        <v>yes</v>
      </c>
      <c r="G24">
        <f t="shared" si="8"/>
        <v>2.5</v>
      </c>
      <c r="H24">
        <f t="shared" si="9"/>
        <v>18.810000000000002</v>
      </c>
      <c r="I24" s="48"/>
      <c r="L24" s="68">
        <v>427.4</v>
      </c>
      <c r="M24" s="68">
        <v>427.4</v>
      </c>
      <c r="N24" s="68">
        <v>443.71</v>
      </c>
      <c r="O24" s="65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512</v>
      </c>
      <c r="D25">
        <f t="shared" si="5"/>
        <v>0</v>
      </c>
      <c r="E25" s="18" t="str">
        <f t="shared" si="6"/>
        <v>fixed</v>
      </c>
      <c r="F25" s="18" t="str">
        <f t="shared" si="7"/>
        <v>no</v>
      </c>
      <c r="G25">
        <f t="shared" si="8"/>
        <v>0</v>
      </c>
      <c r="H25">
        <v>0</v>
      </c>
      <c r="I25" s="48"/>
      <c r="L25" s="68">
        <v>424.9</v>
      </c>
      <c r="M25" s="68">
        <v>424.9</v>
      </c>
      <c r="N25" s="68">
        <v>449.8</v>
      </c>
      <c r="O25" s="65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513</v>
      </c>
      <c r="D26">
        <f t="shared" si="5"/>
        <v>29.400000000000006</v>
      </c>
      <c r="E26" s="18" t="str">
        <f t="shared" si="6"/>
        <v>uniform</v>
      </c>
      <c r="F26" s="18" t="str">
        <f t="shared" si="7"/>
        <v>yes</v>
      </c>
      <c r="G26">
        <f t="shared" si="8"/>
        <v>18.5</v>
      </c>
      <c r="H26">
        <f t="shared" si="9"/>
        <v>40.300000000000011</v>
      </c>
      <c r="I26" s="48"/>
      <c r="L26" s="68">
        <v>443.4</v>
      </c>
      <c r="M26" s="68">
        <v>443.4</v>
      </c>
      <c r="N26" s="68">
        <v>465.2</v>
      </c>
      <c r="O26" s="65"/>
      <c r="P26" s="64"/>
      <c r="Q26" s="63"/>
      <c r="R26" s="63"/>
      <c r="AA26" s="29"/>
    </row>
    <row r="27" spans="1:27">
      <c r="A27">
        <v>12</v>
      </c>
      <c r="B27" s="29" t="s">
        <v>9</v>
      </c>
      <c r="C27" t="s">
        <v>514</v>
      </c>
      <c r="D27">
        <f t="shared" si="5"/>
        <v>27.355000000000047</v>
      </c>
      <c r="E27" s="18" t="str">
        <f t="shared" si="6"/>
        <v>uniform</v>
      </c>
      <c r="F27" s="18" t="str">
        <f t="shared" si="7"/>
        <v>yes</v>
      </c>
      <c r="G27">
        <f t="shared" si="8"/>
        <v>22.200000000000045</v>
      </c>
      <c r="H27">
        <f t="shared" si="9"/>
        <v>32.510000000000048</v>
      </c>
      <c r="I27" s="48"/>
      <c r="L27" s="68">
        <v>447.1</v>
      </c>
      <c r="M27" s="68">
        <v>447.1</v>
      </c>
      <c r="N27" s="68">
        <v>457.41</v>
      </c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515</v>
      </c>
      <c r="D28">
        <f t="shared" si="5"/>
        <v>31.550000000000011</v>
      </c>
      <c r="E28" s="18" t="str">
        <f t="shared" si="6"/>
        <v>uniform</v>
      </c>
      <c r="F28" s="18" t="str">
        <f t="shared" si="7"/>
        <v>yes</v>
      </c>
      <c r="G28">
        <f t="shared" si="8"/>
        <v>21.5</v>
      </c>
      <c r="H28">
        <f t="shared" si="9"/>
        <v>41.600000000000023</v>
      </c>
      <c r="I28" s="48"/>
      <c r="L28" s="68">
        <v>446.4</v>
      </c>
      <c r="M28" s="68">
        <v>446.4</v>
      </c>
      <c r="N28" s="68">
        <v>466.5</v>
      </c>
      <c r="O28" s="65"/>
      <c r="P28" s="64"/>
      <c r="Q28" s="63"/>
      <c r="R28" s="63"/>
      <c r="AA28" s="29"/>
    </row>
    <row r="29" spans="1:27">
      <c r="A29">
        <v>14</v>
      </c>
      <c r="B29" s="29" t="s">
        <v>8</v>
      </c>
      <c r="C29" t="s">
        <v>516</v>
      </c>
      <c r="D29">
        <f t="shared" si="5"/>
        <v>30.350000000000023</v>
      </c>
      <c r="E29" s="18" t="str">
        <f t="shared" si="6"/>
        <v>uniform</v>
      </c>
      <c r="F29" s="18" t="str">
        <f t="shared" si="7"/>
        <v>yes</v>
      </c>
      <c r="G29">
        <f t="shared" si="8"/>
        <v>28.300000000000011</v>
      </c>
      <c r="H29">
        <f t="shared" si="9"/>
        <v>32.400000000000034</v>
      </c>
      <c r="I29" s="48"/>
      <c r="L29" s="68">
        <v>453.2</v>
      </c>
      <c r="M29" s="68">
        <v>453.2</v>
      </c>
      <c r="N29" s="68">
        <v>457.3</v>
      </c>
      <c r="O29" s="65"/>
      <c r="P29" s="29"/>
      <c r="Q29" s="29"/>
      <c r="R29" s="29"/>
      <c r="AA29" s="29"/>
    </row>
    <row r="30" spans="1:27">
      <c r="A30">
        <v>15</v>
      </c>
      <c r="B30" s="29" t="s">
        <v>8</v>
      </c>
      <c r="C30" t="s">
        <v>517</v>
      </c>
      <c r="D30">
        <f t="shared" si="5"/>
        <v>39.250000000000028</v>
      </c>
      <c r="E30" s="18" t="str">
        <f t="shared" si="6"/>
        <v>uniform</v>
      </c>
      <c r="F30" s="18" t="str">
        <f t="shared" si="7"/>
        <v>yes</v>
      </c>
      <c r="G30">
        <f t="shared" si="8"/>
        <v>38.200000000000045</v>
      </c>
      <c r="H30">
        <f t="shared" si="9"/>
        <v>40.300000000000011</v>
      </c>
      <c r="I30" s="48"/>
      <c r="L30" s="68">
        <v>463.1</v>
      </c>
      <c r="M30" s="68">
        <v>463.1</v>
      </c>
      <c r="N30" s="68">
        <v>465.2</v>
      </c>
      <c r="AA30" s="29"/>
    </row>
    <row r="31" spans="1:27">
      <c r="A31">
        <v>16</v>
      </c>
      <c r="B31" s="29" t="s">
        <v>8</v>
      </c>
      <c r="C31" t="s">
        <v>518</v>
      </c>
      <c r="D31">
        <f t="shared" si="5"/>
        <v>26.500000000000028</v>
      </c>
      <c r="E31" s="18" t="str">
        <f t="shared" si="6"/>
        <v>uniform</v>
      </c>
      <c r="F31" s="18" t="str">
        <f t="shared" si="7"/>
        <v>yes</v>
      </c>
      <c r="G31">
        <f t="shared" si="8"/>
        <v>20.300000000000011</v>
      </c>
      <c r="H31">
        <f t="shared" si="9"/>
        <v>32.700000000000045</v>
      </c>
      <c r="I31" s="48"/>
      <c r="L31" s="68">
        <v>445.2</v>
      </c>
      <c r="M31" s="68">
        <v>445.2</v>
      </c>
      <c r="N31" s="68">
        <v>457.6</v>
      </c>
      <c r="AA31" s="29"/>
    </row>
    <row r="32" spans="1:27">
      <c r="A32">
        <v>17</v>
      </c>
      <c r="B32" s="29" t="s">
        <v>8</v>
      </c>
      <c r="C32" t="s">
        <v>519</v>
      </c>
      <c r="D32">
        <f t="shared" si="5"/>
        <v>31.200000000000045</v>
      </c>
      <c r="E32" s="18" t="str">
        <f t="shared" si="6"/>
        <v>uniform</v>
      </c>
      <c r="F32" s="18" t="str">
        <f t="shared" si="7"/>
        <v>yes</v>
      </c>
      <c r="G32">
        <f t="shared" si="8"/>
        <v>30.200000000000045</v>
      </c>
      <c r="H32">
        <f t="shared" si="9"/>
        <v>32.200000000000045</v>
      </c>
      <c r="I32" s="48"/>
      <c r="L32" s="68">
        <v>455.1</v>
      </c>
      <c r="M32" s="68">
        <v>455.1</v>
      </c>
      <c r="N32" s="68">
        <v>457.1</v>
      </c>
      <c r="AA32" s="29"/>
    </row>
    <row r="33" spans="1:27">
      <c r="A33">
        <v>18</v>
      </c>
      <c r="B33" s="29" t="s">
        <v>8</v>
      </c>
      <c r="C33" t="s">
        <v>520</v>
      </c>
      <c r="D33">
        <f t="shared" si="5"/>
        <v>29.700000000000017</v>
      </c>
      <c r="E33" s="18" t="str">
        <f t="shared" si="6"/>
        <v>uniform</v>
      </c>
      <c r="F33" s="18" t="str">
        <f t="shared" si="7"/>
        <v>yes</v>
      </c>
      <c r="G33">
        <f t="shared" si="8"/>
        <v>28.300000000000011</v>
      </c>
      <c r="H33">
        <f t="shared" si="9"/>
        <v>31.100000000000023</v>
      </c>
      <c r="I33" s="48"/>
      <c r="L33" s="68">
        <v>453.2</v>
      </c>
      <c r="M33" s="68">
        <v>453.2</v>
      </c>
      <c r="N33" s="68">
        <v>456</v>
      </c>
      <c r="AA33" s="29"/>
    </row>
    <row r="34" spans="1:27">
      <c r="A34">
        <v>19</v>
      </c>
      <c r="B34" s="29" t="s">
        <v>8</v>
      </c>
      <c r="C34" t="s">
        <v>521</v>
      </c>
      <c r="D34">
        <f t="shared" si="5"/>
        <v>34.000000000000028</v>
      </c>
      <c r="E34" s="18" t="str">
        <f t="shared" si="6"/>
        <v>uniform</v>
      </c>
      <c r="F34" s="18" t="str">
        <f t="shared" si="7"/>
        <v>yes</v>
      </c>
      <c r="G34">
        <f t="shared" si="8"/>
        <v>32.400000000000034</v>
      </c>
      <c r="H34">
        <f t="shared" si="9"/>
        <v>35.600000000000023</v>
      </c>
      <c r="I34" s="48"/>
      <c r="L34" s="68">
        <v>457.3</v>
      </c>
      <c r="M34" s="68">
        <v>457.3</v>
      </c>
      <c r="N34" s="68">
        <v>460.5</v>
      </c>
      <c r="AA34" s="29"/>
    </row>
    <row r="35" spans="1:27">
      <c r="A35">
        <v>20</v>
      </c>
      <c r="B35" s="29" t="s">
        <v>8</v>
      </c>
      <c r="C35" t="s">
        <v>522</v>
      </c>
      <c r="D35">
        <f t="shared" si="5"/>
        <v>30.220000000000027</v>
      </c>
      <c r="E35" s="18" t="str">
        <f t="shared" si="6"/>
        <v>uniform</v>
      </c>
      <c r="F35" s="18" t="str">
        <f t="shared" si="7"/>
        <v>yes</v>
      </c>
      <c r="G35">
        <f t="shared" si="8"/>
        <v>26.660000000000025</v>
      </c>
      <c r="H35">
        <f t="shared" si="9"/>
        <v>33.78000000000003</v>
      </c>
      <c r="I35" s="48"/>
      <c r="L35" s="68">
        <v>451.56</v>
      </c>
      <c r="M35" s="68">
        <v>451.56</v>
      </c>
      <c r="N35" s="68">
        <v>458.68</v>
      </c>
      <c r="AA35" s="29"/>
    </row>
    <row r="36" spans="1:27">
      <c r="A36">
        <v>21</v>
      </c>
      <c r="B36" s="29" t="s">
        <v>8</v>
      </c>
      <c r="C36" t="s">
        <v>523</v>
      </c>
      <c r="D36">
        <f t="shared" si="5"/>
        <v>30.380000000000024</v>
      </c>
      <c r="E36" s="18" t="str">
        <f t="shared" si="6"/>
        <v>uniform</v>
      </c>
      <c r="F36" s="18" t="str">
        <f t="shared" si="7"/>
        <v>yes</v>
      </c>
      <c r="G36">
        <f t="shared" si="8"/>
        <v>28.490000000000009</v>
      </c>
      <c r="H36">
        <f t="shared" si="9"/>
        <v>32.270000000000039</v>
      </c>
      <c r="I36" s="48"/>
      <c r="L36" s="68">
        <v>453.39</v>
      </c>
      <c r="M36" s="68">
        <v>453.39</v>
      </c>
      <c r="N36" s="68">
        <v>457.17</v>
      </c>
      <c r="AA36" s="29"/>
    </row>
    <row r="37" spans="1:27">
      <c r="A37">
        <v>22</v>
      </c>
      <c r="B37" s="29" t="s">
        <v>8</v>
      </c>
      <c r="C37" t="s">
        <v>524</v>
      </c>
      <c r="D37">
        <f t="shared" si="5"/>
        <v>29.410000000000025</v>
      </c>
      <c r="E37" s="18" t="str">
        <f t="shared" si="6"/>
        <v>uniform</v>
      </c>
      <c r="F37" s="18" t="str">
        <f t="shared" si="7"/>
        <v>yes</v>
      </c>
      <c r="G37">
        <f t="shared" si="8"/>
        <v>28.490000000000009</v>
      </c>
      <c r="H37">
        <f t="shared" si="9"/>
        <v>30.330000000000041</v>
      </c>
      <c r="L37" s="68">
        <v>453.39</v>
      </c>
      <c r="M37" s="68">
        <v>453.39</v>
      </c>
      <c r="N37" s="68">
        <v>455.23</v>
      </c>
    </row>
    <row r="38" spans="1:27">
      <c r="A38">
        <v>23</v>
      </c>
      <c r="B38" s="29" t="s">
        <v>8</v>
      </c>
      <c r="C38" t="s">
        <v>525</v>
      </c>
      <c r="D38">
        <f t="shared" si="5"/>
        <v>40.77000000000001</v>
      </c>
      <c r="E38" s="18" t="str">
        <f t="shared" si="6"/>
        <v>uniform</v>
      </c>
      <c r="F38" s="18" t="str">
        <f t="shared" si="7"/>
        <v>yes</v>
      </c>
      <c r="G38">
        <f t="shared" si="8"/>
        <v>36.550000000000011</v>
      </c>
      <c r="H38">
        <f t="shared" si="9"/>
        <v>44.990000000000009</v>
      </c>
      <c r="L38" s="68">
        <v>461.45</v>
      </c>
      <c r="M38" s="68">
        <v>461.45</v>
      </c>
      <c r="N38" s="68">
        <v>469.89</v>
      </c>
    </row>
    <row r="39" spans="1:27">
      <c r="B39" s="29"/>
      <c r="E39" s="18"/>
    </row>
    <row r="40" spans="1:27">
      <c r="B40" s="29"/>
      <c r="E40" s="18"/>
    </row>
    <row r="41" spans="1:27">
      <c r="B41" s="29"/>
      <c r="E41" s="18"/>
    </row>
    <row r="42" spans="1:27">
      <c r="B42" s="29"/>
      <c r="E42" s="18"/>
    </row>
    <row r="43" spans="1:27">
      <c r="B43" s="29"/>
      <c r="E43" s="18"/>
    </row>
    <row r="44" spans="1:27">
      <c r="B44" s="29"/>
      <c r="E44" s="18"/>
    </row>
    <row r="45" spans="1:27">
      <c r="B45" s="29"/>
      <c r="E45" s="18"/>
    </row>
    <row r="46" spans="1:27">
      <c r="B46" s="29"/>
      <c r="E46" s="18"/>
      <c r="G46" s="61"/>
      <c r="H46" s="61"/>
    </row>
    <row r="47" spans="1:27">
      <c r="B47" s="29"/>
      <c r="E47" s="18"/>
    </row>
    <row r="48" spans="1:27">
      <c r="B48" s="29"/>
      <c r="E48" s="18"/>
    </row>
    <row r="49" spans="2:5">
      <c r="B49" s="29"/>
      <c r="E49" s="18"/>
    </row>
    <row r="50" spans="2:5">
      <c r="B50" s="29"/>
      <c r="E50" s="18"/>
    </row>
    <row r="51" spans="2:5">
      <c r="B51" s="29"/>
      <c r="E51" s="18"/>
    </row>
    <row r="52" spans="2:5">
      <c r="B52" s="29"/>
      <c r="E52" s="18"/>
    </row>
    <row r="53" spans="2:5">
      <c r="B53" s="29"/>
      <c r="E53" s="18"/>
    </row>
    <row r="54" spans="2:5">
      <c r="B54" s="29"/>
      <c r="E54" s="18"/>
    </row>
    <row r="55" spans="2:5">
      <c r="B55" s="29"/>
      <c r="E55" s="18"/>
    </row>
    <row r="56" spans="2:5">
      <c r="B56" s="29"/>
      <c r="E56" s="18"/>
    </row>
    <row r="57" spans="2:5">
      <c r="B57" s="29"/>
      <c r="E57" s="18"/>
    </row>
    <row r="58" spans="2:5">
      <c r="B58" s="29"/>
      <c r="E58" s="18"/>
    </row>
    <row r="59" spans="2:5">
      <c r="B59" s="29"/>
      <c r="E59" s="18"/>
    </row>
    <row r="60" spans="2:5">
      <c r="B60" s="29"/>
      <c r="E60" s="18"/>
    </row>
    <row r="61" spans="2:5">
      <c r="B61" s="29"/>
      <c r="E61" s="18"/>
    </row>
    <row r="62" spans="2:5">
      <c r="B62" s="29"/>
      <c r="E62" s="18"/>
    </row>
    <row r="63" spans="2:5">
      <c r="B63" s="29"/>
      <c r="E63" s="18"/>
    </row>
    <row r="64" spans="2:5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C16" sqref="C16:C17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  <c r="C15" s="9" t="s">
        <v>526</v>
      </c>
    </row>
    <row r="16" spans="1:3">
      <c r="A16" t="s">
        <v>503</v>
      </c>
      <c r="B16" t="s">
        <v>505</v>
      </c>
      <c r="C16" t="s">
        <v>503</v>
      </c>
    </row>
    <row r="17" spans="1:3">
      <c r="A17" t="s">
        <v>504</v>
      </c>
      <c r="B17" t="s">
        <v>506</v>
      </c>
      <c r="C17" t="s">
        <v>504</v>
      </c>
    </row>
    <row r="18" spans="1:3">
      <c r="A18" t="s">
        <v>505</v>
      </c>
      <c r="B18" t="s">
        <v>507</v>
      </c>
      <c r="C18" s="49"/>
    </row>
    <row r="19" spans="1:3">
      <c r="A19" t="s">
        <v>506</v>
      </c>
      <c r="B19" t="s">
        <v>508</v>
      </c>
      <c r="C19" s="49"/>
    </row>
    <row r="20" spans="1:3">
      <c r="A20" t="s">
        <v>507</v>
      </c>
      <c r="B20" t="s">
        <v>509</v>
      </c>
      <c r="C20" s="49"/>
    </row>
    <row r="21" spans="1:3">
      <c r="A21" t="s">
        <v>508</v>
      </c>
      <c r="B21" t="s">
        <v>510</v>
      </c>
      <c r="C21" s="49"/>
    </row>
    <row r="22" spans="1:3">
      <c r="A22" t="s">
        <v>509</v>
      </c>
      <c r="B22" t="s">
        <v>511</v>
      </c>
      <c r="C22" s="49"/>
    </row>
    <row r="23" spans="1:3">
      <c r="A23" t="s">
        <v>510</v>
      </c>
      <c r="B23" t="s">
        <v>512</v>
      </c>
      <c r="C23" s="49"/>
    </row>
    <row r="24" spans="1:3">
      <c r="A24" t="s">
        <v>511</v>
      </c>
      <c r="B24" t="s">
        <v>513</v>
      </c>
      <c r="C24" s="49"/>
    </row>
    <row r="25" spans="1:3">
      <c r="A25" t="s">
        <v>512</v>
      </c>
      <c r="B25" t="s">
        <v>514</v>
      </c>
      <c r="C25" s="49"/>
    </row>
    <row r="26" spans="1:3">
      <c r="A26" t="s">
        <v>513</v>
      </c>
      <c r="B26" t="s">
        <v>515</v>
      </c>
      <c r="C26" s="49"/>
    </row>
    <row r="27" spans="1:3">
      <c r="A27" t="s">
        <v>514</v>
      </c>
      <c r="B27" t="s">
        <v>516</v>
      </c>
      <c r="C27" s="49"/>
    </row>
    <row r="28" spans="1:3">
      <c r="A28" t="s">
        <v>515</v>
      </c>
      <c r="B28" t="s">
        <v>517</v>
      </c>
      <c r="C28" s="49"/>
    </row>
    <row r="29" spans="1:3">
      <c r="A29" t="s">
        <v>516</v>
      </c>
      <c r="B29" t="s">
        <v>518</v>
      </c>
      <c r="C29" s="49"/>
    </row>
    <row r="30" spans="1:3">
      <c r="A30" t="s">
        <v>517</v>
      </c>
      <c r="B30" t="s">
        <v>519</v>
      </c>
      <c r="C30" s="49"/>
    </row>
    <row r="31" spans="1:3">
      <c r="A31" t="s">
        <v>518</v>
      </c>
      <c r="B31" t="s">
        <v>520</v>
      </c>
      <c r="C31" s="49"/>
    </row>
    <row r="32" spans="1:3">
      <c r="A32" t="s">
        <v>519</v>
      </c>
      <c r="B32" t="s">
        <v>521</v>
      </c>
      <c r="C32" s="49"/>
    </row>
    <row r="33" spans="1:3">
      <c r="A33" t="s">
        <v>520</v>
      </c>
      <c r="B33" t="s">
        <v>522</v>
      </c>
      <c r="C33" s="49"/>
    </row>
    <row r="34" spans="1:3">
      <c r="A34" t="s">
        <v>521</v>
      </c>
      <c r="B34" t="s">
        <v>523</v>
      </c>
      <c r="C34" s="49"/>
    </row>
    <row r="35" spans="1:3">
      <c r="A35" t="s">
        <v>522</v>
      </c>
      <c r="B35" t="s">
        <v>524</v>
      </c>
      <c r="C35" s="49"/>
    </row>
    <row r="36" spans="1:3">
      <c r="A36" t="s">
        <v>523</v>
      </c>
      <c r="B36" t="s">
        <v>525</v>
      </c>
      <c r="C36" s="49"/>
    </row>
    <row r="37" spans="1:3">
      <c r="A37" t="s">
        <v>524</v>
      </c>
      <c r="B37"/>
      <c r="C37" s="49"/>
    </row>
    <row r="38" spans="1:3">
      <c r="A38" t="s">
        <v>525</v>
      </c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G18" sqref="G18:H18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9</v>
      </c>
      <c r="D16" s="8" t="s">
        <v>8</v>
      </c>
      <c r="E16" s="8" t="s">
        <v>52</v>
      </c>
      <c r="F16" s="8" t="s">
        <v>9</v>
      </c>
      <c r="G16" s="8">
        <v>45</v>
      </c>
      <c r="H16" s="8">
        <v>0.1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9</v>
      </c>
      <c r="D17" s="8" t="s">
        <v>8</v>
      </c>
      <c r="E17" s="8" t="s">
        <v>52</v>
      </c>
      <c r="F17" s="8" t="s">
        <v>9</v>
      </c>
      <c r="G17" s="8">
        <v>30</v>
      </c>
      <c r="H17" s="8">
        <v>0.1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526</v>
      </c>
      <c r="B18" t="s">
        <v>8</v>
      </c>
      <c r="C18" t="s">
        <v>9</v>
      </c>
      <c r="D18" s="8" t="s">
        <v>8</v>
      </c>
      <c r="E18" s="8" t="s">
        <v>52</v>
      </c>
      <c r="F18" s="8" t="s">
        <v>9</v>
      </c>
      <c r="G18" s="8">
        <v>30</v>
      </c>
      <c r="H18" s="8">
        <v>0.1</v>
      </c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abSelected="1" topLeftCell="A5" workbookViewId="0">
      <selection activeCell="C16" sqref="C16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465</v>
      </c>
      <c r="AD6" s="12" t="s">
        <v>466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462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467</v>
      </c>
      <c r="AD15" s="3" t="s">
        <v>468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501</v>
      </c>
      <c r="D16" t="s">
        <v>500</v>
      </c>
      <c r="E16" t="str">
        <f t="shared" ref="E16" si="0">LEFT(D16,(LEN(D16)-4))</f>
        <v>Deiphoninae_v2simp</v>
      </c>
      <c r="F16" t="s">
        <v>502</v>
      </c>
      <c r="G16" t="str">
        <f>F16&amp;"_unord_alignment"</f>
        <v>Deiphoninae_v2simp_unord_alignment</v>
      </c>
      <c r="H16">
        <v>1</v>
      </c>
      <c r="I16">
        <v>27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461</v>
      </c>
      <c r="Q16" s="20" t="s">
        <v>91</v>
      </c>
      <c r="R16" s="20" t="s">
        <v>41</v>
      </c>
      <c r="S16" s="20"/>
      <c r="T16" s="20" t="s">
        <v>333</v>
      </c>
      <c r="U16" s="51">
        <v>4</v>
      </c>
      <c r="V16" s="51">
        <v>0</v>
      </c>
      <c r="W16" s="20" t="s">
        <v>98</v>
      </c>
      <c r="Y16" t="s">
        <v>460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45" sqref="B45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6" t="s">
        <v>442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A3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469</v>
      </c>
      <c r="I5" s="12" t="s">
        <v>470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473</v>
      </c>
      <c r="T5" s="12" t="s">
        <v>474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477</v>
      </c>
      <c r="AE5" s="12" t="s">
        <v>478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471</v>
      </c>
      <c r="I15" s="16" t="s">
        <v>472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475</v>
      </c>
      <c r="T15" s="16" t="s">
        <v>476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479</v>
      </c>
      <c r="AE15" s="16" t="s">
        <v>480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130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P8" sqref="P8:V35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463</v>
      </c>
      <c r="V7" s="43" t="s">
        <v>464</v>
      </c>
    </row>
    <row r="8" spans="1:22">
      <c r="A8" s="8">
        <v>1</v>
      </c>
      <c r="B8" s="8" t="s">
        <v>482</v>
      </c>
      <c r="C8" s="8">
        <v>0</v>
      </c>
      <c r="D8" s="8">
        <v>3</v>
      </c>
      <c r="E8" s="8">
        <v>3</v>
      </c>
      <c r="F8" s="8">
        <v>25</v>
      </c>
      <c r="G8" s="8">
        <v>89.29</v>
      </c>
      <c r="H8" s="8">
        <v>25</v>
      </c>
      <c r="I8" s="8">
        <v>89.29</v>
      </c>
      <c r="K8" s="8" t="s">
        <v>384</v>
      </c>
      <c r="L8" s="8">
        <v>14</v>
      </c>
      <c r="P8" s="8">
        <v>1</v>
      </c>
      <c r="Q8" s="8">
        <v>0</v>
      </c>
      <c r="R8" s="8">
        <v>3</v>
      </c>
      <c r="S8" s="8">
        <v>3</v>
      </c>
      <c r="T8" s="8">
        <v>9</v>
      </c>
      <c r="U8" s="8">
        <v>1</v>
      </c>
      <c r="V8">
        <v>0</v>
      </c>
    </row>
    <row r="9" spans="1:22">
      <c r="A9" s="8">
        <v>2</v>
      </c>
      <c r="B9" s="8" t="s">
        <v>483</v>
      </c>
      <c r="C9" s="8">
        <v>0</v>
      </c>
      <c r="D9" s="8">
        <v>1</v>
      </c>
      <c r="E9" s="8">
        <v>1</v>
      </c>
      <c r="F9" s="8">
        <v>27</v>
      </c>
      <c r="G9" s="8">
        <v>96.43</v>
      </c>
      <c r="H9" s="8">
        <v>27</v>
      </c>
      <c r="I9" s="8">
        <v>96.43</v>
      </c>
      <c r="K9" s="8" t="s">
        <v>379</v>
      </c>
      <c r="L9" s="8">
        <v>28</v>
      </c>
      <c r="P9" s="8">
        <v>2</v>
      </c>
      <c r="Q9" s="8">
        <v>1</v>
      </c>
      <c r="R9" s="8">
        <v>2</v>
      </c>
      <c r="S9" s="8">
        <v>1</v>
      </c>
      <c r="T9" s="8">
        <v>12</v>
      </c>
      <c r="U9" s="8">
        <v>0</v>
      </c>
      <c r="V9">
        <v>0</v>
      </c>
    </row>
    <row r="10" spans="1:22">
      <c r="A10" s="8">
        <v>3</v>
      </c>
      <c r="B10" s="8" t="s">
        <v>484</v>
      </c>
      <c r="C10" s="8">
        <v>0</v>
      </c>
      <c r="D10" s="8">
        <v>16</v>
      </c>
      <c r="E10" s="8">
        <v>16</v>
      </c>
      <c r="F10" s="8">
        <v>12</v>
      </c>
      <c r="G10" s="8">
        <v>42.86</v>
      </c>
      <c r="H10" s="8">
        <v>12</v>
      </c>
      <c r="I10" s="8">
        <v>42.86</v>
      </c>
      <c r="K10" s="8" t="s">
        <v>385</v>
      </c>
      <c r="L10" s="8">
        <v>392</v>
      </c>
      <c r="P10" s="8">
        <v>3</v>
      </c>
      <c r="Q10" s="8">
        <v>0</v>
      </c>
      <c r="R10" s="8">
        <v>3</v>
      </c>
      <c r="S10" s="8">
        <v>9</v>
      </c>
      <c r="T10" s="8">
        <v>1</v>
      </c>
      <c r="U10" s="8">
        <v>3</v>
      </c>
      <c r="V10">
        <v>0</v>
      </c>
    </row>
    <row r="11" spans="1:22">
      <c r="A11" s="8">
        <v>4</v>
      </c>
      <c r="B11" s="8" t="s">
        <v>485</v>
      </c>
      <c r="C11" s="8">
        <v>0</v>
      </c>
      <c r="D11" s="8">
        <v>16</v>
      </c>
      <c r="E11" s="8">
        <v>16</v>
      </c>
      <c r="F11" s="8">
        <v>12</v>
      </c>
      <c r="G11" s="8">
        <v>42.86</v>
      </c>
      <c r="H11" s="8">
        <v>12</v>
      </c>
      <c r="I11" s="8">
        <v>42.86</v>
      </c>
      <c r="K11" s="8" t="s">
        <v>386</v>
      </c>
      <c r="L11" s="8">
        <v>0</v>
      </c>
      <c r="P11" s="8">
        <v>4</v>
      </c>
      <c r="Q11" s="8">
        <v>1</v>
      </c>
      <c r="R11" s="8">
        <v>2</v>
      </c>
      <c r="S11" s="8">
        <v>2</v>
      </c>
      <c r="T11" s="8">
        <v>1</v>
      </c>
      <c r="U11" s="8">
        <v>0</v>
      </c>
      <c r="V11">
        <v>0</v>
      </c>
    </row>
    <row r="12" spans="1:22">
      <c r="A12" s="8">
        <v>5</v>
      </c>
      <c r="B12" s="8" t="s">
        <v>486</v>
      </c>
      <c r="C12" s="8">
        <v>0</v>
      </c>
      <c r="D12" s="8">
        <v>8</v>
      </c>
      <c r="E12" s="8">
        <v>8</v>
      </c>
      <c r="F12" s="8">
        <v>20</v>
      </c>
      <c r="G12" s="8">
        <v>71.430000000000007</v>
      </c>
      <c r="H12" s="8">
        <v>20</v>
      </c>
      <c r="I12" s="8">
        <v>71.430000000000007</v>
      </c>
      <c r="K12" s="8" t="s">
        <v>387</v>
      </c>
      <c r="L12" s="8">
        <v>81</v>
      </c>
      <c r="P12" s="8">
        <v>5</v>
      </c>
      <c r="Q12" s="8">
        <v>1</v>
      </c>
      <c r="R12" s="8">
        <v>2</v>
      </c>
      <c r="S12" s="8">
        <v>2</v>
      </c>
      <c r="T12" s="8">
        <v>1</v>
      </c>
      <c r="U12" s="8">
        <v>0</v>
      </c>
      <c r="V12">
        <v>0</v>
      </c>
    </row>
    <row r="13" spans="1:22">
      <c r="A13" s="8">
        <v>6</v>
      </c>
      <c r="B13" s="8" t="s">
        <v>487</v>
      </c>
      <c r="C13" s="8">
        <v>0</v>
      </c>
      <c r="D13" s="8">
        <v>3</v>
      </c>
      <c r="E13" s="8">
        <v>3</v>
      </c>
      <c r="F13" s="8">
        <v>25</v>
      </c>
      <c r="G13" s="8">
        <v>89.29</v>
      </c>
      <c r="H13" s="8">
        <v>25</v>
      </c>
      <c r="I13" s="8">
        <v>89.29</v>
      </c>
      <c r="K13" s="8" t="s">
        <v>388</v>
      </c>
      <c r="L13" s="8">
        <v>81</v>
      </c>
      <c r="P13" s="8">
        <v>6</v>
      </c>
      <c r="Q13" s="8">
        <v>1</v>
      </c>
      <c r="R13" s="8">
        <v>2</v>
      </c>
      <c r="S13" s="8">
        <v>2</v>
      </c>
      <c r="T13" s="8">
        <v>1</v>
      </c>
      <c r="U13" s="8">
        <v>0</v>
      </c>
      <c r="V13">
        <v>0</v>
      </c>
    </row>
    <row r="14" spans="1:22">
      <c r="A14" s="8">
        <v>7</v>
      </c>
      <c r="B14" s="8" t="s">
        <v>488</v>
      </c>
      <c r="C14" s="8">
        <v>0</v>
      </c>
      <c r="D14" s="8">
        <v>3</v>
      </c>
      <c r="E14" s="8">
        <v>3</v>
      </c>
      <c r="F14" s="8">
        <v>25</v>
      </c>
      <c r="G14" s="8">
        <v>89.29</v>
      </c>
      <c r="H14" s="8">
        <v>25</v>
      </c>
      <c r="I14" s="8">
        <v>89.29</v>
      </c>
      <c r="K14" s="8" t="s">
        <v>389</v>
      </c>
      <c r="L14" s="8">
        <v>311</v>
      </c>
      <c r="P14" s="8">
        <v>7</v>
      </c>
      <c r="Q14" s="8">
        <v>0</v>
      </c>
      <c r="R14" s="8">
        <v>3</v>
      </c>
      <c r="S14" s="8">
        <v>1</v>
      </c>
      <c r="T14" s="8">
        <v>2</v>
      </c>
      <c r="U14" s="8">
        <v>10</v>
      </c>
      <c r="V14">
        <v>0</v>
      </c>
    </row>
    <row r="15" spans="1:22">
      <c r="A15" s="8">
        <v>8</v>
      </c>
      <c r="B15" s="8" t="s">
        <v>489</v>
      </c>
      <c r="C15" s="8">
        <v>0</v>
      </c>
      <c r="D15" s="8">
        <v>3</v>
      </c>
      <c r="E15" s="8">
        <v>3</v>
      </c>
      <c r="F15" s="8">
        <v>25</v>
      </c>
      <c r="G15" s="8">
        <v>89.29</v>
      </c>
      <c r="H15" s="8">
        <v>25</v>
      </c>
      <c r="I15" s="8">
        <v>89.29</v>
      </c>
      <c r="K15" s="8" t="s">
        <v>390</v>
      </c>
      <c r="L15" s="8">
        <v>79.34</v>
      </c>
      <c r="P15" s="8">
        <v>8</v>
      </c>
      <c r="Q15" s="8">
        <v>1</v>
      </c>
      <c r="R15" s="8">
        <v>2</v>
      </c>
      <c r="S15" s="8">
        <v>1</v>
      </c>
      <c r="T15" s="8">
        <v>11</v>
      </c>
      <c r="U15" s="8">
        <v>0</v>
      </c>
      <c r="V15">
        <v>0</v>
      </c>
    </row>
    <row r="16" spans="1:22">
      <c r="A16" s="8">
        <v>9</v>
      </c>
      <c r="B16" s="8" t="s">
        <v>490</v>
      </c>
      <c r="C16" s="8">
        <v>0</v>
      </c>
      <c r="D16" s="8">
        <v>3</v>
      </c>
      <c r="E16" s="8">
        <v>3</v>
      </c>
      <c r="F16" s="8">
        <v>25</v>
      </c>
      <c r="G16" s="8">
        <v>89.29</v>
      </c>
      <c r="H16" s="8">
        <v>25</v>
      </c>
      <c r="I16" s="8">
        <v>89.29</v>
      </c>
      <c r="K16" s="8" t="s">
        <v>391</v>
      </c>
      <c r="L16" s="8">
        <v>311</v>
      </c>
      <c r="P16" s="8">
        <v>9</v>
      </c>
      <c r="Q16" s="8">
        <v>1</v>
      </c>
      <c r="R16" s="8">
        <v>2</v>
      </c>
      <c r="S16" s="8">
        <v>1</v>
      </c>
      <c r="T16" s="8">
        <v>12</v>
      </c>
      <c r="U16" s="8">
        <v>0</v>
      </c>
      <c r="V16">
        <v>0</v>
      </c>
    </row>
    <row r="17" spans="1:22">
      <c r="A17" s="8">
        <v>10</v>
      </c>
      <c r="B17" s="8" t="s">
        <v>491</v>
      </c>
      <c r="C17" s="8">
        <v>0</v>
      </c>
      <c r="D17" s="8">
        <v>4</v>
      </c>
      <c r="E17" s="8">
        <v>4</v>
      </c>
      <c r="F17" s="8">
        <v>24</v>
      </c>
      <c r="G17" s="8">
        <v>85.71</v>
      </c>
      <c r="H17" s="8">
        <v>24</v>
      </c>
      <c r="I17" s="8">
        <v>85.71</v>
      </c>
      <c r="K17" s="8" t="s">
        <v>392</v>
      </c>
      <c r="L17" s="8">
        <v>79.34</v>
      </c>
      <c r="P17" s="8">
        <v>10</v>
      </c>
      <c r="Q17" s="8">
        <v>1</v>
      </c>
      <c r="R17" s="8">
        <v>2</v>
      </c>
      <c r="S17" s="8">
        <v>1</v>
      </c>
      <c r="T17" s="8">
        <v>12</v>
      </c>
      <c r="U17" s="8">
        <v>0</v>
      </c>
      <c r="V17">
        <v>0</v>
      </c>
    </row>
    <row r="18" spans="1:22">
      <c r="A18" s="8">
        <v>11</v>
      </c>
      <c r="B18" s="8" t="s">
        <v>492</v>
      </c>
      <c r="C18" s="8">
        <v>0</v>
      </c>
      <c r="D18" s="8">
        <v>4</v>
      </c>
      <c r="E18" s="8">
        <v>4</v>
      </c>
      <c r="F18" s="8">
        <v>24</v>
      </c>
      <c r="G18" s="8">
        <v>85.71</v>
      </c>
      <c r="H18" s="8">
        <v>24</v>
      </c>
      <c r="I18" s="8">
        <v>85.71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3</v>
      </c>
      <c r="U18" s="8">
        <v>0</v>
      </c>
      <c r="V18">
        <v>0</v>
      </c>
    </row>
    <row r="19" spans="1:22">
      <c r="A19" s="8">
        <v>12</v>
      </c>
      <c r="B19" s="8" t="s">
        <v>493</v>
      </c>
      <c r="C19" s="8">
        <v>0</v>
      </c>
      <c r="D19" s="8">
        <v>3</v>
      </c>
      <c r="E19" s="8">
        <v>3</v>
      </c>
      <c r="F19" s="8">
        <v>25</v>
      </c>
      <c r="G19" s="8">
        <v>89.29</v>
      </c>
      <c r="H19" s="8">
        <v>25</v>
      </c>
      <c r="I19" s="8">
        <v>89.29</v>
      </c>
      <c r="K19" s="43"/>
      <c r="L19" s="43"/>
      <c r="P19" s="8">
        <v>12</v>
      </c>
      <c r="Q19" s="8">
        <v>0</v>
      </c>
      <c r="R19" s="8">
        <v>2</v>
      </c>
      <c r="S19" s="8">
        <v>8</v>
      </c>
      <c r="T19" s="8">
        <v>5</v>
      </c>
      <c r="U19" s="8">
        <v>0</v>
      </c>
      <c r="V19">
        <v>0</v>
      </c>
    </row>
    <row r="20" spans="1:22">
      <c r="A20" s="8">
        <v>13</v>
      </c>
      <c r="B20" s="8" t="s">
        <v>494</v>
      </c>
      <c r="C20" s="8">
        <v>0</v>
      </c>
      <c r="D20" s="8">
        <v>5</v>
      </c>
      <c r="E20" s="8">
        <v>5</v>
      </c>
      <c r="F20" s="8">
        <v>23</v>
      </c>
      <c r="G20" s="8">
        <v>82.14</v>
      </c>
      <c r="H20" s="8">
        <v>23</v>
      </c>
      <c r="I20" s="8">
        <v>82.14</v>
      </c>
      <c r="K20" s="8"/>
      <c r="L20" s="8"/>
      <c r="P20" s="8">
        <v>13</v>
      </c>
      <c r="Q20" s="8">
        <v>0</v>
      </c>
      <c r="R20" s="8">
        <v>2</v>
      </c>
      <c r="S20" s="8">
        <v>6</v>
      </c>
      <c r="T20" s="8">
        <v>3</v>
      </c>
      <c r="U20" s="8">
        <v>0</v>
      </c>
      <c r="V20">
        <v>0</v>
      </c>
    </row>
    <row r="21" spans="1:22">
      <c r="A21" s="8">
        <v>14</v>
      </c>
      <c r="B21" s="8" t="s">
        <v>495</v>
      </c>
      <c r="C21" s="8">
        <v>0</v>
      </c>
      <c r="D21" s="8">
        <v>9</v>
      </c>
      <c r="E21" s="8">
        <v>9</v>
      </c>
      <c r="F21" s="8">
        <v>19</v>
      </c>
      <c r="G21" s="8">
        <v>67.86</v>
      </c>
      <c r="H21" s="8">
        <v>19</v>
      </c>
      <c r="I21" s="8">
        <v>67.86</v>
      </c>
      <c r="K21" s="8"/>
      <c r="L21" s="8"/>
      <c r="P21" s="8">
        <v>14</v>
      </c>
      <c r="Q21" s="8">
        <v>0</v>
      </c>
      <c r="R21" s="8">
        <v>2</v>
      </c>
      <c r="S21" s="8">
        <v>2</v>
      </c>
      <c r="T21" s="8">
        <v>7</v>
      </c>
      <c r="U21" s="8">
        <v>0</v>
      </c>
      <c r="V21">
        <v>0</v>
      </c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>
        <v>15</v>
      </c>
      <c r="Q22" s="8">
        <v>0</v>
      </c>
      <c r="R22" s="8">
        <v>2</v>
      </c>
      <c r="S22" s="8">
        <v>2</v>
      </c>
      <c r="T22" s="8">
        <v>8</v>
      </c>
      <c r="U22" s="8">
        <v>0</v>
      </c>
      <c r="V22">
        <v>0</v>
      </c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>
        <v>16</v>
      </c>
      <c r="Q23" s="8">
        <v>0</v>
      </c>
      <c r="R23" s="8">
        <v>2</v>
      </c>
      <c r="S23" s="8">
        <v>2</v>
      </c>
      <c r="T23" s="8">
        <v>8</v>
      </c>
      <c r="U23" s="8">
        <v>0</v>
      </c>
      <c r="V23">
        <v>0</v>
      </c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>
        <v>17</v>
      </c>
      <c r="Q24" s="8">
        <v>1</v>
      </c>
      <c r="R24" s="8">
        <v>3</v>
      </c>
      <c r="S24" s="8">
        <v>1</v>
      </c>
      <c r="T24" s="8">
        <v>1</v>
      </c>
      <c r="U24" s="8">
        <v>8</v>
      </c>
      <c r="V24">
        <v>0</v>
      </c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>
        <v>18</v>
      </c>
      <c r="Q25" s="8">
        <v>0</v>
      </c>
      <c r="R25" s="8">
        <v>4</v>
      </c>
      <c r="S25" s="8">
        <v>1</v>
      </c>
      <c r="T25" s="8">
        <v>6</v>
      </c>
      <c r="U25" s="8">
        <v>3</v>
      </c>
      <c r="V25">
        <v>1</v>
      </c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>
        <v>19</v>
      </c>
      <c r="Q26" s="8">
        <v>0</v>
      </c>
      <c r="R26" s="8">
        <v>3</v>
      </c>
      <c r="S26" s="8">
        <v>1</v>
      </c>
      <c r="T26" s="8">
        <v>8</v>
      </c>
      <c r="U26" s="8">
        <v>2</v>
      </c>
      <c r="V26">
        <v>0</v>
      </c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>
        <v>20</v>
      </c>
      <c r="Q27" s="8">
        <v>0</v>
      </c>
      <c r="R27" s="8">
        <v>2</v>
      </c>
      <c r="S27" s="8">
        <v>2</v>
      </c>
      <c r="T27" s="8">
        <v>8</v>
      </c>
      <c r="U27" s="8">
        <v>0</v>
      </c>
      <c r="V27">
        <v>0</v>
      </c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>
        <v>21</v>
      </c>
      <c r="Q28" s="8">
        <v>0</v>
      </c>
      <c r="R28" s="8">
        <v>2</v>
      </c>
      <c r="S28" s="8">
        <v>8</v>
      </c>
      <c r="T28" s="8">
        <v>2</v>
      </c>
      <c r="U28" s="8">
        <v>0</v>
      </c>
      <c r="V28">
        <v>0</v>
      </c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>
        <v>22</v>
      </c>
      <c r="Q29" s="8">
        <v>0</v>
      </c>
      <c r="R29" s="8">
        <v>2</v>
      </c>
      <c r="S29" s="8">
        <v>9</v>
      </c>
      <c r="T29" s="8">
        <v>2</v>
      </c>
      <c r="U29" s="8">
        <v>0</v>
      </c>
      <c r="V29">
        <v>0</v>
      </c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>
        <v>23</v>
      </c>
      <c r="Q30" s="8">
        <v>0</v>
      </c>
      <c r="R30" s="8">
        <v>2</v>
      </c>
      <c r="S30" s="8">
        <v>8</v>
      </c>
      <c r="T30" s="8">
        <v>2</v>
      </c>
      <c r="U30" s="8">
        <v>0</v>
      </c>
      <c r="V30">
        <v>0</v>
      </c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>
        <v>24</v>
      </c>
      <c r="Q31" s="8">
        <v>0</v>
      </c>
      <c r="R31" s="8">
        <v>3</v>
      </c>
      <c r="S31" s="8">
        <v>5</v>
      </c>
      <c r="T31" s="8">
        <v>4</v>
      </c>
      <c r="U31" s="8">
        <v>1</v>
      </c>
      <c r="V31">
        <v>0</v>
      </c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>
        <v>25</v>
      </c>
      <c r="Q32" s="8">
        <v>0</v>
      </c>
      <c r="R32" s="8">
        <v>2</v>
      </c>
      <c r="S32" s="8">
        <v>9</v>
      </c>
      <c r="T32" s="8">
        <v>2</v>
      </c>
      <c r="U32" s="8">
        <v>0</v>
      </c>
      <c r="V32">
        <v>0</v>
      </c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>
        <v>26</v>
      </c>
      <c r="Q33" s="8">
        <v>0</v>
      </c>
      <c r="R33" s="8">
        <v>2</v>
      </c>
      <c r="S33" s="8">
        <v>2</v>
      </c>
      <c r="T33" s="8">
        <v>6</v>
      </c>
      <c r="U33" s="8">
        <v>0</v>
      </c>
      <c r="V33">
        <v>0</v>
      </c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>
        <v>27</v>
      </c>
      <c r="Q34" s="8">
        <v>1</v>
      </c>
      <c r="R34" s="8">
        <v>4</v>
      </c>
      <c r="S34" s="8">
        <v>1</v>
      </c>
      <c r="T34" s="8">
        <v>1</v>
      </c>
      <c r="U34" s="8">
        <v>7</v>
      </c>
      <c r="V34">
        <v>1</v>
      </c>
    </row>
    <row r="35" spans="1:22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>
        <v>28</v>
      </c>
      <c r="Q35" s="8">
        <v>1</v>
      </c>
      <c r="R35" s="8">
        <v>2</v>
      </c>
      <c r="S35" s="8">
        <v>10</v>
      </c>
      <c r="T35" s="8">
        <v>1</v>
      </c>
      <c r="U35" s="8">
        <v>0</v>
      </c>
      <c r="V35">
        <v>0</v>
      </c>
    </row>
    <row r="36" spans="1:22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2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2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2016-09-02T11:47:14Z</dcterms:modified>
</cp:coreProperties>
</file>