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m/GitHub/PhyBEARS.jl/ex/cicadidae1/"/>
    </mc:Choice>
  </mc:AlternateContent>
  <xr:revisionPtr revIDLastSave="0" documentId="13_ncr:1_{29C952B4-DEBC-0442-8D35-0E3169A2D90A}" xr6:coauthVersionLast="47" xr6:coauthVersionMax="47" xr10:uidLastSave="{00000000-0000-0000-0000-000000000000}"/>
  <bookViews>
    <workbookView xWindow="2220" yWindow="760" windowWidth="29900" windowHeight="16120" xr2:uid="{15ACA3C5-7644-7A46-8E5E-DAA05DF865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1" l="1"/>
  <c r="AG11" i="1"/>
  <c r="AG12" i="1"/>
  <c r="AG13" i="1"/>
  <c r="AG14" i="1"/>
  <c r="AG15" i="1"/>
  <c r="AG16" i="1"/>
  <c r="AG17" i="1"/>
  <c r="AG18" i="1"/>
  <c r="AG19" i="1"/>
  <c r="K19" i="1" s="1"/>
  <c r="AG20" i="1"/>
  <c r="K20" i="1" s="1"/>
  <c r="AG21" i="1"/>
  <c r="K21" i="1" s="1"/>
  <c r="AG22" i="1"/>
  <c r="K22" i="1" s="1"/>
  <c r="AG23" i="1"/>
  <c r="K23" i="1" s="1"/>
  <c r="AG24" i="1"/>
  <c r="K24" i="1" s="1"/>
  <c r="AG25" i="1"/>
  <c r="K25" i="1" s="1"/>
  <c r="AG26" i="1"/>
  <c r="K26" i="1" s="1"/>
  <c r="AG9" i="1"/>
  <c r="AD24" i="1"/>
  <c r="P26" i="1"/>
  <c r="W26" i="1"/>
  <c r="X26" i="1" s="1"/>
  <c r="Q26" i="1" s="1"/>
  <c r="W24" i="1"/>
  <c r="X24" i="1" s="1"/>
  <c r="Q24" i="1" s="1"/>
  <c r="W22" i="1"/>
  <c r="X22" i="1" s="1"/>
  <c r="Q22" i="1" s="1"/>
  <c r="W20" i="1"/>
  <c r="X20" i="1" s="1"/>
  <c r="Q20" i="1" s="1"/>
  <c r="W18" i="1"/>
  <c r="X18" i="1" s="1"/>
  <c r="Q18" i="1" s="1"/>
  <c r="W16" i="1"/>
  <c r="X16" i="1" s="1"/>
  <c r="Q16" i="1" s="1"/>
  <c r="U22" i="1"/>
  <c r="V22" i="1"/>
  <c r="P21" i="1" s="1"/>
  <c r="U23" i="1"/>
  <c r="V23" i="1"/>
  <c r="P22" i="1" s="1"/>
  <c r="U24" i="1"/>
  <c r="V24" i="1"/>
  <c r="P23" i="1" s="1"/>
  <c r="U25" i="1"/>
  <c r="V25" i="1" s="1"/>
  <c r="P24" i="1" s="1"/>
  <c r="U26" i="1"/>
  <c r="V26" i="1" s="1"/>
  <c r="P25" i="1" s="1"/>
  <c r="U21" i="1"/>
  <c r="V21" i="1" s="1"/>
  <c r="P20" i="1" s="1"/>
  <c r="V20" i="1"/>
  <c r="P19" i="1" s="1"/>
  <c r="U18" i="1"/>
  <c r="V18" i="1" s="1"/>
  <c r="P17" i="1" s="1"/>
  <c r="U19" i="1"/>
  <c r="V19" i="1" s="1"/>
  <c r="P18" i="1" s="1"/>
  <c r="U20" i="1"/>
  <c r="U15" i="1"/>
  <c r="V15" i="1" s="1"/>
  <c r="U16" i="1"/>
  <c r="V16" i="1" s="1"/>
  <c r="P15" i="1" s="1"/>
  <c r="U17" i="1"/>
  <c r="V17" i="1" s="1"/>
  <c r="P16" i="1" s="1"/>
  <c r="S25" i="1"/>
  <c r="T25" i="1" s="1"/>
  <c r="O25" i="1" s="1"/>
  <c r="S23" i="1"/>
  <c r="T23" i="1" s="1"/>
  <c r="O23" i="1" s="1"/>
  <c r="S21" i="1"/>
  <c r="T21" i="1" s="1"/>
  <c r="O21" i="1" s="1"/>
  <c r="S19" i="1"/>
  <c r="T19" i="1" s="1"/>
  <c r="O19" i="1" s="1"/>
  <c r="S17" i="1"/>
  <c r="T17" i="1" s="1"/>
  <c r="O17" i="1" s="1"/>
  <c r="S15" i="1"/>
  <c r="T15" i="1" s="1"/>
  <c r="O15" i="1" s="1"/>
  <c r="S13" i="1"/>
  <c r="T13" i="1" s="1"/>
  <c r="O13" i="1" s="1"/>
  <c r="S11" i="1"/>
  <c r="T11" i="1" s="1"/>
  <c r="O11" i="1" s="1"/>
  <c r="S9" i="1"/>
  <c r="T9" i="1" s="1"/>
  <c r="O9" i="1" s="1"/>
  <c r="I11" i="1"/>
  <c r="J11" i="1"/>
  <c r="K11" i="1"/>
  <c r="J19" i="1"/>
  <c r="AC10" i="1"/>
  <c r="J10" i="1" s="1"/>
  <c r="K10" i="1"/>
  <c r="AC11" i="1"/>
  <c r="AC12" i="1"/>
  <c r="J12" i="1" s="1"/>
  <c r="K12" i="1"/>
  <c r="AC13" i="1"/>
  <c r="J13" i="1" s="1"/>
  <c r="K13" i="1"/>
  <c r="AC14" i="1"/>
  <c r="J14" i="1" s="1"/>
  <c r="K14" i="1"/>
  <c r="AC15" i="1"/>
  <c r="J15" i="1" s="1"/>
  <c r="K15" i="1"/>
  <c r="AC16" i="1"/>
  <c r="J16" i="1" s="1"/>
  <c r="K16" i="1"/>
  <c r="AC17" i="1"/>
  <c r="J17" i="1" s="1"/>
  <c r="K17" i="1"/>
  <c r="AC18" i="1"/>
  <c r="J18" i="1" s="1"/>
  <c r="K18" i="1"/>
  <c r="AC19" i="1"/>
  <c r="AC20" i="1"/>
  <c r="J20" i="1" s="1"/>
  <c r="AC21" i="1"/>
  <c r="AC22" i="1"/>
  <c r="J22" i="1" s="1"/>
  <c r="AC23" i="1"/>
  <c r="J23" i="1" s="1"/>
  <c r="AC24" i="1"/>
  <c r="J24" i="1" s="1"/>
  <c r="AC25" i="1"/>
  <c r="J25" i="1" s="1"/>
  <c r="AC26" i="1"/>
  <c r="J26" i="1" s="1"/>
  <c r="Y10" i="1"/>
  <c r="I10" i="1" s="1"/>
  <c r="Y11" i="1"/>
  <c r="Y12" i="1"/>
  <c r="I12" i="1" s="1"/>
  <c r="Y13" i="1"/>
  <c r="I13" i="1" s="1"/>
  <c r="Y14" i="1"/>
  <c r="I14" i="1" s="1"/>
  <c r="Y15" i="1"/>
  <c r="I15" i="1" s="1"/>
  <c r="Y16" i="1"/>
  <c r="I16" i="1" s="1"/>
  <c r="Y17" i="1"/>
  <c r="I17" i="1" s="1"/>
  <c r="Y18" i="1"/>
  <c r="I18" i="1" s="1"/>
  <c r="Y19" i="1"/>
  <c r="I19" i="1" s="1"/>
  <c r="Y20" i="1"/>
  <c r="I20" i="1" s="1"/>
  <c r="Y21" i="1"/>
  <c r="I21" i="1" s="1"/>
  <c r="Y22" i="1"/>
  <c r="I22" i="1" s="1"/>
  <c r="Y23" i="1"/>
  <c r="I23" i="1" s="1"/>
  <c r="Y24" i="1"/>
  <c r="I24" i="1" s="1"/>
  <c r="Y25" i="1"/>
  <c r="I25" i="1" s="1"/>
  <c r="Y26" i="1"/>
  <c r="I26" i="1" s="1"/>
  <c r="L5" i="1"/>
  <c r="M5" i="1" s="1"/>
  <c r="M4" i="1"/>
  <c r="L3" i="1"/>
  <c r="M3" i="1" s="1"/>
  <c r="Y9" i="1"/>
  <c r="I9" i="1" s="1"/>
  <c r="AC9" i="1"/>
  <c r="J9" i="1" s="1"/>
  <c r="K9" i="1"/>
  <c r="D4" i="1"/>
  <c r="AC5" i="1" l="1"/>
  <c r="AD10" i="1" s="1"/>
  <c r="AE10" i="1" s="1"/>
  <c r="J21" i="1"/>
  <c r="AG5" i="1"/>
  <c r="AE24" i="1"/>
  <c r="AD18" i="1"/>
  <c r="AE18" i="1" s="1"/>
  <c r="AD12" i="1"/>
  <c r="AE12" i="1" s="1"/>
  <c r="AD23" i="1"/>
  <c r="AE23" i="1" s="1"/>
  <c r="AD9" i="1"/>
  <c r="AD21" i="1"/>
  <c r="AE21" i="1" s="1"/>
  <c r="AD15" i="1"/>
  <c r="AE15" i="1" s="1"/>
  <c r="AD26" i="1"/>
  <c r="AE26" i="1" s="1"/>
  <c r="AD20" i="1"/>
  <c r="AE20" i="1" s="1"/>
  <c r="AD17" i="1"/>
  <c r="AE17" i="1" s="1"/>
  <c r="AD14" i="1"/>
  <c r="AE14" i="1" s="1"/>
  <c r="Y5" i="1"/>
  <c r="Z18" i="1" s="1"/>
  <c r="AA18" i="1" s="1"/>
  <c r="AH24" i="1" l="1"/>
  <c r="AH16" i="1"/>
  <c r="AI16" i="1" s="1"/>
  <c r="AD13" i="1"/>
  <c r="AE13" i="1" s="1"/>
  <c r="AD16" i="1"/>
  <c r="AE16" i="1" s="1"/>
  <c r="AD19" i="1"/>
  <c r="AE19" i="1" s="1"/>
  <c r="AD22" i="1"/>
  <c r="AE22" i="1" s="1"/>
  <c r="AD25" i="1"/>
  <c r="AE25" i="1" s="1"/>
  <c r="AD11" i="1"/>
  <c r="AE11" i="1" s="1"/>
  <c r="Z24" i="1"/>
  <c r="AA24" i="1" s="1"/>
  <c r="Z23" i="1"/>
  <c r="AA23" i="1" s="1"/>
  <c r="Z16" i="1"/>
  <c r="AA16" i="1" s="1"/>
  <c r="Z25" i="1"/>
  <c r="AA25" i="1" s="1"/>
  <c r="Z14" i="1"/>
  <c r="AA14" i="1" s="1"/>
  <c r="Z10" i="1"/>
  <c r="AA10" i="1" s="1"/>
  <c r="Z11" i="1"/>
  <c r="AA11" i="1" s="1"/>
  <c r="Z19" i="1"/>
  <c r="AA19" i="1" s="1"/>
  <c r="Z21" i="1"/>
  <c r="AA21" i="1" s="1"/>
  <c r="Z22" i="1"/>
  <c r="AA22" i="1" s="1"/>
  <c r="Z12" i="1"/>
  <c r="AA12" i="1" s="1"/>
  <c r="Z20" i="1"/>
  <c r="AA20" i="1" s="1"/>
  <c r="Z13" i="1"/>
  <c r="AA13" i="1" s="1"/>
  <c r="AH10" i="1"/>
  <c r="AI10" i="1" s="1"/>
  <c r="AH13" i="1"/>
  <c r="AI13" i="1" s="1"/>
  <c r="AH19" i="1"/>
  <c r="AI19" i="1" s="1"/>
  <c r="AH22" i="1"/>
  <c r="AI22" i="1" s="1"/>
  <c r="AH25" i="1"/>
  <c r="AI25" i="1" s="1"/>
  <c r="AH11" i="1"/>
  <c r="AI11" i="1" s="1"/>
  <c r="AH14" i="1"/>
  <c r="AI14" i="1" s="1"/>
  <c r="AH17" i="1"/>
  <c r="AI17" i="1" s="1"/>
  <c r="AH20" i="1"/>
  <c r="AI20" i="1" s="1"/>
  <c r="AH26" i="1"/>
  <c r="AI26" i="1" s="1"/>
  <c r="AH9" i="1"/>
  <c r="AH12" i="1"/>
  <c r="AI12" i="1" s="1"/>
  <c r="AH15" i="1"/>
  <c r="AI15" i="1" s="1"/>
  <c r="AH18" i="1"/>
  <c r="AI18" i="1" s="1"/>
  <c r="AH23" i="1"/>
  <c r="AI23" i="1" s="1"/>
  <c r="AI24" i="1"/>
  <c r="AE9" i="1"/>
  <c r="AH21" i="1"/>
  <c r="AI21" i="1" s="1"/>
  <c r="Z15" i="1"/>
  <c r="AA15" i="1" s="1"/>
  <c r="Z17" i="1"/>
  <c r="AA17" i="1" s="1"/>
  <c r="Z9" i="1"/>
  <c r="AA9" i="1" s="1"/>
  <c r="Z26" i="1"/>
  <c r="AA26" i="1" s="1"/>
  <c r="AA5" i="1" l="1"/>
  <c r="AB24" i="1" s="1"/>
  <c r="L24" i="1" s="1"/>
  <c r="AE5" i="1"/>
  <c r="AB14" i="1"/>
  <c r="L14" i="1" s="1"/>
  <c r="AB18" i="1"/>
  <c r="L18" i="1" s="1"/>
  <c r="AB22" i="1"/>
  <c r="L22" i="1" s="1"/>
  <c r="AB9" i="1"/>
  <c r="L9" i="1" s="1"/>
  <c r="AB15" i="1"/>
  <c r="L15" i="1" s="1"/>
  <c r="AB21" i="1"/>
  <c r="L21" i="1" s="1"/>
  <c r="AB10" i="1"/>
  <c r="L10" i="1" s="1"/>
  <c r="AB26" i="1"/>
  <c r="L26" i="1" s="1"/>
  <c r="AB20" i="1"/>
  <c r="L20" i="1" s="1"/>
  <c r="AB12" i="1"/>
  <c r="L12" i="1" s="1"/>
  <c r="AB19" i="1"/>
  <c r="L19" i="1" s="1"/>
  <c r="AB13" i="1"/>
  <c r="L13" i="1" s="1"/>
  <c r="AB17" i="1"/>
  <c r="L17" i="1" s="1"/>
  <c r="AB11" i="1"/>
  <c r="L11" i="1" s="1"/>
  <c r="AB16" i="1"/>
  <c r="L16" i="1" s="1"/>
  <c r="AB23" i="1"/>
  <c r="L23" i="1" s="1"/>
  <c r="AI9" i="1"/>
  <c r="AI5" i="1" s="1"/>
  <c r="AB25" i="1" l="1"/>
  <c r="L25" i="1" s="1"/>
  <c r="AF15" i="1"/>
  <c r="M15" i="1" s="1"/>
  <c r="AF23" i="1"/>
  <c r="M23" i="1" s="1"/>
  <c r="AF13" i="1"/>
  <c r="M13" i="1" s="1"/>
  <c r="AF19" i="1"/>
  <c r="M19" i="1" s="1"/>
  <c r="AF12" i="1"/>
  <c r="M12" i="1" s="1"/>
  <c r="AF10" i="1"/>
  <c r="M10" i="1" s="1"/>
  <c r="AF22" i="1"/>
  <c r="M22" i="1" s="1"/>
  <c r="AF24" i="1"/>
  <c r="M24" i="1" s="1"/>
  <c r="AF21" i="1"/>
  <c r="M21" i="1" s="1"/>
  <c r="AF16" i="1"/>
  <c r="M16" i="1" s="1"/>
  <c r="AF17" i="1"/>
  <c r="M17" i="1" s="1"/>
  <c r="AF18" i="1"/>
  <c r="M18" i="1" s="1"/>
  <c r="AF25" i="1"/>
  <c r="M25" i="1" s="1"/>
  <c r="AF14" i="1"/>
  <c r="M14" i="1" s="1"/>
  <c r="AF26" i="1"/>
  <c r="M26" i="1" s="1"/>
  <c r="AF20" i="1"/>
  <c r="M20" i="1" s="1"/>
  <c r="AF9" i="1"/>
  <c r="M9" i="1" s="1"/>
  <c r="AF11" i="1"/>
  <c r="M11" i="1" s="1"/>
  <c r="AJ9" i="1"/>
  <c r="N9" i="1" s="1"/>
  <c r="AJ25" i="1"/>
  <c r="N25" i="1" s="1"/>
  <c r="AJ13" i="1"/>
  <c r="N13" i="1" s="1"/>
  <c r="AJ16" i="1"/>
  <c r="N16" i="1" s="1"/>
  <c r="AJ20" i="1"/>
  <c r="N20" i="1" s="1"/>
  <c r="AJ15" i="1"/>
  <c r="N15" i="1" s="1"/>
  <c r="AJ17" i="1"/>
  <c r="N17" i="1" s="1"/>
  <c r="AJ18" i="1"/>
  <c r="N18" i="1" s="1"/>
  <c r="AJ23" i="1"/>
  <c r="N23" i="1" s="1"/>
  <c r="AJ22" i="1"/>
  <c r="N22" i="1" s="1"/>
  <c r="AJ24" i="1"/>
  <c r="N24" i="1" s="1"/>
  <c r="AJ10" i="1"/>
  <c r="N10" i="1" s="1"/>
  <c r="AJ19" i="1"/>
  <c r="N19" i="1" s="1"/>
  <c r="AJ11" i="1"/>
  <c r="N11" i="1" s="1"/>
  <c r="AJ26" i="1"/>
  <c r="N26" i="1" s="1"/>
  <c r="AJ12" i="1"/>
  <c r="N12" i="1" s="1"/>
  <c r="AJ21" i="1"/>
  <c r="N21" i="1" s="1"/>
  <c r="AJ14" i="1"/>
  <c r="N14" i="1" s="1"/>
</calcChain>
</file>

<file path=xl/sharedStrings.xml><?xml version="1.0" encoding="utf-8"?>
<sst xmlns="http://schemas.openxmlformats.org/spreadsheetml/2006/main" count="118" uniqueCount="57">
  <si>
    <t>Maximum # areas = 3</t>
  </si>
  <si>
    <t>Results - statistical model comparison on Mark Stukel cicadidae dataset</t>
  </si>
  <si>
    <t>Number of tips in tree:</t>
  </si>
  <si>
    <t>Age of tree</t>
  </si>
  <si>
    <t>Ma</t>
  </si>
  <si>
    <t>Name</t>
  </si>
  <si>
    <t>lnL</t>
  </si>
  <si>
    <t>k</t>
  </si>
  <si>
    <t>d</t>
  </si>
  <si>
    <t>e</t>
  </si>
  <si>
    <t>j</t>
  </si>
  <si>
    <t>x</t>
  </si>
  <si>
    <t>AIC</t>
  </si>
  <si>
    <t>deltaAIC</t>
  </si>
  <si>
    <t>relative likelihood</t>
  </si>
  <si>
    <t>AICc</t>
  </si>
  <si>
    <t>BIC</t>
  </si>
  <si>
    <t>AICc weight</t>
  </si>
  <si>
    <t>AIC weight</t>
  </si>
  <si>
    <t>BIC weight</t>
  </si>
  <si>
    <t>deltaAICc</t>
  </si>
  <si>
    <t>deltaBIC</t>
  </si>
  <si>
    <t>Model description</t>
  </si>
  <si>
    <t>DEC</t>
  </si>
  <si>
    <t>DEC+J</t>
  </si>
  <si>
    <t>DIVALIKE</t>
  </si>
  <si>
    <t>DIVALIKE+J</t>
  </si>
  <si>
    <t>BAYAREALIKE</t>
  </si>
  <si>
    <t>BAYAREALIKE+J</t>
  </si>
  <si>
    <t>DEC+x</t>
  </si>
  <si>
    <t>DEC+J+x</t>
  </si>
  <si>
    <t>DIVALIKE+x</t>
  </si>
  <si>
    <t>DIVALIKE+J+x</t>
  </si>
  <si>
    <t>BAYAREALIKE+x</t>
  </si>
  <si>
    <t>BAYAREALIKE+J+x</t>
  </si>
  <si>
    <t>INTERMEDIATE CALCULATIONS --&gt;</t>
  </si>
  <si>
    <t>deviance</t>
  </si>
  <si>
    <t>P-value</t>
  </si>
  <si>
    <r>
      <t>LRT (+</t>
    </r>
    <r>
      <rPr>
        <b/>
        <i/>
        <sz val="12"/>
        <color theme="1"/>
        <rFont val="Aptos Narrow"/>
        <scheme val="minor"/>
      </rPr>
      <t>j</t>
    </r>
    <r>
      <rPr>
        <b/>
        <sz val="12"/>
        <color theme="1"/>
        <rFont val="Aptos Narrow"/>
        <scheme val="minor"/>
      </rPr>
      <t>)</t>
    </r>
  </si>
  <si>
    <r>
      <t>LRT (+</t>
    </r>
    <r>
      <rPr>
        <b/>
        <i/>
        <sz val="12"/>
        <color theme="1"/>
        <rFont val="Aptos Narrow"/>
        <scheme val="minor"/>
      </rPr>
      <t>x</t>
    </r>
    <r>
      <rPr>
        <b/>
        <sz val="12"/>
        <color theme="1"/>
        <rFont val="Aptos Narrow"/>
        <scheme val="minor"/>
      </rPr>
      <t>)</t>
    </r>
  </si>
  <si>
    <r>
      <t>LRT (+</t>
    </r>
    <r>
      <rPr>
        <b/>
        <i/>
        <sz val="12"/>
        <color theme="1"/>
        <rFont val="Aptos Narrow"/>
        <scheme val="minor"/>
      </rPr>
      <t>j</t>
    </r>
    <r>
      <rPr>
        <b/>
        <sz val="12"/>
        <color theme="1"/>
        <rFont val="Aptos Narrow"/>
        <scheme val="minor"/>
      </rPr>
      <t>+</t>
    </r>
    <r>
      <rPr>
        <b/>
        <i/>
        <sz val="12"/>
        <color theme="1"/>
        <rFont val="Aptos Narrow"/>
        <scheme val="minor"/>
      </rPr>
      <t>x</t>
    </r>
    <r>
      <rPr>
        <b/>
        <sz val="12"/>
        <color theme="1"/>
        <rFont val="Aptos Narrow"/>
        <scheme val="minor"/>
      </rPr>
      <t>)</t>
    </r>
  </si>
  <si>
    <r>
      <t>LRT (+</t>
    </r>
    <r>
      <rPr>
        <b/>
        <i/>
        <sz val="12"/>
        <color theme="1"/>
        <rFont val="Aptos Narrow"/>
        <scheme val="minor"/>
      </rPr>
      <t>j</t>
    </r>
    <r>
      <rPr>
        <b/>
        <sz val="12"/>
        <color theme="1"/>
        <rFont val="Aptos Narrow"/>
        <scheme val="minor"/>
      </rPr>
      <t>+x)</t>
    </r>
  </si>
  <si>
    <t>minAIC</t>
  </si>
  <si>
    <t>sumRelLike</t>
  </si>
  <si>
    <t>minAICc</t>
  </si>
  <si>
    <t>minBIC</t>
  </si>
  <si>
    <t>M4+x (with min dist 0.01)</t>
  </si>
  <si>
    <t>M4+x (with min dist 1.0)</t>
  </si>
  <si>
    <t>M0: Dispersal independent of distance</t>
  </si>
  <si>
    <t>M4: Dispersal dependent on fixed modern distances</t>
  </si>
  <si>
    <t>M3: Dispersal dependent on time-stratified paleodistances</t>
  </si>
  <si>
    <t>M3+x stratified</t>
  </si>
  <si>
    <t>Pasting:</t>
  </si>
  <si>
    <t>Pasting: v2, GenSA</t>
  </si>
  <si>
    <t>M0</t>
  </si>
  <si>
    <t>M4 distances</t>
  </si>
  <si>
    <t>M3 time-stratified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</si>
</sst>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"/>
    <numFmt numFmtId="168" formatCode="0.0E+00"/>
    <numFmt numFmtId="173" formatCode="0.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2"/>
      <color theme="0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11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73" fontId="0" fillId="0" borderId="0" xfId="0" applyNumberFormat="1"/>
    <xf numFmtId="167" fontId="4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5ACE-DE01-A046-BC94-D2D3326ADCD2}">
  <dimension ref="A1:AJ70"/>
  <sheetViews>
    <sheetView tabSelected="1" workbookViewId="0">
      <selection activeCell="A15" sqref="A15:A20"/>
    </sheetView>
  </sheetViews>
  <sheetFormatPr baseColWidth="10" defaultRowHeight="16" x14ac:dyDescent="0.2"/>
  <cols>
    <col min="1" max="1" width="28.1640625" customWidth="1"/>
    <col min="2" max="2" width="23" customWidth="1"/>
    <col min="12" max="14" width="12.1640625" bestFit="1" customWidth="1"/>
    <col min="17" max="17" width="8.83203125" customWidth="1"/>
    <col min="20" max="20" width="12.1640625" bestFit="1" customWidth="1"/>
    <col min="24" max="24" width="12.1640625" bestFit="1" customWidth="1"/>
    <col min="28" max="28" width="12.1640625" bestFit="1" customWidth="1"/>
    <col min="32" max="32" width="12.1640625" bestFit="1" customWidth="1"/>
  </cols>
  <sheetData>
    <row r="1" spans="1:36" x14ac:dyDescent="0.2">
      <c r="A1" t="s">
        <v>1</v>
      </c>
    </row>
    <row r="3" spans="1:36" x14ac:dyDescent="0.2">
      <c r="A3" t="s">
        <v>2</v>
      </c>
      <c r="B3">
        <v>156</v>
      </c>
      <c r="L3">
        <f>LN(1)</f>
        <v>0</v>
      </c>
      <c r="M3">
        <f>EXP(L3)</f>
        <v>1</v>
      </c>
    </row>
    <row r="4" spans="1:36" x14ac:dyDescent="0.2">
      <c r="A4" t="s">
        <v>3</v>
      </c>
      <c r="B4">
        <v>135</v>
      </c>
      <c r="C4" t="s">
        <v>4</v>
      </c>
      <c r="D4">
        <f>LN(10)</f>
        <v>2.3025850929940459</v>
      </c>
      <c r="L4">
        <v>10</v>
      </c>
      <c r="M4">
        <f>EXP(L4)</f>
        <v>22026.465794806718</v>
      </c>
      <c r="Y4" t="s">
        <v>42</v>
      </c>
      <c r="AA4" t="s">
        <v>43</v>
      </c>
      <c r="AC4" t="s">
        <v>44</v>
      </c>
      <c r="AE4" t="s">
        <v>43</v>
      </c>
      <c r="AG4" t="s">
        <v>45</v>
      </c>
      <c r="AI4" t="s">
        <v>43</v>
      </c>
    </row>
    <row r="5" spans="1:36" x14ac:dyDescent="0.2">
      <c r="L5">
        <f>LN(10)</f>
        <v>2.3025850929940459</v>
      </c>
      <c r="M5">
        <f>EXP(L5)</f>
        <v>10.000000000000002</v>
      </c>
      <c r="S5" s="2" t="s">
        <v>35</v>
      </c>
      <c r="Y5">
        <f>MIN(Y9:Y26)</f>
        <v>499.42474486237802</v>
      </c>
      <c r="AA5">
        <f>SUM(AA9:AA26)</f>
        <v>1.2716839383872438</v>
      </c>
      <c r="AC5">
        <f>MIN(AC9:AC26)</f>
        <v>491.47772499482835</v>
      </c>
      <c r="AE5">
        <f>SUM(AE9:AE26)</f>
        <v>1.2716836203460504</v>
      </c>
      <c r="AG5">
        <f>MIN(AG9:AG26)</f>
        <v>511.62416889137614</v>
      </c>
      <c r="AI5">
        <f>SUM(AI9:AI26)</f>
        <v>1.2716857542196609</v>
      </c>
    </row>
    <row r="6" spans="1:36" x14ac:dyDescent="0.2">
      <c r="A6" t="s">
        <v>0</v>
      </c>
    </row>
    <row r="7" spans="1:36" s="2" customFormat="1" ht="17" thickBot="1" x14ac:dyDescent="0.25">
      <c r="S7" s="2" t="s">
        <v>38</v>
      </c>
      <c r="U7" s="2" t="s">
        <v>39</v>
      </c>
      <c r="W7" s="2" t="s">
        <v>40</v>
      </c>
      <c r="Y7" s="2" t="s">
        <v>12</v>
      </c>
      <c r="AC7" s="2" t="s">
        <v>15</v>
      </c>
      <c r="AG7" s="2" t="s">
        <v>16</v>
      </c>
    </row>
    <row r="8" spans="1:36" s="2" customFormat="1" ht="17" thickBot="1" x14ac:dyDescent="0.25">
      <c r="A8" s="12" t="s">
        <v>22</v>
      </c>
      <c r="B8" s="12" t="s">
        <v>5</v>
      </c>
      <c r="C8" s="13" t="s">
        <v>6</v>
      </c>
      <c r="D8" s="14" t="s">
        <v>7</v>
      </c>
      <c r="E8" s="14" t="s">
        <v>8</v>
      </c>
      <c r="F8" s="14" t="s">
        <v>9</v>
      </c>
      <c r="G8" s="14" t="s">
        <v>10</v>
      </c>
      <c r="H8" s="14" t="s">
        <v>11</v>
      </c>
      <c r="I8" s="13" t="s">
        <v>12</v>
      </c>
      <c r="J8" s="13" t="s">
        <v>15</v>
      </c>
      <c r="K8" s="13" t="s">
        <v>16</v>
      </c>
      <c r="L8" s="13" t="s">
        <v>18</v>
      </c>
      <c r="M8" s="13" t="s">
        <v>17</v>
      </c>
      <c r="N8" s="13" t="s">
        <v>19</v>
      </c>
      <c r="O8" s="13" t="s">
        <v>38</v>
      </c>
      <c r="P8" s="13" t="s">
        <v>39</v>
      </c>
      <c r="Q8" s="13" t="s">
        <v>41</v>
      </c>
      <c r="S8" s="2" t="s">
        <v>36</v>
      </c>
      <c r="T8" s="2" t="s">
        <v>37</v>
      </c>
      <c r="U8" s="2" t="s">
        <v>36</v>
      </c>
      <c r="V8" s="2" t="s">
        <v>37</v>
      </c>
      <c r="W8" s="2" t="s">
        <v>36</v>
      </c>
      <c r="X8" s="2" t="s">
        <v>37</v>
      </c>
      <c r="Y8" s="2" t="s">
        <v>12</v>
      </c>
      <c r="Z8" s="2" t="s">
        <v>13</v>
      </c>
      <c r="AA8" s="2" t="s">
        <v>14</v>
      </c>
      <c r="AB8" s="2" t="s">
        <v>18</v>
      </c>
      <c r="AC8" s="2" t="s">
        <v>15</v>
      </c>
      <c r="AD8" s="2" t="s">
        <v>20</v>
      </c>
      <c r="AE8" s="2" t="s">
        <v>14</v>
      </c>
      <c r="AF8" s="2" t="s">
        <v>17</v>
      </c>
      <c r="AG8" s="2" t="s">
        <v>16</v>
      </c>
      <c r="AH8" s="2" t="s">
        <v>21</v>
      </c>
      <c r="AI8" s="2" t="s">
        <v>14</v>
      </c>
      <c r="AJ8" s="2" t="s">
        <v>19</v>
      </c>
    </row>
    <row r="9" spans="1:36" x14ac:dyDescent="0.2">
      <c r="A9" s="1" t="s">
        <v>48</v>
      </c>
      <c r="B9" t="s">
        <v>23</v>
      </c>
      <c r="C9" s="8">
        <v>-310.89999999999998</v>
      </c>
      <c r="D9">
        <v>2</v>
      </c>
      <c r="E9" s="10">
        <v>1E-3</v>
      </c>
      <c r="F9" s="10">
        <v>6.9999999999999999E-4</v>
      </c>
      <c r="G9" s="11">
        <v>0</v>
      </c>
      <c r="H9" s="11">
        <v>0</v>
      </c>
      <c r="I9" s="8">
        <f>Y9</f>
        <v>625.79999999999995</v>
      </c>
      <c r="J9" s="8">
        <f>AC9</f>
        <v>621.82614379084964</v>
      </c>
      <c r="K9" s="8">
        <f>AG9</f>
        <v>631.89971201449907</v>
      </c>
      <c r="L9" s="4">
        <f>AB9</f>
        <v>2.8417301575659827E-28</v>
      </c>
      <c r="M9" s="4">
        <f>AF9</f>
        <v>3.8978167589135418E-29</v>
      </c>
      <c r="N9" s="4">
        <f>AJ9</f>
        <v>5.9995385830795839E-27</v>
      </c>
      <c r="O9" s="7">
        <f>T9</f>
        <v>2.2721984886965871E-23</v>
      </c>
      <c r="S9" s="6">
        <f>2*(C10-C9)</f>
        <v>99.208932732707922</v>
      </c>
      <c r="T9" s="7">
        <f>_xlfn.CHISQ.DIST.RT(S9,D10-D9)</f>
        <v>2.2721984886965871E-23</v>
      </c>
      <c r="Y9">
        <f>-2*(C9-D9)</f>
        <v>625.79999999999995</v>
      </c>
      <c r="Z9">
        <f>Y9-Y$5</f>
        <v>126.37525513762193</v>
      </c>
      <c r="AA9">
        <f>EXP(-0.5*Z9)</f>
        <v>3.6137825986073119E-28</v>
      </c>
      <c r="AB9">
        <f>AA9/AA$5</f>
        <v>2.8417301575659827E-28</v>
      </c>
      <c r="AC9">
        <f>(-2*C9)+2*(D9/($B$3-D9-1))</f>
        <v>621.82614379084964</v>
      </c>
      <c r="AD9">
        <f>AC9-AC$5</f>
        <v>130.34841879602129</v>
      </c>
      <c r="AE9">
        <f>EXP(-0.5*AD9)</f>
        <v>4.9567897274206813E-29</v>
      </c>
      <c r="AF9">
        <f>AE9/AE$5</f>
        <v>3.8978167589135418E-29</v>
      </c>
      <c r="AG9">
        <f>-2*C9+(D9*LN($B$3))</f>
        <v>631.89971201449907</v>
      </c>
      <c r="AH9">
        <f>AG9-AG$5</f>
        <v>120.27554312312293</v>
      </c>
      <c r="AI9">
        <f>EXP(-0.5*AH9)</f>
        <v>7.629527747993516E-27</v>
      </c>
      <c r="AJ9">
        <f>AI9/AI$5</f>
        <v>5.9995385830795839E-27</v>
      </c>
    </row>
    <row r="10" spans="1:36" x14ac:dyDescent="0.2">
      <c r="A10" s="1"/>
      <c r="B10" t="s">
        <v>24</v>
      </c>
      <c r="C10" s="8">
        <v>-261.29553363364602</v>
      </c>
      <c r="D10">
        <v>3</v>
      </c>
      <c r="E10" s="10">
        <v>2.9282283410134402E-4</v>
      </c>
      <c r="F10" s="9">
        <v>9.9999999999999998E-13</v>
      </c>
      <c r="G10" s="10">
        <v>1.9586440405548401E-2</v>
      </c>
      <c r="H10" s="11">
        <v>0</v>
      </c>
      <c r="I10" s="8">
        <f t="shared" ref="I10:I27" si="0">Y10</f>
        <v>528.59106726729203</v>
      </c>
      <c r="J10" s="8">
        <f t="shared" ref="J10:J27" si="1">AC10</f>
        <v>522.63054095150255</v>
      </c>
      <c r="K10" s="8">
        <f t="shared" ref="K10:K27" si="2">AG10</f>
        <v>537.7406352890406</v>
      </c>
      <c r="L10" s="4">
        <f t="shared" ref="L10:L26" si="3">AB10</f>
        <v>3.6495084619587282E-7</v>
      </c>
      <c r="M10" s="4">
        <f t="shared" ref="M10:M26" si="4">AF10</f>
        <v>1.3516768932592906E-7</v>
      </c>
      <c r="N10" s="4">
        <f t="shared" ref="N10:N26" si="5">AJ10</f>
        <v>1.6768784059165783E-6</v>
      </c>
      <c r="O10" s="5"/>
      <c r="S10" s="6"/>
      <c r="T10" s="7"/>
      <c r="Y10">
        <f t="shared" ref="Y10:Y26" si="6">-2*(C10-D10)</f>
        <v>528.59106726729203</v>
      </c>
      <c r="Z10">
        <f t="shared" ref="Z10:Z26" si="7">Y10-Y$5</f>
        <v>29.166322404914013</v>
      </c>
      <c r="AA10">
        <f t="shared" ref="AA10:AA26" si="8">EXP(-0.5*Z10)</f>
        <v>4.641021294081248E-7</v>
      </c>
      <c r="AB10">
        <f>AA10/AA$5</f>
        <v>3.6495084619587282E-7</v>
      </c>
      <c r="AC10">
        <f t="shared" ref="AC10:AC26" si="9">(-2*C10)+2*(D10/($B$3-D10-1))</f>
        <v>522.63054095150255</v>
      </c>
      <c r="AD10">
        <f t="shared" ref="AD10:AD26" si="10">AC10-AC$5</f>
        <v>31.152815956674203</v>
      </c>
      <c r="AE10">
        <f t="shared" ref="AE10:AE26" si="11">EXP(-0.5*AD10)</f>
        <v>1.7189053651580765E-7</v>
      </c>
      <c r="AF10">
        <f t="shared" ref="AF10:AF26" si="12">AE10/AE$5</f>
        <v>1.3516768932592906E-7</v>
      </c>
      <c r="AG10">
        <f t="shared" ref="AG10:AG26" si="13">-2*C10+(D10*LN($B$3))</f>
        <v>537.7406352890406</v>
      </c>
      <c r="AH10">
        <f t="shared" ref="AH10:AH26" si="14">AG10-AG$5</f>
        <v>26.116466397664453</v>
      </c>
      <c r="AI10">
        <f t="shared" ref="AI10:AI26" si="15">EXP(-0.5*AH10)</f>
        <v>2.1324623803626866E-6</v>
      </c>
      <c r="AJ10">
        <f>AI10/AI$5</f>
        <v>1.6768784059165783E-6</v>
      </c>
    </row>
    <row r="11" spans="1:36" x14ac:dyDescent="0.2">
      <c r="A11" s="1"/>
      <c r="B11" t="s">
        <v>25</v>
      </c>
      <c r="C11" s="8">
        <v>-305.2</v>
      </c>
      <c r="D11">
        <v>2</v>
      </c>
      <c r="E11" s="10">
        <v>1.1999999999999999E-3</v>
      </c>
      <c r="F11" s="9">
        <v>9.9999999999999998E-13</v>
      </c>
      <c r="G11" s="11">
        <v>0</v>
      </c>
      <c r="H11" s="11">
        <v>0</v>
      </c>
      <c r="I11" s="8">
        <f t="shared" si="0"/>
        <v>614.4</v>
      </c>
      <c r="J11" s="8">
        <f t="shared" si="1"/>
        <v>610.42614379084966</v>
      </c>
      <c r="K11" s="8">
        <f t="shared" si="2"/>
        <v>620.4997120144991</v>
      </c>
      <c r="L11" s="4">
        <f t="shared" si="3"/>
        <v>8.4930050644145014E-26</v>
      </c>
      <c r="M11" s="4">
        <f t="shared" si="4"/>
        <v>1.1649303641823274E-26</v>
      </c>
      <c r="N11" s="4">
        <f t="shared" si="5"/>
        <v>1.7930665033265736E-24</v>
      </c>
      <c r="O11" s="7">
        <f>T11</f>
        <v>8.6090121472066975E-20</v>
      </c>
      <c r="S11" s="6">
        <f>2*(C12-C11)</f>
        <v>82.905069209370026</v>
      </c>
      <c r="T11" s="7">
        <f>_xlfn.CHISQ.DIST.RT(S11,D12-D11)</f>
        <v>8.6090121472066975E-20</v>
      </c>
      <c r="Y11">
        <f t="shared" si="6"/>
        <v>614.4</v>
      </c>
      <c r="Z11">
        <f t="shared" si="7"/>
        <v>114.97525513762196</v>
      </c>
      <c r="AA11">
        <f t="shared" si="8"/>
        <v>1.0800418129057441E-25</v>
      </c>
      <c r="AB11">
        <f>AA11/AA$5</f>
        <v>8.4930050644145014E-26</v>
      </c>
      <c r="AC11">
        <f t="shared" si="9"/>
        <v>610.42614379084966</v>
      </c>
      <c r="AD11">
        <f t="shared" si="10"/>
        <v>118.94841879602131</v>
      </c>
      <c r="AE11">
        <f t="shared" si="11"/>
        <v>1.4814228629744251E-26</v>
      </c>
      <c r="AF11">
        <f t="shared" si="12"/>
        <v>1.1649303641823274E-26</v>
      </c>
      <c r="AG11">
        <f t="shared" si="13"/>
        <v>620.4997120144991</v>
      </c>
      <c r="AH11">
        <f t="shared" si="14"/>
        <v>108.87554312312295</v>
      </c>
      <c r="AI11">
        <f t="shared" si="15"/>
        <v>2.280217128648864E-24</v>
      </c>
      <c r="AJ11">
        <f>AI11/AI$5</f>
        <v>1.7930665033265736E-24</v>
      </c>
    </row>
    <row r="12" spans="1:36" x14ac:dyDescent="0.2">
      <c r="A12" s="1"/>
      <c r="B12" t="s">
        <v>26</v>
      </c>
      <c r="C12" s="8">
        <v>-263.74746539531498</v>
      </c>
      <c r="D12">
        <v>3</v>
      </c>
      <c r="E12" s="10">
        <v>3.3360609837179901E-4</v>
      </c>
      <c r="F12" s="9">
        <v>9.9999999999999998E-13</v>
      </c>
      <c r="G12" s="10">
        <v>1.9367579388244901E-2</v>
      </c>
      <c r="H12" s="11">
        <v>0</v>
      </c>
      <c r="I12" s="8">
        <f t="shared" si="0"/>
        <v>533.49493079062995</v>
      </c>
      <c r="J12" s="8">
        <f t="shared" si="1"/>
        <v>527.53440447484047</v>
      </c>
      <c r="K12" s="8">
        <f t="shared" si="2"/>
        <v>542.64449881237852</v>
      </c>
      <c r="L12" s="4">
        <f t="shared" si="3"/>
        <v>3.1432139326807792E-8</v>
      </c>
      <c r="M12" s="4">
        <f t="shared" si="4"/>
        <v>1.1641594169903638E-8</v>
      </c>
      <c r="N12" s="4">
        <f t="shared" si="5"/>
        <v>1.4442458823782643E-7</v>
      </c>
      <c r="O12" s="5"/>
      <c r="S12" s="6"/>
      <c r="T12" s="7"/>
      <c r="Y12">
        <f t="shared" si="6"/>
        <v>533.49493079062995</v>
      </c>
      <c r="Z12">
        <f t="shared" si="7"/>
        <v>34.070185928251931</v>
      </c>
      <c r="AA12">
        <f t="shared" si="8"/>
        <v>3.9971746731051506E-8</v>
      </c>
      <c r="AB12">
        <f>AA12/AA$5</f>
        <v>3.1432139326807792E-8</v>
      </c>
      <c r="AC12">
        <f t="shared" si="9"/>
        <v>527.53440447484047</v>
      </c>
      <c r="AD12">
        <f t="shared" si="10"/>
        <v>36.056679480012122</v>
      </c>
      <c r="AE12">
        <f t="shared" si="11"/>
        <v>1.4804424620582533E-8</v>
      </c>
      <c r="AF12">
        <f t="shared" si="12"/>
        <v>1.1641594169903638E-8</v>
      </c>
      <c r="AG12">
        <f t="shared" si="13"/>
        <v>542.64449881237852</v>
      </c>
      <c r="AH12">
        <f t="shared" si="14"/>
        <v>31.020329921002372</v>
      </c>
      <c r="AI12">
        <f t="shared" si="15"/>
        <v>1.8366269142108426E-7</v>
      </c>
      <c r="AJ12">
        <f>AI12/AI$5</f>
        <v>1.4442458823782643E-7</v>
      </c>
    </row>
    <row r="13" spans="1:36" x14ac:dyDescent="0.2">
      <c r="A13" s="1"/>
      <c r="B13" t="s">
        <v>27</v>
      </c>
      <c r="C13" s="8">
        <v>-355.17613463002903</v>
      </c>
      <c r="D13">
        <v>2</v>
      </c>
      <c r="E13" s="10">
        <v>1.01203556559568E-3</v>
      </c>
      <c r="F13" s="10">
        <v>1.6963388081684499E-2</v>
      </c>
      <c r="G13" s="11">
        <v>0</v>
      </c>
      <c r="H13" s="11">
        <v>0</v>
      </c>
      <c r="I13" s="8">
        <f t="shared" si="0"/>
        <v>714.35226926005805</v>
      </c>
      <c r="J13" s="8">
        <f t="shared" si="1"/>
        <v>710.37841305090774</v>
      </c>
      <c r="K13" s="8">
        <f t="shared" si="2"/>
        <v>720.45198127455717</v>
      </c>
      <c r="L13" s="4">
        <f t="shared" si="3"/>
        <v>1.6776520287903162E-47</v>
      </c>
      <c r="M13" s="4">
        <f t="shared" si="4"/>
        <v>2.3011263669894606E-48</v>
      </c>
      <c r="N13" s="4">
        <f t="shared" si="5"/>
        <v>3.5419049373534815E-46</v>
      </c>
      <c r="O13" s="7">
        <f>T13</f>
        <v>4.467767936040471E-40</v>
      </c>
      <c r="S13" s="6">
        <f>2*(C14-C13)</f>
        <v>175.58210719385011</v>
      </c>
      <c r="T13" s="7">
        <f>_xlfn.CHISQ.DIST.RT(S13,D14-D13)</f>
        <v>4.467767936040471E-40</v>
      </c>
      <c r="Y13">
        <f t="shared" si="6"/>
        <v>714.35226926005805</v>
      </c>
      <c r="Z13">
        <f t="shared" si="7"/>
        <v>214.92752439768003</v>
      </c>
      <c r="AA13">
        <f t="shared" si="8"/>
        <v>2.1334431392154191E-47</v>
      </c>
      <c r="AB13">
        <f>AA13/AA$5</f>
        <v>1.6776520287903162E-47</v>
      </c>
      <c r="AC13">
        <f t="shared" si="9"/>
        <v>710.37841305090774</v>
      </c>
      <c r="AD13">
        <f t="shared" si="10"/>
        <v>218.90068805607939</v>
      </c>
      <c r="AE13">
        <f t="shared" si="11"/>
        <v>2.9263047092469117E-48</v>
      </c>
      <c r="AF13">
        <f t="shared" si="12"/>
        <v>2.3011263669894606E-48</v>
      </c>
      <c r="AG13">
        <f t="shared" si="13"/>
        <v>720.45198127455717</v>
      </c>
      <c r="AH13">
        <f t="shared" si="14"/>
        <v>208.82781238318103</v>
      </c>
      <c r="AI13">
        <f t="shared" si="15"/>
        <v>4.504190051632703E-46</v>
      </c>
      <c r="AJ13">
        <f>AI13/AI$5</f>
        <v>3.5419049373534815E-46</v>
      </c>
    </row>
    <row r="14" spans="1:36" x14ac:dyDescent="0.2">
      <c r="A14" s="1"/>
      <c r="B14" t="s">
        <v>28</v>
      </c>
      <c r="C14" s="8">
        <v>-267.38508103310397</v>
      </c>
      <c r="D14">
        <v>3</v>
      </c>
      <c r="E14" s="10">
        <v>2.4828114043796799E-4</v>
      </c>
      <c r="F14" s="9">
        <v>9.9999999999999995E-8</v>
      </c>
      <c r="G14" s="10">
        <v>2.1129285847700099E-2</v>
      </c>
      <c r="H14" s="11">
        <v>0</v>
      </c>
      <c r="I14" s="8">
        <f t="shared" si="0"/>
        <v>540.77016206620794</v>
      </c>
      <c r="J14" s="8">
        <f t="shared" si="1"/>
        <v>534.80963575041847</v>
      </c>
      <c r="K14" s="8">
        <f t="shared" si="2"/>
        <v>549.91973008795651</v>
      </c>
      <c r="L14" s="4">
        <f t="shared" si="3"/>
        <v>8.2713717847087252E-10</v>
      </c>
      <c r="M14" s="4">
        <f t="shared" si="4"/>
        <v>3.0634871061367824E-10</v>
      </c>
      <c r="N14" s="4">
        <f t="shared" si="5"/>
        <v>3.8005350248294857E-9</v>
      </c>
      <c r="O14" s="5"/>
      <c r="S14" s="6"/>
      <c r="T14" s="7"/>
      <c r="Y14">
        <f t="shared" si="6"/>
        <v>540.77016206620794</v>
      </c>
      <c r="Z14">
        <f t="shared" si="7"/>
        <v>41.345417203829925</v>
      </c>
      <c r="AA14">
        <f t="shared" si="8"/>
        <v>1.0518570647043518E-9</v>
      </c>
      <c r="AB14">
        <f>AA14/AA$5</f>
        <v>8.2713717847087252E-10</v>
      </c>
      <c r="AC14">
        <f t="shared" si="9"/>
        <v>534.80963575041847</v>
      </c>
      <c r="AD14">
        <f t="shared" si="10"/>
        <v>43.331910755590116</v>
      </c>
      <c r="AE14">
        <f t="shared" si="11"/>
        <v>3.8957863740154684E-10</v>
      </c>
      <c r="AF14">
        <f t="shared" si="12"/>
        <v>3.0634871061367824E-10</v>
      </c>
      <c r="AG14">
        <f t="shared" si="13"/>
        <v>549.91973008795651</v>
      </c>
      <c r="AH14">
        <f t="shared" si="14"/>
        <v>38.295561196580366</v>
      </c>
      <c r="AI14">
        <f t="shared" si="15"/>
        <v>4.8330862494885223E-9</v>
      </c>
      <c r="AJ14">
        <f>AI14/AI$5</f>
        <v>3.8005350248294857E-9</v>
      </c>
    </row>
    <row r="15" spans="1:36" x14ac:dyDescent="0.2">
      <c r="A15" s="1" t="s">
        <v>49</v>
      </c>
      <c r="B15" t="s">
        <v>29</v>
      </c>
      <c r="C15" s="8">
        <v>-300.93519392057999</v>
      </c>
      <c r="D15">
        <v>3</v>
      </c>
      <c r="E15" s="10">
        <v>3.00515933216648E-3</v>
      </c>
      <c r="F15" s="10">
        <v>8.1409790208631402E-4</v>
      </c>
      <c r="G15" s="11">
        <v>0</v>
      </c>
      <c r="H15" s="10">
        <v>-0.40044425101477399</v>
      </c>
      <c r="I15" s="8">
        <f t="shared" si="0"/>
        <v>607.87038784115998</v>
      </c>
      <c r="J15" s="8">
        <f t="shared" si="1"/>
        <v>601.9098615253705</v>
      </c>
      <c r="K15" s="8">
        <f t="shared" si="2"/>
        <v>617.01995586290855</v>
      </c>
      <c r="L15" s="4">
        <f t="shared" si="3"/>
        <v>2.2230470159514698E-24</v>
      </c>
      <c r="M15" s="4">
        <f t="shared" si="4"/>
        <v>8.233550669664402E-25</v>
      </c>
      <c r="N15" s="4">
        <f t="shared" si="5"/>
        <v>1.0214470182062737E-23</v>
      </c>
      <c r="O15" s="7">
        <f>T15</f>
        <v>2.7457274730918123E-24</v>
      </c>
      <c r="P15" s="9">
        <f>V16</f>
        <v>9.0720653221359699E-7</v>
      </c>
      <c r="S15" s="6">
        <f>2*(C16-C15)</f>
        <v>103.39495695977797</v>
      </c>
      <c r="T15" s="7">
        <f>_xlfn.CHISQ.DIST.RT(S15,D16-D15)</f>
        <v>2.7457274730918123E-24</v>
      </c>
      <c r="U15" s="8">
        <f t="shared" ref="U15:U16" si="16">2*(C15-C9)</f>
        <v>19.929612158839973</v>
      </c>
      <c r="V15" s="9">
        <f>_xlfn.CHISQ.DIST.RT(IF(U15&gt;0,U15,0),D15-D9)</f>
        <v>8.0346169806112862E-6</v>
      </c>
      <c r="Y15">
        <f t="shared" si="6"/>
        <v>607.87038784115998</v>
      </c>
      <c r="Z15">
        <f t="shared" si="7"/>
        <v>108.44564297878196</v>
      </c>
      <c r="AA15">
        <f t="shared" si="8"/>
        <v>2.827013184465175E-24</v>
      </c>
      <c r="AB15">
        <f>AA15/AA$5</f>
        <v>2.2230470159514698E-24</v>
      </c>
      <c r="AC15">
        <f t="shared" si="9"/>
        <v>601.9098615253705</v>
      </c>
      <c r="AD15">
        <f t="shared" si="10"/>
        <v>110.43213653054215</v>
      </c>
      <c r="AE15">
        <f t="shared" si="11"/>
        <v>1.0470471523901475E-24</v>
      </c>
      <c r="AF15">
        <f t="shared" si="12"/>
        <v>8.233550669664402E-25</v>
      </c>
      <c r="AG15">
        <f t="shared" si="13"/>
        <v>617.01995586290855</v>
      </c>
      <c r="AH15">
        <f t="shared" si="14"/>
        <v>105.3957869715324</v>
      </c>
      <c r="AI15">
        <f t="shared" si="15"/>
        <v>1.2989596217430689E-23</v>
      </c>
      <c r="AJ15">
        <f>AI15/AI$5</f>
        <v>1.0214470182062737E-23</v>
      </c>
    </row>
    <row r="16" spans="1:36" x14ac:dyDescent="0.2">
      <c r="A16" s="1"/>
      <c r="B16" t="s">
        <v>30</v>
      </c>
      <c r="C16" s="8">
        <v>-249.23771544069101</v>
      </c>
      <c r="D16">
        <v>4</v>
      </c>
      <c r="E16" s="10">
        <v>9.1872892076779497E-4</v>
      </c>
      <c r="F16" s="9">
        <v>9.9999999999999998E-13</v>
      </c>
      <c r="G16" s="10">
        <v>6.4463241023198795E-2</v>
      </c>
      <c r="H16" s="10">
        <v>-0.41505646101072902</v>
      </c>
      <c r="I16" s="8">
        <f t="shared" si="0"/>
        <v>506.47543088138201</v>
      </c>
      <c r="J16" s="8">
        <f t="shared" si="1"/>
        <v>498.52841101383234</v>
      </c>
      <c r="K16" s="8">
        <f t="shared" si="2"/>
        <v>518.67485491038019</v>
      </c>
      <c r="L16" s="4">
        <f t="shared" si="3"/>
        <v>2.3151748609055042E-2</v>
      </c>
      <c r="M16" s="4">
        <f t="shared" si="4"/>
        <v>2.3151754399182115E-2</v>
      </c>
      <c r="N16" s="4">
        <f t="shared" si="5"/>
        <v>2.3151715550812205E-2</v>
      </c>
      <c r="O16" s="5"/>
      <c r="P16" s="9">
        <f t="shared" ref="P16:P26" si="17">V17</f>
        <v>8.1470363854985109E-7</v>
      </c>
      <c r="Q16" s="9">
        <f>X16</f>
        <v>1.6611546810153167E-27</v>
      </c>
      <c r="S16" s="6"/>
      <c r="T16" s="7"/>
      <c r="U16" s="8">
        <f t="shared" si="16"/>
        <v>24.115636385910022</v>
      </c>
      <c r="V16" s="9">
        <f>_xlfn.CHISQ.DIST.RT(IF(U16&gt;0,U16,0),D16-D10)</f>
        <v>9.0720653221359699E-7</v>
      </c>
      <c r="W16" s="8">
        <f>2*(C16-C9)</f>
        <v>123.32456911861794</v>
      </c>
      <c r="X16" s="9">
        <f>_xlfn.CHISQ.DIST.RT(IF(W16&gt;0,W16,0),D16-D9)</f>
        <v>1.6611546810153167E-27</v>
      </c>
      <c r="Y16">
        <f t="shared" si="6"/>
        <v>506.47543088138201</v>
      </c>
      <c r="Z16">
        <f t="shared" si="7"/>
        <v>7.0506860190039902</v>
      </c>
      <c r="AA16">
        <f t="shared" si="8"/>
        <v>2.9441706851714509E-2</v>
      </c>
      <c r="AB16">
        <f>AA16/AA$5</f>
        <v>2.3151748609055042E-2</v>
      </c>
      <c r="AC16">
        <f t="shared" si="9"/>
        <v>498.52841101383234</v>
      </c>
      <c r="AD16">
        <f t="shared" si="10"/>
        <v>7.0506860190039902</v>
      </c>
      <c r="AE16">
        <f t="shared" si="11"/>
        <v>2.9441706851714509E-2</v>
      </c>
      <c r="AF16">
        <f t="shared" si="12"/>
        <v>2.3151754399182115E-2</v>
      </c>
      <c r="AG16">
        <f t="shared" si="13"/>
        <v>518.67485491038019</v>
      </c>
      <c r="AH16">
        <f>AG16-AG$5</f>
        <v>7.050686019004047</v>
      </c>
      <c r="AI16">
        <f t="shared" si="15"/>
        <v>2.944170685171367E-2</v>
      </c>
      <c r="AJ16">
        <f>AI16/AI$5</f>
        <v>2.3151715550812205E-2</v>
      </c>
    </row>
    <row r="17" spans="1:36" x14ac:dyDescent="0.2">
      <c r="A17" s="1"/>
      <c r="B17" t="s">
        <v>31</v>
      </c>
      <c r="C17" s="8">
        <v>-293.03861584332202</v>
      </c>
      <c r="D17">
        <v>3</v>
      </c>
      <c r="E17" s="10">
        <v>3.6100850595739498E-3</v>
      </c>
      <c r="F17" s="9">
        <v>9.9999999999999998E-13</v>
      </c>
      <c r="G17" s="11">
        <v>0</v>
      </c>
      <c r="H17" s="10">
        <v>-0.39471979086799402</v>
      </c>
      <c r="I17" s="8">
        <f t="shared" si="0"/>
        <v>592.07723168664404</v>
      </c>
      <c r="J17" s="8">
        <f t="shared" si="1"/>
        <v>586.11670537085456</v>
      </c>
      <c r="K17" s="8">
        <f t="shared" si="2"/>
        <v>601.2267997083926</v>
      </c>
      <c r="L17" s="4">
        <f t="shared" si="3"/>
        <v>5.9757020140668717E-21</v>
      </c>
      <c r="M17" s="4">
        <f t="shared" si="4"/>
        <v>2.2132345814817127E-21</v>
      </c>
      <c r="N17" s="4">
        <f t="shared" si="5"/>
        <v>2.7457192583690648E-20</v>
      </c>
      <c r="O17" s="7">
        <f>T17</f>
        <v>7.4081907244363964E-20</v>
      </c>
      <c r="P17" s="9">
        <f t="shared" si="17"/>
        <v>6.9833410091068989E-7</v>
      </c>
      <c r="S17" s="6">
        <f>2*(C18-C17)</f>
        <v>83.202021773794058</v>
      </c>
      <c r="T17" s="7">
        <f>_xlfn.CHISQ.DIST.RT(S17,D18-D17)</f>
        <v>7.4081907244363964E-20</v>
      </c>
      <c r="U17" s="8">
        <f>2*(C17-C11)</f>
        <v>24.322768313355937</v>
      </c>
      <c r="V17" s="9">
        <f t="shared" ref="V17:V20" si="18">_xlfn.CHISQ.DIST.RT(IF(U17&gt;0,U17,0),D17-D11)</f>
        <v>8.1470363854985109E-7</v>
      </c>
      <c r="W17" s="8"/>
      <c r="X17" s="9"/>
      <c r="Y17">
        <f t="shared" si="6"/>
        <v>592.07723168664404</v>
      </c>
      <c r="Z17">
        <f t="shared" si="7"/>
        <v>92.65248682426602</v>
      </c>
      <c r="AA17">
        <f t="shared" si="8"/>
        <v>7.5992042718771447E-21</v>
      </c>
      <c r="AB17">
        <f>AA17/AA$5</f>
        <v>5.9757020140668717E-21</v>
      </c>
      <c r="AC17">
        <f t="shared" si="9"/>
        <v>586.11670537085456</v>
      </c>
      <c r="AD17">
        <f t="shared" si="10"/>
        <v>94.638980376026211</v>
      </c>
      <c r="AE17">
        <f t="shared" si="11"/>
        <v>2.81453416525374E-21</v>
      </c>
      <c r="AF17">
        <f t="shared" si="12"/>
        <v>2.2132345814817127E-21</v>
      </c>
      <c r="AG17">
        <f t="shared" si="13"/>
        <v>601.2267997083926</v>
      </c>
      <c r="AH17">
        <f t="shared" si="14"/>
        <v>89.602630817016461</v>
      </c>
      <c r="AI17">
        <f t="shared" si="15"/>
        <v>3.4916920659545118E-20</v>
      </c>
      <c r="AJ17">
        <f>AI17/AI$5</f>
        <v>2.7457192583690648E-20</v>
      </c>
    </row>
    <row r="18" spans="1:36" x14ac:dyDescent="0.2">
      <c r="A18" s="1"/>
      <c r="B18" t="s">
        <v>32</v>
      </c>
      <c r="C18" s="8">
        <v>-251.43760495642499</v>
      </c>
      <c r="D18">
        <v>4</v>
      </c>
      <c r="E18" s="10">
        <v>1.03341334564449E-3</v>
      </c>
      <c r="F18" s="9">
        <v>9.9999999999999998E-13</v>
      </c>
      <c r="G18" s="10">
        <v>6.1299675717995897E-2</v>
      </c>
      <c r="H18" s="10">
        <v>-0.403494042015138</v>
      </c>
      <c r="I18" s="8">
        <f t="shared" si="0"/>
        <v>510.87520991284998</v>
      </c>
      <c r="J18" s="8">
        <f t="shared" si="1"/>
        <v>502.92819004530031</v>
      </c>
      <c r="K18" s="8">
        <f t="shared" si="2"/>
        <v>523.07463394184811</v>
      </c>
      <c r="L18" s="4">
        <f t="shared" si="3"/>
        <v>2.5655703069882531E-3</v>
      </c>
      <c r="M18" s="4">
        <f t="shared" si="4"/>
        <v>2.5655709486235067E-3</v>
      </c>
      <c r="N18" s="4">
        <f t="shared" si="5"/>
        <v>2.5655666436258883E-3</v>
      </c>
      <c r="O18" s="5"/>
      <c r="P18">
        <f t="shared" si="17"/>
        <v>1</v>
      </c>
      <c r="Q18" s="9">
        <f>X18</f>
        <v>4.4801081568168664E-24</v>
      </c>
      <c r="S18" s="6"/>
      <c r="T18" s="7"/>
      <c r="U18" s="8">
        <f t="shared" ref="U18:U20" si="19">2*(C18-C12)</f>
        <v>24.619720877779969</v>
      </c>
      <c r="V18" s="9">
        <f t="shared" si="18"/>
        <v>6.9833410091068989E-7</v>
      </c>
      <c r="W18" s="8">
        <f>2*(C18-C11)</f>
        <v>107.52479008715</v>
      </c>
      <c r="X18" s="9">
        <f>_xlfn.CHISQ.DIST.RT(IF(W18&gt;0,W18,0),D18-D11)</f>
        <v>4.4801081568168664E-24</v>
      </c>
      <c r="Y18">
        <f t="shared" si="6"/>
        <v>510.87520991284998</v>
      </c>
      <c r="Z18">
        <f t="shared" si="7"/>
        <v>11.450465050471962</v>
      </c>
      <c r="AA18">
        <f t="shared" si="8"/>
        <v>3.262594552200192E-3</v>
      </c>
      <c r="AB18">
        <f>AA18/AA$5</f>
        <v>2.5655703069882531E-3</v>
      </c>
      <c r="AC18">
        <f t="shared" si="9"/>
        <v>502.92819004530031</v>
      </c>
      <c r="AD18">
        <f t="shared" si="10"/>
        <v>11.450465050471962</v>
      </c>
      <c r="AE18">
        <f t="shared" si="11"/>
        <v>3.262594552200192E-3</v>
      </c>
      <c r="AF18">
        <f t="shared" si="12"/>
        <v>2.5655709486235067E-3</v>
      </c>
      <c r="AG18">
        <f t="shared" si="13"/>
        <v>523.07463394184811</v>
      </c>
      <c r="AH18">
        <f t="shared" si="14"/>
        <v>11.450465050471962</v>
      </c>
      <c r="AI18">
        <f t="shared" si="15"/>
        <v>3.262594552200192E-3</v>
      </c>
      <c r="AJ18">
        <f>AI18/AI$5</f>
        <v>2.5655666436258883E-3</v>
      </c>
    </row>
    <row r="19" spans="1:36" x14ac:dyDescent="0.2">
      <c r="A19" s="1"/>
      <c r="B19" t="s">
        <v>33</v>
      </c>
      <c r="C19" s="8">
        <v>-355.39466981170898</v>
      </c>
      <c r="D19">
        <v>3</v>
      </c>
      <c r="E19" s="10">
        <v>9.8628062881923407E-4</v>
      </c>
      <c r="F19" s="10">
        <v>1.6930184783734498E-2</v>
      </c>
      <c r="G19" s="11">
        <v>0</v>
      </c>
      <c r="H19" s="10">
        <v>7.41474033708587E-3</v>
      </c>
      <c r="I19" s="8">
        <f t="shared" si="0"/>
        <v>716.78933962341796</v>
      </c>
      <c r="J19" s="8">
        <f t="shared" si="1"/>
        <v>710.82881330762848</v>
      </c>
      <c r="K19" s="8">
        <f t="shared" si="2"/>
        <v>725.93890764516652</v>
      </c>
      <c r="L19" s="4">
        <f t="shared" si="3"/>
        <v>4.9601953510929513E-48</v>
      </c>
      <c r="M19" s="4">
        <f t="shared" si="4"/>
        <v>1.8371190290448261E-48</v>
      </c>
      <c r="N19" s="4">
        <f t="shared" si="5"/>
        <v>2.2791136286094287E-47</v>
      </c>
      <c r="O19" s="7">
        <f>T19</f>
        <v>2.2429706191418892E-45</v>
      </c>
      <c r="P19" s="9">
        <f t="shared" si="17"/>
        <v>1.0474936940286766E-6</v>
      </c>
      <c r="S19" s="6">
        <f>2*(C20-C19)</f>
        <v>199.85798141729794</v>
      </c>
      <c r="T19" s="7">
        <f>_xlfn.CHISQ.DIST.RT(S19,D20-D19)</f>
        <v>2.2429706191418892E-45</v>
      </c>
      <c r="U19" s="8">
        <f t="shared" si="19"/>
        <v>-0.43707036335990779</v>
      </c>
      <c r="V19">
        <f t="shared" si="18"/>
        <v>1</v>
      </c>
      <c r="W19" s="8"/>
      <c r="X19" s="9"/>
      <c r="Y19">
        <f t="shared" si="6"/>
        <v>716.78933962341796</v>
      </c>
      <c r="Z19">
        <f t="shared" si="7"/>
        <v>217.36459476103994</v>
      </c>
      <c r="AA19">
        <f t="shared" si="8"/>
        <v>6.307800759247982E-48</v>
      </c>
      <c r="AB19">
        <f>AA19/AA$5</f>
        <v>4.9601953510929513E-48</v>
      </c>
      <c r="AC19">
        <f t="shared" si="9"/>
        <v>710.82881330762848</v>
      </c>
      <c r="AD19">
        <f t="shared" si="10"/>
        <v>219.35108831280013</v>
      </c>
      <c r="AE19">
        <f t="shared" si="11"/>
        <v>2.3362341778623455E-48</v>
      </c>
      <c r="AF19">
        <f t="shared" si="12"/>
        <v>1.8371190290448261E-48</v>
      </c>
      <c r="AG19">
        <f t="shared" si="13"/>
        <v>725.93890764516652</v>
      </c>
      <c r="AH19">
        <f t="shared" si="14"/>
        <v>214.31473875379038</v>
      </c>
      <c r="AI19">
        <f t="shared" si="15"/>
        <v>2.8983163337504894E-47</v>
      </c>
      <c r="AJ19">
        <f>AI19/AI$5</f>
        <v>2.2791136286094287E-47</v>
      </c>
    </row>
    <row r="20" spans="1:36" x14ac:dyDescent="0.2">
      <c r="A20" s="1"/>
      <c r="B20" t="s">
        <v>34</v>
      </c>
      <c r="C20" s="8">
        <v>-255.46567910306001</v>
      </c>
      <c r="D20">
        <v>4</v>
      </c>
      <c r="E20" s="10">
        <v>7.5106116371758097E-4</v>
      </c>
      <c r="F20" s="9">
        <v>9.9999999999999995E-8</v>
      </c>
      <c r="G20" s="10">
        <v>6.4455812378753696E-2</v>
      </c>
      <c r="H20" s="10">
        <v>-0.39584256126405598</v>
      </c>
      <c r="I20" s="8">
        <f t="shared" si="0"/>
        <v>518.93135820611997</v>
      </c>
      <c r="J20" s="8">
        <f t="shared" si="1"/>
        <v>510.98433833857035</v>
      </c>
      <c r="K20" s="8">
        <f t="shared" si="2"/>
        <v>531.1307822351182</v>
      </c>
      <c r="L20" s="4">
        <f t="shared" si="3"/>
        <v>4.5689199179479417E-5</v>
      </c>
      <c r="M20" s="4">
        <f t="shared" si="4"/>
        <v>4.5689210606099647E-5</v>
      </c>
      <c r="N20" s="4">
        <f t="shared" si="5"/>
        <v>4.5689133940144927E-5</v>
      </c>
      <c r="O20" s="5"/>
      <c r="P20" s="9">
        <f t="shared" si="17"/>
        <v>3.3995302956711827E-6</v>
      </c>
      <c r="Q20" s="9">
        <f>X20</f>
        <v>4.9693476043851458E-44</v>
      </c>
      <c r="S20" s="6"/>
      <c r="T20" s="7"/>
      <c r="U20" s="8">
        <f t="shared" si="19"/>
        <v>23.838803860087921</v>
      </c>
      <c r="V20" s="9">
        <f t="shared" si="18"/>
        <v>1.0474936940286766E-6</v>
      </c>
      <c r="W20" s="8">
        <f>2*(C20-C13)</f>
        <v>199.42091105393803</v>
      </c>
      <c r="X20" s="9">
        <f>_xlfn.CHISQ.DIST.RT(IF(W20&gt;0,W20,0),D20-D13)</f>
        <v>4.9693476043851458E-44</v>
      </c>
      <c r="Y20">
        <f t="shared" si="6"/>
        <v>518.93135820611997</v>
      </c>
      <c r="Z20">
        <f t="shared" si="7"/>
        <v>19.506613343741947</v>
      </c>
      <c r="AA20">
        <f t="shared" si="8"/>
        <v>5.8102220754319617E-5</v>
      </c>
      <c r="AB20">
        <f>AA20/AA$5</f>
        <v>4.5689199179479417E-5</v>
      </c>
      <c r="AC20">
        <f t="shared" si="9"/>
        <v>510.98433833857035</v>
      </c>
      <c r="AD20">
        <f t="shared" si="10"/>
        <v>19.506613343742004</v>
      </c>
      <c r="AE20">
        <f t="shared" si="11"/>
        <v>5.8102220754317963E-5</v>
      </c>
      <c r="AF20">
        <f t="shared" si="12"/>
        <v>4.5689210606099647E-5</v>
      </c>
      <c r="AG20">
        <f t="shared" si="13"/>
        <v>531.1307822351182</v>
      </c>
      <c r="AH20">
        <f t="shared" si="14"/>
        <v>19.50661334374206</v>
      </c>
      <c r="AI20">
        <f t="shared" si="15"/>
        <v>5.810222075431631E-5</v>
      </c>
      <c r="AJ20">
        <f>AI20/AI$5</f>
        <v>4.5689133940144927E-5</v>
      </c>
    </row>
    <row r="21" spans="1:36" ht="16" customHeight="1" x14ac:dyDescent="0.2">
      <c r="A21" s="1" t="s">
        <v>50</v>
      </c>
      <c r="B21" t="s">
        <v>29</v>
      </c>
      <c r="C21" s="8">
        <v>-300.11163940042002</v>
      </c>
      <c r="D21">
        <v>3</v>
      </c>
      <c r="E21" s="10">
        <v>3.4951818984257799E-3</v>
      </c>
      <c r="F21" s="10">
        <v>8.4738656217796303E-4</v>
      </c>
      <c r="G21" s="11">
        <v>0</v>
      </c>
      <c r="H21" s="10">
        <v>-0.44352575724537002</v>
      </c>
      <c r="I21" s="8">
        <f t="shared" si="0"/>
        <v>606.22327880084003</v>
      </c>
      <c r="J21" s="8">
        <f t="shared" si="1"/>
        <v>600.26275248505056</v>
      </c>
      <c r="K21" s="8">
        <f t="shared" si="2"/>
        <v>615.3728468225886</v>
      </c>
      <c r="L21" s="4">
        <f t="shared" si="3"/>
        <v>5.0654009966945816E-24</v>
      </c>
      <c r="M21" s="4">
        <f t="shared" si="4"/>
        <v>1.8760842874302876E-24</v>
      </c>
      <c r="N21" s="4">
        <f t="shared" si="5"/>
        <v>2.3274535837373035E-23</v>
      </c>
      <c r="O21" s="7">
        <f>T21</f>
        <v>1.7964832027632319E-25</v>
      </c>
      <c r="P21" s="9">
        <f t="shared" si="17"/>
        <v>2.3683949611732239E-8</v>
      </c>
      <c r="S21" s="6">
        <f>2*(C22-C21)</f>
        <v>108.79853393846201</v>
      </c>
      <c r="T21" s="7">
        <f>_xlfn.CHISQ.DIST.RT(S21,D22-D21)</f>
        <v>1.7964832027632319E-25</v>
      </c>
      <c r="U21" s="8">
        <f>2*(C21-C9)</f>
        <v>21.57672119915992</v>
      </c>
      <c r="V21" s="9">
        <f>_xlfn.CHISQ.DIST.RT(IF(U21&gt;0,U21,0),D21-D9)</f>
        <v>3.3995302956711827E-6</v>
      </c>
      <c r="W21" s="8"/>
      <c r="X21" s="9"/>
      <c r="Y21">
        <f t="shared" si="6"/>
        <v>606.22327880084003</v>
      </c>
      <c r="Z21">
        <f t="shared" si="7"/>
        <v>106.79853393846201</v>
      </c>
      <c r="AA21">
        <f t="shared" si="8"/>
        <v>6.4415890889872357E-24</v>
      </c>
      <c r="AB21">
        <f>AA21/AA$5</f>
        <v>5.0654009966945816E-24</v>
      </c>
      <c r="AC21">
        <f t="shared" si="9"/>
        <v>600.26275248505056</v>
      </c>
      <c r="AD21">
        <f t="shared" si="10"/>
        <v>108.78502749022221</v>
      </c>
      <c r="AE21">
        <f t="shared" si="11"/>
        <v>2.3857856587136882E-24</v>
      </c>
      <c r="AF21">
        <f t="shared" si="12"/>
        <v>1.8760842874302876E-24</v>
      </c>
      <c r="AG21">
        <f t="shared" si="13"/>
        <v>615.3728468225886</v>
      </c>
      <c r="AH21">
        <f t="shared" si="14"/>
        <v>103.74867793121246</v>
      </c>
      <c r="AI21">
        <f t="shared" si="15"/>
        <v>2.9597895660462257E-23</v>
      </c>
      <c r="AJ21">
        <f>AI21/AI$5</f>
        <v>2.3274535837373035E-23</v>
      </c>
    </row>
    <row r="22" spans="1:36" x14ac:dyDescent="0.2">
      <c r="A22" s="1"/>
      <c r="B22" t="s">
        <v>30</v>
      </c>
      <c r="C22" s="8">
        <v>-245.71237243118901</v>
      </c>
      <c r="D22">
        <v>4</v>
      </c>
      <c r="E22" s="10">
        <v>1.1753490252095599E-3</v>
      </c>
      <c r="F22" s="9">
        <v>9.9999999999999998E-13</v>
      </c>
      <c r="G22" s="10">
        <v>8.9661369716581105E-2</v>
      </c>
      <c r="H22" s="10">
        <v>-0.51529337294934097</v>
      </c>
      <c r="I22" s="8">
        <f t="shared" si="0"/>
        <v>499.42474486237802</v>
      </c>
      <c r="J22" s="8">
        <f t="shared" si="1"/>
        <v>491.47772499482835</v>
      </c>
      <c r="K22" s="8">
        <f t="shared" si="2"/>
        <v>511.62416889137614</v>
      </c>
      <c r="L22" s="4">
        <f t="shared" si="3"/>
        <v>0.78635891341696518</v>
      </c>
      <c r="M22" s="4">
        <f t="shared" si="4"/>
        <v>0.78635911008107506</v>
      </c>
      <c r="N22" s="4">
        <f t="shared" si="5"/>
        <v>0.78635779057981636</v>
      </c>
      <c r="O22" s="5"/>
      <c r="P22" s="9">
        <f t="shared" si="17"/>
        <v>5.5027205304033579E-8</v>
      </c>
      <c r="Q22" s="9">
        <f>X22</f>
        <v>4.8907229153806277E-29</v>
      </c>
      <c r="S22" s="6"/>
      <c r="T22" s="7"/>
      <c r="U22" s="8">
        <f t="shared" ref="U22:U26" si="20">2*(C22-C10)</f>
        <v>31.166322404914013</v>
      </c>
      <c r="V22" s="9">
        <f t="shared" ref="V22:V26" si="21">_xlfn.CHISQ.DIST.RT(IF(U22&gt;0,U22,0),D22-D10)</f>
        <v>2.3683949611732239E-8</v>
      </c>
      <c r="W22" s="8">
        <f>2*(C22-C9)</f>
        <v>130.37525513762193</v>
      </c>
      <c r="X22" s="9">
        <f>_xlfn.CHISQ.DIST.RT(IF(W22&gt;0,W22,0),D22-D9)</f>
        <v>4.8907229153806277E-29</v>
      </c>
      <c r="Y22">
        <f t="shared" si="6"/>
        <v>499.42474486237802</v>
      </c>
      <c r="Z22">
        <f t="shared" si="7"/>
        <v>0</v>
      </c>
      <c r="AA22">
        <f t="shared" si="8"/>
        <v>1</v>
      </c>
      <c r="AB22">
        <f>AA22/AA$5</f>
        <v>0.78635891341696518</v>
      </c>
      <c r="AC22">
        <f t="shared" si="9"/>
        <v>491.47772499482835</v>
      </c>
      <c r="AD22">
        <f t="shared" si="10"/>
        <v>0</v>
      </c>
      <c r="AE22">
        <f t="shared" si="11"/>
        <v>1</v>
      </c>
      <c r="AF22">
        <f t="shared" si="12"/>
        <v>0.78635911008107506</v>
      </c>
      <c r="AG22">
        <f t="shared" si="13"/>
        <v>511.62416889137614</v>
      </c>
      <c r="AH22">
        <f t="shared" si="14"/>
        <v>0</v>
      </c>
      <c r="AI22">
        <f t="shared" si="15"/>
        <v>1</v>
      </c>
      <c r="AJ22">
        <f>AI22/AI$5</f>
        <v>0.78635779057981636</v>
      </c>
    </row>
    <row r="23" spans="1:36" x14ac:dyDescent="0.2">
      <c r="A23" s="1"/>
      <c r="B23" t="s">
        <v>31</v>
      </c>
      <c r="C23" s="8">
        <v>-290.43446027813201</v>
      </c>
      <c r="D23">
        <v>3</v>
      </c>
      <c r="E23" s="10">
        <v>4.3513395009039998E-3</v>
      </c>
      <c r="F23" s="9">
        <v>9.9999999999999998E-13</v>
      </c>
      <c r="G23" s="11">
        <v>0</v>
      </c>
      <c r="H23" s="10">
        <v>-0.45575900717909501</v>
      </c>
      <c r="I23" s="8">
        <f t="shared" si="0"/>
        <v>586.86892055626402</v>
      </c>
      <c r="J23" s="8">
        <f t="shared" si="1"/>
        <v>580.90839424047454</v>
      </c>
      <c r="K23" s="8">
        <f t="shared" si="2"/>
        <v>596.01848857801258</v>
      </c>
      <c r="L23" s="4">
        <f t="shared" si="3"/>
        <v>8.0790319323782665E-20</v>
      </c>
      <c r="M23" s="4">
        <f t="shared" si="4"/>
        <v>2.9922497499947305E-20</v>
      </c>
      <c r="N23" s="4">
        <f t="shared" si="5"/>
        <v>3.7121585904871399E-19</v>
      </c>
      <c r="O23" s="7">
        <f>T23</f>
        <v>1.3731849318042506E-20</v>
      </c>
      <c r="P23" s="9">
        <f t="shared" si="17"/>
        <v>8.485505860496397E-9</v>
      </c>
      <c r="S23" s="6">
        <f>2*(C24-C23)</f>
        <v>86.534532182562032</v>
      </c>
      <c r="T23" s="7">
        <f>_xlfn.CHISQ.DIST.RT(S23,D24-D23)</f>
        <v>1.3731849318042506E-20</v>
      </c>
      <c r="U23" s="8">
        <f t="shared" si="20"/>
        <v>29.531079443735962</v>
      </c>
      <c r="V23" s="9">
        <f t="shared" si="21"/>
        <v>5.5027205304033579E-8</v>
      </c>
      <c r="W23" s="8"/>
      <c r="X23" s="9"/>
      <c r="Y23">
        <f t="shared" si="6"/>
        <v>586.86892055626402</v>
      </c>
      <c r="Z23">
        <f t="shared" si="7"/>
        <v>87.444175693885995</v>
      </c>
      <c r="AA23">
        <f t="shared" si="8"/>
        <v>1.0273975146123099E-19</v>
      </c>
      <c r="AB23">
        <f>AA23/AA$5</f>
        <v>8.0790319323782665E-20</v>
      </c>
      <c r="AC23">
        <f t="shared" si="9"/>
        <v>580.90839424047454</v>
      </c>
      <c r="AD23">
        <f t="shared" si="10"/>
        <v>89.430669245646186</v>
      </c>
      <c r="AE23">
        <f t="shared" si="11"/>
        <v>3.8051949950528633E-20</v>
      </c>
      <c r="AF23">
        <f t="shared" si="12"/>
        <v>2.9922497499947305E-20</v>
      </c>
      <c r="AG23">
        <f t="shared" si="13"/>
        <v>596.01848857801258</v>
      </c>
      <c r="AH23">
        <f t="shared" si="14"/>
        <v>84.394319686636436</v>
      </c>
      <c r="AI23">
        <f t="shared" si="15"/>
        <v>4.720699196926632E-19</v>
      </c>
      <c r="AJ23">
        <f>AI23/AI$5</f>
        <v>3.7121585904871399E-19</v>
      </c>
    </row>
    <row r="24" spans="1:36" x14ac:dyDescent="0.2">
      <c r="A24" s="1"/>
      <c r="B24" t="s">
        <v>32</v>
      </c>
      <c r="C24" s="8">
        <v>-247.16719418685099</v>
      </c>
      <c r="D24">
        <v>4</v>
      </c>
      <c r="E24" s="10">
        <v>1.3513680805529E-3</v>
      </c>
      <c r="F24" s="9">
        <v>9.9999999999999998E-13</v>
      </c>
      <c r="G24" s="10">
        <v>8.5866239127984204E-2</v>
      </c>
      <c r="H24" s="10">
        <v>-0.51135282204214905</v>
      </c>
      <c r="I24" s="8">
        <f t="shared" si="0"/>
        <v>502.33438837370198</v>
      </c>
      <c r="J24" s="8">
        <f t="shared" si="1"/>
        <v>494.38736850615231</v>
      </c>
      <c r="K24" s="8">
        <f t="shared" si="2"/>
        <v>514.53381240270016</v>
      </c>
      <c r="L24" s="4">
        <f t="shared" si="3"/>
        <v>0.18356917379837898</v>
      </c>
      <c r="M24" s="4">
        <f t="shared" si="4"/>
        <v>0.18356921970803622</v>
      </c>
      <c r="N24" s="4">
        <f t="shared" si="5"/>
        <v>0.18356891168105788</v>
      </c>
      <c r="O24" s="5"/>
      <c r="P24" s="9">
        <f t="shared" si="17"/>
        <v>9.4006059517405009E-5</v>
      </c>
      <c r="Q24" s="9">
        <f>X24</f>
        <v>6.2614175470711444E-26</v>
      </c>
      <c r="S24" s="6"/>
      <c r="T24" s="7"/>
      <c r="U24" s="8">
        <f t="shared" si="20"/>
        <v>33.160542416927967</v>
      </c>
      <c r="V24" s="9">
        <f t="shared" si="21"/>
        <v>8.485505860496397E-9</v>
      </c>
      <c r="W24" s="8">
        <f>2*(C24-C11)</f>
        <v>116.06561162629799</v>
      </c>
      <c r="X24" s="9">
        <f>_xlfn.CHISQ.DIST.RT(IF(W24&gt;0,W24,0),D24-D11)</f>
        <v>6.2614175470711444E-26</v>
      </c>
      <c r="Y24">
        <f t="shared" si="6"/>
        <v>502.33438837370198</v>
      </c>
      <c r="Z24">
        <f t="shared" si="7"/>
        <v>2.9096435113239636</v>
      </c>
      <c r="AA24">
        <f t="shared" si="8"/>
        <v>0.23344196990241503</v>
      </c>
      <c r="AB24">
        <f>AA24/AA$5</f>
        <v>0.18356917379837898</v>
      </c>
      <c r="AC24">
        <f t="shared" si="9"/>
        <v>494.38736850615231</v>
      </c>
      <c r="AD24">
        <f>AC24-AC$5</f>
        <v>2.9096435113239636</v>
      </c>
      <c r="AE24">
        <f t="shared" si="11"/>
        <v>0.23344196990241503</v>
      </c>
      <c r="AF24">
        <f t="shared" si="12"/>
        <v>0.18356921970803622</v>
      </c>
      <c r="AG24">
        <f t="shared" si="13"/>
        <v>514.53381240270016</v>
      </c>
      <c r="AH24">
        <f>AG24-AG$5</f>
        <v>2.9096435113240204</v>
      </c>
      <c r="AI24">
        <f t="shared" si="15"/>
        <v>0.2334419699024084</v>
      </c>
      <c r="AJ24">
        <f>AI24/AI$5</f>
        <v>0.18356891168105788</v>
      </c>
    </row>
    <row r="25" spans="1:36" x14ac:dyDescent="0.2">
      <c r="A25" s="1"/>
      <c r="B25" t="s">
        <v>33</v>
      </c>
      <c r="C25" s="8">
        <v>-347.54942141864899</v>
      </c>
      <c r="D25">
        <v>3</v>
      </c>
      <c r="E25" s="10">
        <v>3.8413299831208999E-3</v>
      </c>
      <c r="F25" s="10">
        <v>1.6619691530149298E-2</v>
      </c>
      <c r="G25" s="11">
        <v>0</v>
      </c>
      <c r="H25" s="10">
        <v>-0.44389725826589499</v>
      </c>
      <c r="I25" s="8">
        <f t="shared" si="0"/>
        <v>701.09884283729798</v>
      </c>
      <c r="J25" s="8">
        <f t="shared" si="1"/>
        <v>695.1383165215085</v>
      </c>
      <c r="K25" s="8">
        <f t="shared" si="2"/>
        <v>710.24841085904654</v>
      </c>
      <c r="L25" s="4">
        <f t="shared" si="3"/>
        <v>1.2666215339610677E-44</v>
      </c>
      <c r="M25" s="4">
        <f t="shared" si="4"/>
        <v>4.6912154823198609E-45</v>
      </c>
      <c r="N25" s="4">
        <f t="shared" si="5"/>
        <v>5.8198804603628462E-44</v>
      </c>
      <c r="O25" s="7">
        <f>T25</f>
        <v>6.175544496918205E-44</v>
      </c>
      <c r="P25" s="9">
        <f t="shared" si="17"/>
        <v>9.5450424682228417E-9</v>
      </c>
      <c r="S25" s="6">
        <f>2*(C26-C25)</f>
        <v>193.26045442681396</v>
      </c>
      <c r="T25" s="7">
        <f>_xlfn.CHISQ.DIST.RT(S25,D26-D25)</f>
        <v>6.175544496918205E-44</v>
      </c>
      <c r="U25" s="8">
        <f t="shared" si="20"/>
        <v>15.253426422760072</v>
      </c>
      <c r="V25" s="9">
        <f t="shared" si="21"/>
        <v>9.4006059517405009E-5</v>
      </c>
      <c r="W25" s="8"/>
      <c r="X25" s="9"/>
      <c r="Y25">
        <f t="shared" si="6"/>
        <v>701.09884283729798</v>
      </c>
      <c r="Z25">
        <f t="shared" si="7"/>
        <v>201.67409797491996</v>
      </c>
      <c r="AA25">
        <f t="shared" si="8"/>
        <v>1.6107422607537027E-44</v>
      </c>
      <c r="AB25">
        <f>AA25/AA$5</f>
        <v>1.2666215339610677E-44</v>
      </c>
      <c r="AC25">
        <f t="shared" si="9"/>
        <v>695.1383165215085</v>
      </c>
      <c r="AD25">
        <f t="shared" si="10"/>
        <v>203.66059152668015</v>
      </c>
      <c r="AE25">
        <f t="shared" si="11"/>
        <v>5.9657418883799635E-45</v>
      </c>
      <c r="AF25">
        <f t="shared" si="12"/>
        <v>4.6912154823198609E-45</v>
      </c>
      <c r="AG25">
        <f t="shared" si="13"/>
        <v>710.24841085904654</v>
      </c>
      <c r="AH25">
        <f t="shared" si="14"/>
        <v>198.6242419676704</v>
      </c>
      <c r="AI25">
        <f t="shared" si="15"/>
        <v>7.4010590727047939E-44</v>
      </c>
      <c r="AJ25">
        <f>AI25/AI$5</f>
        <v>5.8198804603628462E-44</v>
      </c>
    </row>
    <row r="26" spans="1:36" x14ac:dyDescent="0.2">
      <c r="A26" s="1"/>
      <c r="B26" t="s">
        <v>34</v>
      </c>
      <c r="C26" s="8">
        <v>-250.91919420524201</v>
      </c>
      <c r="D26">
        <v>4</v>
      </c>
      <c r="E26" s="10">
        <v>1.0026656876588799E-3</v>
      </c>
      <c r="F26" s="9">
        <v>9.9999999999999995E-8</v>
      </c>
      <c r="G26" s="10">
        <v>9.0399692809129698E-2</v>
      </c>
      <c r="H26" s="10">
        <v>-0.51097654402905901</v>
      </c>
      <c r="I26" s="8">
        <f t="shared" si="0"/>
        <v>509.83838841048401</v>
      </c>
      <c r="J26" s="8">
        <f t="shared" si="1"/>
        <v>501.89136854293434</v>
      </c>
      <c r="K26" s="8">
        <f t="shared" si="2"/>
        <v>522.0378124394822</v>
      </c>
      <c r="L26" s="4">
        <f t="shared" si="3"/>
        <v>4.3085074593102908E-3</v>
      </c>
      <c r="M26" s="4">
        <f t="shared" si="4"/>
        <v>4.3085085368446963E-3</v>
      </c>
      <c r="N26" s="4">
        <f t="shared" si="5"/>
        <v>4.3085013072183577E-3</v>
      </c>
      <c r="O26" s="5"/>
      <c r="P26" s="9">
        <f t="shared" si="17"/>
        <v>0</v>
      </c>
      <c r="Q26" s="9">
        <f>X26</f>
        <v>5.2697022027475143E-46</v>
      </c>
      <c r="S26" s="6"/>
      <c r="T26" s="7"/>
      <c r="U26" s="8">
        <f t="shared" si="20"/>
        <v>32.93177365572393</v>
      </c>
      <c r="V26" s="9">
        <f t="shared" si="21"/>
        <v>9.5450424682228417E-9</v>
      </c>
      <c r="W26" s="8">
        <f>2*(C26-C13)</f>
        <v>208.51388084957404</v>
      </c>
      <c r="X26" s="9">
        <f>_xlfn.CHISQ.DIST.RT(IF(W26&gt;0,W26,0),D26-D13)</f>
        <v>5.2697022027475143E-46</v>
      </c>
      <c r="Y26">
        <f t="shared" si="6"/>
        <v>509.83838841048401</v>
      </c>
      <c r="Z26">
        <f t="shared" si="7"/>
        <v>10.413643548105995</v>
      </c>
      <c r="AA26">
        <f t="shared" si="8"/>
        <v>5.4790597344265279E-3</v>
      </c>
      <c r="AB26">
        <f>AA26/AA$5</f>
        <v>4.3085074593102908E-3</v>
      </c>
      <c r="AC26">
        <f t="shared" si="9"/>
        <v>501.89136854293434</v>
      </c>
      <c r="AD26">
        <f t="shared" si="10"/>
        <v>10.413643548105995</v>
      </c>
      <c r="AE26">
        <f t="shared" si="11"/>
        <v>5.4790597344265279E-3</v>
      </c>
      <c r="AF26">
        <f t="shared" si="12"/>
        <v>4.3085085368446963E-3</v>
      </c>
      <c r="AG26">
        <f t="shared" si="13"/>
        <v>522.0378124394822</v>
      </c>
      <c r="AH26">
        <f t="shared" si="14"/>
        <v>10.413643548106052</v>
      </c>
      <c r="AI26">
        <f t="shared" si="15"/>
        <v>5.4790597344263727E-3</v>
      </c>
      <c r="AJ26">
        <f>AI26/AI$5</f>
        <v>4.3085013072183577E-3</v>
      </c>
    </row>
    <row r="27" spans="1:36" x14ac:dyDescent="0.2">
      <c r="D27" s="3"/>
    </row>
    <row r="28" spans="1:36" x14ac:dyDescent="0.2">
      <c r="B28" t="s">
        <v>53</v>
      </c>
      <c r="D28" s="3"/>
    </row>
    <row r="29" spans="1:36" x14ac:dyDescent="0.2">
      <c r="A29" t="s">
        <v>54</v>
      </c>
      <c r="C29" t="s">
        <v>23</v>
      </c>
      <c r="D29">
        <v>-540.16358964627796</v>
      </c>
      <c r="E29" s="3">
        <v>2</v>
      </c>
      <c r="F29">
        <v>0.01</v>
      </c>
      <c r="G29">
        <v>0.01</v>
      </c>
      <c r="H29">
        <v>0</v>
      </c>
      <c r="I29">
        <v>1084.32717929256</v>
      </c>
      <c r="J29" s="3">
        <v>1.93486488894486E-121</v>
      </c>
    </row>
    <row r="30" spans="1:36" x14ac:dyDescent="0.2">
      <c r="C30" t="s">
        <v>24</v>
      </c>
      <c r="D30">
        <v>-261.29553363364602</v>
      </c>
      <c r="E30" s="3">
        <v>3</v>
      </c>
      <c r="F30">
        <v>2.9282283410134402E-4</v>
      </c>
      <c r="G30" s="3">
        <v>9.9999999999999998E-13</v>
      </c>
      <c r="H30">
        <v>1.9586440405548401E-2</v>
      </c>
      <c r="I30">
        <v>528.59106726729101</v>
      </c>
      <c r="J30">
        <v>0.91878536154644697</v>
      </c>
    </row>
    <row r="31" spans="1:36" x14ac:dyDescent="0.2">
      <c r="C31" t="s">
        <v>25</v>
      </c>
      <c r="D31">
        <v>-537.85525113541701</v>
      </c>
      <c r="E31" s="3">
        <v>2</v>
      </c>
      <c r="F31">
        <v>0.01</v>
      </c>
      <c r="G31">
        <v>0.01</v>
      </c>
      <c r="H31">
        <v>0</v>
      </c>
      <c r="I31">
        <v>1079.7105022708299</v>
      </c>
      <c r="J31" s="3">
        <v>1.9460290604435499E-120</v>
      </c>
    </row>
    <row r="32" spans="1:36" x14ac:dyDescent="0.2">
      <c r="C32" t="s">
        <v>26</v>
      </c>
      <c r="D32">
        <v>-263.74746539531498</v>
      </c>
      <c r="E32" s="3">
        <v>3</v>
      </c>
      <c r="F32">
        <v>3.3360609837179901E-4</v>
      </c>
      <c r="G32" s="3">
        <v>9.9999999999999998E-13</v>
      </c>
      <c r="H32">
        <v>1.9367579388244901E-2</v>
      </c>
      <c r="I32">
        <v>533.49493079062995</v>
      </c>
      <c r="J32">
        <v>7.9132271637606805E-2</v>
      </c>
    </row>
    <row r="33" spans="1:11" x14ac:dyDescent="0.2">
      <c r="C33" t="s">
        <v>27</v>
      </c>
      <c r="D33">
        <v>-355.17613463002903</v>
      </c>
      <c r="E33" s="3">
        <v>2</v>
      </c>
      <c r="F33">
        <v>1.01203556559568E-3</v>
      </c>
      <c r="G33">
        <v>1.6963388081684499E-2</v>
      </c>
      <c r="H33">
        <v>0</v>
      </c>
      <c r="I33">
        <v>714.35226926005896</v>
      </c>
      <c r="J33" s="3">
        <v>4.2235883048012001E-41</v>
      </c>
    </row>
    <row r="34" spans="1:11" x14ac:dyDescent="0.2">
      <c r="C34" t="s">
        <v>28</v>
      </c>
      <c r="D34">
        <v>-267.38508103310397</v>
      </c>
      <c r="E34" s="3">
        <v>3</v>
      </c>
      <c r="F34">
        <v>2.4828114043796799E-4</v>
      </c>
      <c r="G34" s="3">
        <v>9.9999999999999995E-8</v>
      </c>
      <c r="H34">
        <v>2.1129285847700099E-2</v>
      </c>
      <c r="I34">
        <v>540.77016206620704</v>
      </c>
      <c r="J34">
        <v>2.0823668159462298E-3</v>
      </c>
    </row>
    <row r="35" spans="1:11" x14ac:dyDescent="0.2">
      <c r="E35" s="3"/>
    </row>
    <row r="36" spans="1:11" x14ac:dyDescent="0.2">
      <c r="A36" t="s">
        <v>55</v>
      </c>
      <c r="C36" t="s">
        <v>23</v>
      </c>
      <c r="D36">
        <v>-300.93519392057999</v>
      </c>
      <c r="E36" s="3">
        <v>3</v>
      </c>
      <c r="F36">
        <v>3.00515933216648E-3</v>
      </c>
      <c r="G36">
        <v>8.1409790208631402E-4</v>
      </c>
      <c r="H36">
        <v>0</v>
      </c>
      <c r="I36">
        <v>-0.40044425101477399</v>
      </c>
      <c r="J36">
        <v>607.87038784115998</v>
      </c>
      <c r="K36" s="3">
        <v>8.6288332713693496E-23</v>
      </c>
    </row>
    <row r="37" spans="1:11" x14ac:dyDescent="0.2">
      <c r="C37" t="s">
        <v>24</v>
      </c>
      <c r="D37">
        <v>-249.23771544069101</v>
      </c>
      <c r="E37" s="3">
        <v>4</v>
      </c>
      <c r="F37">
        <v>9.1872892076779497E-4</v>
      </c>
      <c r="G37" s="3">
        <v>9.9999999999999998E-13</v>
      </c>
      <c r="H37">
        <v>6.4463241023198795E-2</v>
      </c>
      <c r="I37">
        <v>-0.41505646101072902</v>
      </c>
      <c r="J37">
        <v>506.47543088138298</v>
      </c>
      <c r="K37">
        <v>0.89864306627201296</v>
      </c>
    </row>
    <row r="38" spans="1:11" x14ac:dyDescent="0.2">
      <c r="C38" t="s">
        <v>25</v>
      </c>
      <c r="D38">
        <v>-293.03861584332202</v>
      </c>
      <c r="E38" s="3">
        <v>3</v>
      </c>
      <c r="F38">
        <v>3.6100850595739498E-3</v>
      </c>
      <c r="G38" s="3">
        <v>9.9999999999999998E-13</v>
      </c>
      <c r="H38">
        <v>0</v>
      </c>
      <c r="I38">
        <v>-0.39471979086799402</v>
      </c>
      <c r="J38">
        <v>592.07723168664495</v>
      </c>
      <c r="K38" s="3">
        <v>2.31948924106285E-19</v>
      </c>
    </row>
    <row r="39" spans="1:11" x14ac:dyDescent="0.2">
      <c r="C39" t="s">
        <v>26</v>
      </c>
      <c r="D39">
        <v>-251.43760495642499</v>
      </c>
      <c r="E39" s="3">
        <v>4</v>
      </c>
      <c r="F39">
        <v>1.03341334564449E-3</v>
      </c>
      <c r="G39" s="3">
        <v>9.9999999999999998E-13</v>
      </c>
      <c r="H39">
        <v>6.1299675717995897E-2</v>
      </c>
      <c r="I39">
        <v>-0.403494042015138</v>
      </c>
      <c r="J39">
        <v>510.87520991284998</v>
      </c>
      <c r="K39">
        <v>9.9583491784593803E-2</v>
      </c>
    </row>
    <row r="40" spans="1:11" x14ac:dyDescent="0.2">
      <c r="C40" t="s">
        <v>27</v>
      </c>
      <c r="D40">
        <v>-372.36184473757601</v>
      </c>
      <c r="E40" s="3">
        <v>3</v>
      </c>
      <c r="F40">
        <v>0.01</v>
      </c>
      <c r="G40">
        <v>0.01</v>
      </c>
      <c r="H40">
        <v>0</v>
      </c>
      <c r="I40">
        <v>-0.82163055799901497</v>
      </c>
      <c r="J40">
        <v>750.72368947515201</v>
      </c>
      <c r="K40" s="3">
        <v>8.2366719046276305E-54</v>
      </c>
    </row>
    <row r="41" spans="1:11" x14ac:dyDescent="0.2">
      <c r="C41" t="s">
        <v>28</v>
      </c>
      <c r="D41">
        <v>-255.46567910306001</v>
      </c>
      <c r="E41" s="3">
        <v>4</v>
      </c>
      <c r="F41">
        <v>7.5106116371758097E-4</v>
      </c>
      <c r="G41" s="3">
        <v>9.9999999999999995E-8</v>
      </c>
      <c r="H41">
        <v>6.4455812378753696E-2</v>
      </c>
      <c r="I41">
        <v>-0.39584256126405598</v>
      </c>
      <c r="J41">
        <v>518.93135820611894</v>
      </c>
      <c r="K41">
        <v>1.77344194339317E-3</v>
      </c>
    </row>
    <row r="42" spans="1:11" x14ac:dyDescent="0.2">
      <c r="E42" s="3"/>
    </row>
    <row r="43" spans="1:11" x14ac:dyDescent="0.2">
      <c r="A43" t="s">
        <v>56</v>
      </c>
      <c r="C43" t="s">
        <v>23</v>
      </c>
      <c r="D43">
        <v>-300.11163940042002</v>
      </c>
      <c r="E43" s="3">
        <v>3</v>
      </c>
      <c r="F43">
        <v>3.4951818984257799E-3</v>
      </c>
      <c r="G43">
        <v>8.4738656217796303E-4</v>
      </c>
      <c r="H43">
        <v>0</v>
      </c>
      <c r="I43">
        <v>-0.44352575724537002</v>
      </c>
      <c r="J43">
        <v>606.22327880084003</v>
      </c>
      <c r="K43" s="3">
        <v>5.19935406284435E-24</v>
      </c>
    </row>
    <row r="44" spans="1:11" x14ac:dyDescent="0.2">
      <c r="C44" t="s">
        <v>24</v>
      </c>
      <c r="D44">
        <v>-245.71237243118901</v>
      </c>
      <c r="E44" s="3">
        <v>4</v>
      </c>
      <c r="F44">
        <v>1.1753490252095599E-3</v>
      </c>
      <c r="G44" s="3">
        <v>9.9999999999999998E-13</v>
      </c>
      <c r="H44">
        <v>8.9661369716581105E-2</v>
      </c>
      <c r="I44">
        <v>-0.51529337294934097</v>
      </c>
      <c r="J44">
        <v>499.424744862377</v>
      </c>
      <c r="K44">
        <v>0.80715394773239602</v>
      </c>
    </row>
    <row r="45" spans="1:11" x14ac:dyDescent="0.2">
      <c r="C45" t="s">
        <v>25</v>
      </c>
      <c r="D45">
        <v>-290.43446027813201</v>
      </c>
      <c r="E45" s="3">
        <v>3</v>
      </c>
      <c r="F45">
        <v>4.3513395009039998E-3</v>
      </c>
      <c r="G45" s="3">
        <v>9.9999999999999998E-13</v>
      </c>
      <c r="H45">
        <v>0</v>
      </c>
      <c r="I45">
        <v>-0.45575900717909501</v>
      </c>
      <c r="J45">
        <v>586.86892055626299</v>
      </c>
      <c r="K45" s="3">
        <v>8.2926795980984798E-20</v>
      </c>
    </row>
    <row r="46" spans="1:11" x14ac:dyDescent="0.2">
      <c r="C46" t="s">
        <v>26</v>
      </c>
      <c r="D46">
        <v>-247.16719418685099</v>
      </c>
      <c r="E46" s="3">
        <v>4</v>
      </c>
      <c r="F46">
        <v>1.3513680805529E-3</v>
      </c>
      <c r="G46" s="3">
        <v>9.9999999999999998E-13</v>
      </c>
      <c r="H46">
        <v>8.5866239127984204E-2</v>
      </c>
      <c r="I46">
        <v>-0.51135282204214905</v>
      </c>
      <c r="J46">
        <v>502.33438837370198</v>
      </c>
      <c r="K46">
        <v>0.188423607573103</v>
      </c>
    </row>
    <row r="47" spans="1:11" x14ac:dyDescent="0.2">
      <c r="C47" t="s">
        <v>27</v>
      </c>
      <c r="D47">
        <v>-347.54942141864899</v>
      </c>
      <c r="E47" s="3">
        <v>3</v>
      </c>
      <c r="F47">
        <v>3.8413299831208999E-3</v>
      </c>
      <c r="G47">
        <v>1.6619691530149298E-2</v>
      </c>
      <c r="H47">
        <v>0</v>
      </c>
      <c r="I47">
        <v>-0.44389725826589499</v>
      </c>
      <c r="J47">
        <v>701.09884283729798</v>
      </c>
      <c r="K47" s="3">
        <v>1.3001169745462E-44</v>
      </c>
    </row>
    <row r="48" spans="1:11" x14ac:dyDescent="0.2">
      <c r="C48" t="s">
        <v>28</v>
      </c>
      <c r="D48">
        <v>-250.91919420524201</v>
      </c>
      <c r="E48" s="3">
        <v>4</v>
      </c>
      <c r="F48">
        <v>1.0026656876588799E-3</v>
      </c>
      <c r="G48" s="3">
        <v>9.9999999999999995E-8</v>
      </c>
      <c r="H48">
        <v>9.0399692809129698E-2</v>
      </c>
      <c r="I48">
        <v>-0.51097654402905901</v>
      </c>
      <c r="J48">
        <v>509.83838841048401</v>
      </c>
      <c r="K48">
        <v>4.4224446945015997E-3</v>
      </c>
    </row>
    <row r="49" spans="2:11" x14ac:dyDescent="0.2">
      <c r="D49" s="3"/>
    </row>
    <row r="50" spans="2:11" x14ac:dyDescent="0.2">
      <c r="B50" t="s">
        <v>52</v>
      </c>
    </row>
    <row r="51" spans="2:11" x14ac:dyDescent="0.2">
      <c r="B51" t="s">
        <v>46</v>
      </c>
      <c r="C51" t="s">
        <v>23</v>
      </c>
      <c r="D51">
        <v>-310.89999999999998</v>
      </c>
      <c r="E51">
        <v>2</v>
      </c>
      <c r="F51">
        <v>1E-3</v>
      </c>
      <c r="G51">
        <v>6.9999999999999999E-4</v>
      </c>
      <c r="H51">
        <v>0</v>
      </c>
      <c r="I51">
        <v>625.9</v>
      </c>
      <c r="J51" s="3">
        <v>6.9000000000000004E-22</v>
      </c>
    </row>
    <row r="52" spans="2:11" x14ac:dyDescent="0.2">
      <c r="C52" t="s">
        <v>24</v>
      </c>
      <c r="D52">
        <v>-261.3</v>
      </c>
      <c r="E52">
        <v>3</v>
      </c>
      <c r="F52">
        <v>2.9999999999999997E-4</v>
      </c>
      <c r="G52" s="3">
        <v>9.9999999999999998E-13</v>
      </c>
      <c r="H52">
        <v>1.9E-2</v>
      </c>
      <c r="I52">
        <v>528.6</v>
      </c>
      <c r="J52">
        <v>0.92</v>
      </c>
    </row>
    <row r="53" spans="2:11" x14ac:dyDescent="0.2">
      <c r="C53" t="s">
        <v>25</v>
      </c>
      <c r="D53">
        <v>-305.2</v>
      </c>
      <c r="E53">
        <v>2</v>
      </c>
      <c r="F53">
        <v>1.1999999999999999E-3</v>
      </c>
      <c r="G53" s="3">
        <v>9.9999999999999998E-13</v>
      </c>
      <c r="H53">
        <v>0</v>
      </c>
      <c r="I53">
        <v>614.5</v>
      </c>
      <c r="J53" s="3">
        <v>2.0999999999999999E-19</v>
      </c>
    </row>
    <row r="54" spans="2:11" x14ac:dyDescent="0.2">
      <c r="C54" t="s">
        <v>26</v>
      </c>
      <c r="D54">
        <v>-263.8</v>
      </c>
      <c r="E54">
        <v>3</v>
      </c>
      <c r="F54">
        <v>2.9999999999999997E-4</v>
      </c>
      <c r="G54" s="3">
        <v>9.9999999999999998E-13</v>
      </c>
      <c r="H54">
        <v>1.9E-2</v>
      </c>
      <c r="I54">
        <v>533.5</v>
      </c>
      <c r="J54">
        <v>7.8E-2</v>
      </c>
    </row>
    <row r="55" spans="2:11" x14ac:dyDescent="0.2">
      <c r="C55" t="s">
        <v>27</v>
      </c>
      <c r="D55">
        <v>-355.2</v>
      </c>
      <c r="E55">
        <v>2</v>
      </c>
      <c r="F55">
        <v>1E-3</v>
      </c>
      <c r="G55">
        <v>1.7000000000000001E-2</v>
      </c>
      <c r="H55">
        <v>0</v>
      </c>
      <c r="I55">
        <v>714.4</v>
      </c>
      <c r="J55" s="3">
        <v>4.2000000000000003E-41</v>
      </c>
    </row>
    <row r="56" spans="2:11" x14ac:dyDescent="0.2">
      <c r="C56" t="s">
        <v>28</v>
      </c>
      <c r="D56">
        <v>-267.39999999999998</v>
      </c>
      <c r="E56">
        <v>3</v>
      </c>
      <c r="F56">
        <v>2.0000000000000001E-4</v>
      </c>
      <c r="G56" s="3">
        <v>9.9999999999999995E-8</v>
      </c>
      <c r="H56">
        <v>2.1000000000000001E-2</v>
      </c>
      <c r="I56">
        <v>540.79999999999995</v>
      </c>
      <c r="J56">
        <v>2.0999999999999999E-3</v>
      </c>
    </row>
    <row r="58" spans="2:11" x14ac:dyDescent="0.2">
      <c r="B58" t="s">
        <v>47</v>
      </c>
      <c r="C58" t="s">
        <v>23</v>
      </c>
      <c r="D58">
        <v>-310.36498724891499</v>
      </c>
      <c r="E58">
        <v>3</v>
      </c>
      <c r="F58">
        <v>1.00851833532135E-3</v>
      </c>
      <c r="G58">
        <v>6.5607408073477995E-4</v>
      </c>
      <c r="H58">
        <v>0</v>
      </c>
      <c r="I58">
        <v>-1.25507161500225E-2</v>
      </c>
      <c r="J58">
        <v>626.72997449783099</v>
      </c>
      <c r="K58" s="3">
        <v>3.8851065809523903E-24</v>
      </c>
    </row>
    <row r="59" spans="2:11" x14ac:dyDescent="0.2">
      <c r="C59" t="s">
        <v>24</v>
      </c>
      <c r="D59">
        <v>-260.68333012370499</v>
      </c>
      <c r="E59">
        <v>4</v>
      </c>
      <c r="F59">
        <v>3.1064882846532901E-4</v>
      </c>
      <c r="G59" s="3">
        <v>9.9999999999999998E-13</v>
      </c>
      <c r="H59">
        <v>1.9253473937046899E-2</v>
      </c>
      <c r="I59">
        <v>-1.2549923647599799E-2</v>
      </c>
      <c r="J59">
        <v>529.36666024741101</v>
      </c>
      <c r="K59">
        <v>5.3898663556472296E-3</v>
      </c>
    </row>
    <row r="60" spans="2:11" x14ac:dyDescent="0.2">
      <c r="C60" t="s">
        <v>25</v>
      </c>
      <c r="D60">
        <v>-301.56508324536497</v>
      </c>
      <c r="E60">
        <v>3</v>
      </c>
      <c r="F60">
        <v>1.4525926903116899E-3</v>
      </c>
      <c r="G60" s="3">
        <v>9.9999999999999998E-13</v>
      </c>
      <c r="H60">
        <v>0</v>
      </c>
      <c r="I60">
        <v>-6.8982795550009995E-2</v>
      </c>
      <c r="J60">
        <v>609.13016649072995</v>
      </c>
      <c r="K60" s="3">
        <v>2.5772270883173401E-20</v>
      </c>
    </row>
    <row r="61" spans="2:11" x14ac:dyDescent="0.2">
      <c r="C61" t="s">
        <v>26</v>
      </c>
      <c r="D61">
        <v>-264.11778154186101</v>
      </c>
      <c r="E61">
        <v>4</v>
      </c>
      <c r="F61">
        <v>3.2654028126192201E-4</v>
      </c>
      <c r="G61" s="3">
        <v>9.9999999999999998E-13</v>
      </c>
      <c r="H61">
        <v>1.8762568229081199E-2</v>
      </c>
      <c r="I61">
        <v>6.5207509224428596E-3</v>
      </c>
      <c r="J61">
        <v>536.23556308372099</v>
      </c>
      <c r="K61">
        <v>1.7378596408573299E-4</v>
      </c>
    </row>
    <row r="62" spans="2:11" x14ac:dyDescent="0.2">
      <c r="C62" t="s">
        <v>27</v>
      </c>
      <c r="D62">
        <v>-355.39466981170898</v>
      </c>
      <c r="E62">
        <v>3</v>
      </c>
      <c r="F62">
        <v>9.8628062881923407E-4</v>
      </c>
      <c r="G62">
        <v>1.6930184783734498E-2</v>
      </c>
      <c r="H62">
        <v>0</v>
      </c>
      <c r="I62">
        <v>7.41474033708587E-3</v>
      </c>
      <c r="J62">
        <v>716.78933962341898</v>
      </c>
      <c r="K62" s="3">
        <v>1.07959354329762E-43</v>
      </c>
    </row>
    <row r="63" spans="2:11" x14ac:dyDescent="0.2">
      <c r="C63" t="s">
        <v>28</v>
      </c>
      <c r="D63">
        <v>-255.46567462154599</v>
      </c>
      <c r="E63">
        <v>4</v>
      </c>
      <c r="F63">
        <v>7.5156407035417998E-4</v>
      </c>
      <c r="G63" s="3">
        <v>9.9999999999999995E-8</v>
      </c>
      <c r="H63">
        <v>6.4478041558164195E-2</v>
      </c>
      <c r="I63">
        <v>-0.396076355360864</v>
      </c>
      <c r="J63">
        <v>518.93134924309197</v>
      </c>
      <c r="K63">
        <v>0.99443634768026701</v>
      </c>
    </row>
    <row r="65" spans="2:11" x14ac:dyDescent="0.2">
      <c r="B65" t="s">
        <v>51</v>
      </c>
      <c r="C65" t="s">
        <v>23</v>
      </c>
      <c r="D65">
        <v>-310.467695941427</v>
      </c>
      <c r="E65">
        <v>3</v>
      </c>
      <c r="F65">
        <v>9.9728184433103004E-4</v>
      </c>
      <c r="G65">
        <v>6.3412631204819798E-4</v>
      </c>
      <c r="H65">
        <v>0</v>
      </c>
      <c r="I65">
        <v>-1.06686685701509E-2</v>
      </c>
      <c r="J65">
        <v>626.93539188285297</v>
      </c>
      <c r="K65" s="3">
        <v>3.7382779914267801E-26</v>
      </c>
    </row>
    <row r="66" spans="2:11" x14ac:dyDescent="0.2">
      <c r="C66" t="s">
        <v>24</v>
      </c>
      <c r="D66">
        <v>-260.33291800118297</v>
      </c>
      <c r="E66">
        <v>4</v>
      </c>
      <c r="F66">
        <v>3.1598814055266202E-4</v>
      </c>
      <c r="G66" s="3">
        <v>9.9999999999999998E-13</v>
      </c>
      <c r="H66">
        <v>1.9641405179312801E-2</v>
      </c>
      <c r="I66">
        <v>-1.92695446765805E-2</v>
      </c>
      <c r="J66">
        <v>528.66583600236504</v>
      </c>
      <c r="K66" s="3">
        <v>8.1589547194579505E-5</v>
      </c>
    </row>
    <row r="67" spans="2:11" x14ac:dyDescent="0.2">
      <c r="C67" t="s">
        <v>25</v>
      </c>
      <c r="D67">
        <v>-305.19446317426201</v>
      </c>
      <c r="E67">
        <v>3</v>
      </c>
      <c r="F67">
        <v>1.18968021658935E-3</v>
      </c>
      <c r="G67" s="3">
        <v>9.9999999999999998E-13</v>
      </c>
      <c r="H67">
        <v>0</v>
      </c>
      <c r="I67">
        <v>-6.4988202776735499E-4</v>
      </c>
      <c r="J67">
        <v>616.38892634852402</v>
      </c>
      <c r="K67" s="3">
        <v>7.2913422887566393E-24</v>
      </c>
    </row>
    <row r="68" spans="2:11" x14ac:dyDescent="0.2">
      <c r="C68" t="s">
        <v>26</v>
      </c>
      <c r="D68">
        <v>-261.87374865904002</v>
      </c>
      <c r="E68">
        <v>4</v>
      </c>
      <c r="F68">
        <v>3.8971727917876798E-4</v>
      </c>
      <c r="G68" s="3">
        <v>9.9999999999999998E-13</v>
      </c>
      <c r="H68">
        <v>2.14973935462211E-2</v>
      </c>
      <c r="I68">
        <v>-3.2994240662067902E-2</v>
      </c>
      <c r="J68">
        <v>531.74749731808004</v>
      </c>
      <c r="K68" s="3">
        <v>1.7476733775191399E-5</v>
      </c>
    </row>
    <row r="69" spans="2:11" x14ac:dyDescent="0.2">
      <c r="C69" t="s">
        <v>27</v>
      </c>
      <c r="D69">
        <v>-355.39456358740802</v>
      </c>
      <c r="E69">
        <v>3</v>
      </c>
      <c r="F69">
        <v>9.8490930561786994E-4</v>
      </c>
      <c r="G69">
        <v>1.69451506843693E-2</v>
      </c>
      <c r="H69">
        <v>0</v>
      </c>
      <c r="I69">
        <v>7.5175333028214596E-3</v>
      </c>
      <c r="J69">
        <v>716.78912717481603</v>
      </c>
      <c r="K69" s="3">
        <v>1.15127980350185E-45</v>
      </c>
    </row>
    <row r="70" spans="2:11" x14ac:dyDescent="0.2">
      <c r="C70" t="s">
        <v>28</v>
      </c>
      <c r="D70">
        <v>-250.91920767006599</v>
      </c>
      <c r="E70">
        <v>4</v>
      </c>
      <c r="F70">
        <v>1.00216308058911E-3</v>
      </c>
      <c r="G70" s="3">
        <v>9.9999999999406106E-8</v>
      </c>
      <c r="H70">
        <v>9.0208099673177097E-2</v>
      </c>
      <c r="I70">
        <v>-0.51040365424802903</v>
      </c>
      <c r="J70">
        <v>509.83841534013197</v>
      </c>
      <c r="K70">
        <v>0.99990093371902999</v>
      </c>
    </row>
  </sheetData>
  <mergeCells count="30">
    <mergeCell ref="O21:O22"/>
    <mergeCell ref="O23:O24"/>
    <mergeCell ref="O25:O26"/>
    <mergeCell ref="S23:S24"/>
    <mergeCell ref="T23:T24"/>
    <mergeCell ref="S25:S26"/>
    <mergeCell ref="T25:T26"/>
    <mergeCell ref="O9:O10"/>
    <mergeCell ref="O11:O12"/>
    <mergeCell ref="O13:O14"/>
    <mergeCell ref="O15:O16"/>
    <mergeCell ref="O17:O18"/>
    <mergeCell ref="O19:O20"/>
    <mergeCell ref="T15:T16"/>
    <mergeCell ref="S17:S18"/>
    <mergeCell ref="T17:T18"/>
    <mergeCell ref="S19:S20"/>
    <mergeCell ref="T19:T20"/>
    <mergeCell ref="S21:S22"/>
    <mergeCell ref="T21:T22"/>
    <mergeCell ref="A9:A14"/>
    <mergeCell ref="A15:A20"/>
    <mergeCell ref="A21:A26"/>
    <mergeCell ref="S9:S10"/>
    <mergeCell ref="T9:T10"/>
    <mergeCell ref="S11:S12"/>
    <mergeCell ref="T11:T12"/>
    <mergeCell ref="S13:S14"/>
    <mergeCell ref="T13:T14"/>
    <mergeCell ref="S15:S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dcterms:created xsi:type="dcterms:W3CDTF">2024-10-14T22:40:02Z</dcterms:created>
  <dcterms:modified xsi:type="dcterms:W3CDTF">2024-10-16T02:45:53Z</dcterms:modified>
</cp:coreProperties>
</file>