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autoCompressPictures="0"/>
  <bookViews>
    <workbookView xWindow="11260" yWindow="40" windowWidth="35240" windowHeight="28300" tabRatio="500"/>
  </bookViews>
  <sheets>
    <sheet name="Example_AIC_LRT"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25" i="1" l="1"/>
  <c r="J25" i="1"/>
  <c r="K25" i="1"/>
  <c r="D21" i="1"/>
  <c r="I26" i="1"/>
  <c r="J26" i="1"/>
  <c r="K26" i="1"/>
  <c r="I24" i="1"/>
  <c r="J24" i="1"/>
  <c r="K24" i="1"/>
  <c r="D45" i="1"/>
  <c r="D34" i="1"/>
  <c r="E34" i="1"/>
  <c r="D35" i="1"/>
  <c r="E35" i="1"/>
  <c r="E33" i="1"/>
  <c r="D33" i="1"/>
  <c r="D71" i="1"/>
  <c r="E45" i="1"/>
  <c r="D70" i="1"/>
  <c r="D44" i="1"/>
  <c r="D69" i="1"/>
  <c r="E44" i="1"/>
  <c r="D68" i="1"/>
  <c r="D43" i="1"/>
  <c r="D67" i="1"/>
  <c r="E43" i="1"/>
  <c r="D66" i="1"/>
  <c r="A55" i="1"/>
  <c r="A67" i="1"/>
  <c r="A56" i="1"/>
  <c r="A68" i="1"/>
  <c r="A57" i="1"/>
  <c r="A69" i="1"/>
  <c r="A58" i="1"/>
  <c r="A70" i="1"/>
  <c r="A59" i="1"/>
  <c r="A71" i="1"/>
  <c r="A54" i="1"/>
  <c r="A66" i="1"/>
  <c r="G71" i="1"/>
  <c r="H71" i="1"/>
  <c r="G66" i="1"/>
  <c r="H66" i="1"/>
  <c r="G67" i="1"/>
  <c r="H67" i="1"/>
  <c r="G68" i="1"/>
  <c r="H68" i="1"/>
  <c r="G69" i="1"/>
  <c r="H69" i="1"/>
  <c r="G70" i="1"/>
  <c r="H70" i="1"/>
  <c r="J71" i="1"/>
  <c r="J70" i="1"/>
  <c r="J69" i="1"/>
  <c r="J68" i="1"/>
  <c r="J67" i="1"/>
  <c r="J66" i="1"/>
  <c r="D59" i="1"/>
  <c r="D54" i="1"/>
  <c r="D55" i="1"/>
  <c r="D56" i="1"/>
  <c r="D57" i="1"/>
  <c r="D58" i="1"/>
  <c r="G59" i="1"/>
  <c r="H59" i="1"/>
  <c r="G54" i="1"/>
  <c r="H54" i="1"/>
  <c r="G55" i="1"/>
  <c r="H55" i="1"/>
  <c r="G56" i="1"/>
  <c r="H56" i="1"/>
  <c r="G57" i="1"/>
  <c r="H57" i="1"/>
  <c r="G58" i="1"/>
  <c r="H58" i="1"/>
  <c r="J59" i="1"/>
  <c r="J58" i="1"/>
  <c r="J57" i="1"/>
  <c r="J56" i="1"/>
  <c r="J55" i="1"/>
  <c r="J54" i="1"/>
  <c r="F33" i="1"/>
  <c r="H33" i="1"/>
  <c r="F45" i="1"/>
  <c r="H45" i="1"/>
  <c r="G45" i="1"/>
  <c r="I45" i="1"/>
  <c r="J45" i="1"/>
  <c r="K45" i="1"/>
  <c r="L45" i="1"/>
  <c r="F44" i="1"/>
  <c r="H44" i="1"/>
  <c r="G44" i="1"/>
  <c r="I44" i="1"/>
  <c r="J44" i="1"/>
  <c r="K44" i="1"/>
  <c r="L44" i="1"/>
  <c r="F43" i="1"/>
  <c r="H43" i="1"/>
  <c r="G43" i="1"/>
  <c r="I43" i="1"/>
  <c r="J43" i="1"/>
  <c r="K43" i="1"/>
  <c r="L43" i="1"/>
  <c r="B42" i="1"/>
  <c r="B43" i="1"/>
  <c r="B44" i="1"/>
  <c r="B45" i="1"/>
  <c r="A43" i="1"/>
  <c r="A44" i="1"/>
  <c r="A45" i="1"/>
  <c r="A42" i="1"/>
  <c r="A33" i="1"/>
  <c r="F34" i="1"/>
  <c r="H34" i="1"/>
  <c r="G34" i="1"/>
  <c r="I34" i="1"/>
  <c r="J34" i="1"/>
  <c r="K34" i="1"/>
  <c r="L34" i="1"/>
  <c r="F35" i="1"/>
  <c r="H35" i="1"/>
  <c r="G35" i="1"/>
  <c r="I35" i="1"/>
  <c r="J35" i="1"/>
  <c r="K35" i="1"/>
  <c r="L35" i="1"/>
  <c r="G33" i="1"/>
  <c r="I33" i="1"/>
  <c r="J33" i="1"/>
  <c r="K33" i="1"/>
  <c r="L33" i="1"/>
  <c r="A32" i="1"/>
  <c r="B32" i="1"/>
  <c r="A34" i="1"/>
  <c r="B34" i="1"/>
  <c r="A35" i="1"/>
  <c r="B35" i="1"/>
  <c r="B33" i="1"/>
</calcChain>
</file>

<file path=xl/sharedStrings.xml><?xml version="1.0" encoding="utf-8"?>
<sst xmlns="http://schemas.openxmlformats.org/spreadsheetml/2006/main" count="100" uniqueCount="75">
  <si>
    <t>LnL</t>
  </si>
  <si>
    <t>numparams</t>
  </si>
  <si>
    <t>d</t>
  </si>
  <si>
    <t>e</t>
  </si>
  <si>
    <t>j</t>
  </si>
  <si>
    <t>DEC</t>
  </si>
  <si>
    <t>DEC+J</t>
  </si>
  <si>
    <t>DIVALIKE</t>
  </si>
  <si>
    <t>DIVALIKE+J</t>
  </si>
  <si>
    <t>BAYAREALIKE</t>
  </si>
  <si>
    <t>BAYAREALIKE+J</t>
  </si>
  <si>
    <t># of free parameters</t>
  </si>
  <si>
    <t>LnLalt</t>
  </si>
  <si>
    <t>LnLnull</t>
  </si>
  <si>
    <t>DFalt</t>
  </si>
  <si>
    <t>DFnull</t>
  </si>
  <si>
    <t>DF</t>
  </si>
  <si>
    <t>Dstatistic</t>
  </si>
  <si>
    <t>test</t>
  </si>
  <si>
    <t>tail</t>
  </si>
  <si>
    <t>AIC1</t>
  </si>
  <si>
    <t>AIC2</t>
  </si>
  <si>
    <t>chi-squared</t>
  </si>
  <si>
    <t>one-tailed</t>
  </si>
  <si>
    <t>p-value</t>
  </si>
  <si>
    <r>
      <rPr>
        <b/>
        <sz val="12"/>
        <color theme="1"/>
        <rFont val="Calibri"/>
        <family val="2"/>
        <scheme val="minor"/>
      </rPr>
      <t>Table A.</t>
    </r>
    <r>
      <rPr>
        <sz val="12"/>
        <color theme="1"/>
        <rFont val="Calibri"/>
        <family val="2"/>
        <scheme val="minor"/>
      </rPr>
      <t xml:space="preserve"> Parameter inference and log-likelihoods (LnL) under six BioGeoBEARS models.</t>
    </r>
  </si>
  <si>
    <r>
      <rPr>
        <b/>
        <sz val="12"/>
        <color theme="1"/>
        <rFont val="Calibri"/>
        <family val="2"/>
        <scheme val="minor"/>
      </rPr>
      <t>Table B.</t>
    </r>
    <r>
      <rPr>
        <sz val="12"/>
        <color theme="1"/>
        <rFont val="Calibri"/>
        <family val="2"/>
        <scheme val="minor"/>
      </rPr>
      <t xml:space="preserve"> Likelihood ratio test between three standard biogeography models (DEC, DIVALIKE, BAYAREA), each nested within their "+J" counterpart.</t>
    </r>
  </si>
  <si>
    <t>Alternative model</t>
  </si>
  <si>
    <t>Null model</t>
  </si>
  <si>
    <t>AICc</t>
  </si>
  <si>
    <t># tips</t>
  </si>
  <si>
    <t>AICc is second-order AIC, and it corrects for small sample size. Here, our sample size is 12.</t>
  </si>
  <si>
    <t>Notes:</t>
  </si>
  <si>
    <t>The likelihood ratio test's null hypothesis is that the null model (2 parameters, d and e, with j fixed to 0) confers the same likelihood on the data as the alternative model (3 free parameters, d, e, and j)</t>
  </si>
  <si>
    <t>AIC is Akaike Information Criterion: http://www.brianomeara.info/tutorials/aic . AIC penalizes models with more free parameters.</t>
  </si>
  <si>
    <t>Higher likelihood (and thus higher log-likelihood, i.e. higher LnL) means the model confers a higher probability on the data.</t>
  </si>
  <si>
    <t>So, higher likelihoods are better</t>
  </si>
  <si>
    <t>For AIC and AICc, lower is better.</t>
  </si>
  <si>
    <t>Here, the best model is DEC+J.  The likelihood ratio test has a p-value of 0.056, which is not quite significant, but we can still report it as evidence that the +J process (founder-event speciation) is helpful in explaining the data.</t>
  </si>
  <si>
    <t>However, due to the small number of species in the study, we cannot reach high-confidence conclusions.</t>
  </si>
  <si>
    <t>Nevertheless, we will use DEC+J for further studies, as it's our "best guess."</t>
  </si>
  <si>
    <t>deltaAIC</t>
  </si>
  <si>
    <t>deltaAICc</t>
  </si>
  <si>
    <t>deltaAIC1</t>
  </si>
  <si>
    <t>deltaAIC2</t>
  </si>
  <si>
    <t>rel_like1</t>
  </si>
  <si>
    <t>rel_like2</t>
  </si>
  <si>
    <r>
      <rPr>
        <b/>
        <sz val="12"/>
        <color theme="1"/>
        <rFont val="Calibri"/>
        <family val="2"/>
        <scheme val="minor"/>
      </rPr>
      <t>Table C.</t>
    </r>
    <r>
      <rPr>
        <sz val="12"/>
        <color theme="1"/>
        <rFont val="Calibri"/>
        <family val="2"/>
        <scheme val="minor"/>
      </rPr>
      <t xml:space="preserve"> AIC results and relative probability of each pair of models</t>
    </r>
  </si>
  <si>
    <t>The DEC model is nested inside the DEC+J model, because DEC+J where j=0 equals the DEC model.</t>
  </si>
  <si>
    <t>The BAYAREALIKE model is nested inside the BAYAREALIKE model, because BAYAREALIKE+J where j=0 equals the BAYAREALIKE model.</t>
  </si>
  <si>
    <t>The DIVALIKE model is nested inside the DIVALIKE model, because DIVALIKE+J where j=0 equals the DIVALIKE model.</t>
  </si>
  <si>
    <t>What "nesting" means:</t>
  </si>
  <si>
    <t>Odds ratio in favor of +J model</t>
  </si>
  <si>
    <t>:1</t>
  </si>
  <si>
    <t>(AIC weight = relative probability, out of 1)</t>
  </si>
  <si>
    <t>(AICc weight = relative probability, out of 1)</t>
  </si>
  <si>
    <r>
      <rPr>
        <b/>
        <sz val="12"/>
        <color theme="1"/>
        <rFont val="Calibri"/>
        <family val="2"/>
        <scheme val="minor"/>
      </rPr>
      <t>Table D.</t>
    </r>
    <r>
      <rPr>
        <sz val="12"/>
        <color theme="1"/>
        <rFont val="Calibri"/>
        <family val="2"/>
        <scheme val="minor"/>
      </rPr>
      <t xml:space="preserve"> AICc results and relative probability of each pair of models</t>
    </r>
  </si>
  <si>
    <t>AIC</t>
  </si>
  <si>
    <r>
      <rPr>
        <b/>
        <sz val="12"/>
        <color theme="1"/>
        <rFont val="Calibri"/>
        <family val="2"/>
        <scheme val="minor"/>
      </rPr>
      <t>Table E.</t>
    </r>
    <r>
      <rPr>
        <sz val="12"/>
        <color theme="1"/>
        <rFont val="Calibri"/>
        <family val="2"/>
        <scheme val="minor"/>
      </rPr>
      <t xml:space="preserve"> Relative probability of each of six models, using AIC</t>
    </r>
  </si>
  <si>
    <t>rel_likes</t>
  </si>
  <si>
    <t>ntips</t>
  </si>
  <si>
    <t>AICc_wt</t>
  </si>
  <si>
    <t>AIC_wt</t>
  </si>
  <si>
    <t>AIC_wt1</t>
  </si>
  <si>
    <t>AIC_wt2</t>
  </si>
  <si>
    <t>AICc_wt1</t>
  </si>
  <si>
    <t>AICc_wt2</t>
  </si>
  <si>
    <r>
      <rPr>
        <b/>
        <sz val="12"/>
        <color theme="1"/>
        <rFont val="Calibri"/>
        <family val="2"/>
        <scheme val="minor"/>
      </rPr>
      <t>Table F.</t>
    </r>
    <r>
      <rPr>
        <sz val="12"/>
        <color theme="1"/>
        <rFont val="Calibri"/>
        <family val="2"/>
        <scheme val="minor"/>
      </rPr>
      <t xml:space="preserve"> Relative probability of each of six models, using AICc</t>
    </r>
  </si>
  <si>
    <t>Deviance</t>
  </si>
  <si>
    <t>degrees_of_freedom</t>
  </si>
  <si>
    <t>Doing the LRT by hand in Excel:</t>
  </si>
  <si>
    <t>However, other model pairs are not nested.  E.g. DEC is NOT nested inside of DIVALIKE or BAYAREALIKE. So, LRT *cannot* be used to compare non-nested model pairs.</t>
  </si>
  <si>
    <t>The classic reference on likelihood-based model comparison is Burnham and Anderson (2002). This publication has over 30,000 citations, and is extremely well-known, or at least, it should be. So: if an author, or a peer-reviewer, or an editor, make a mistake about the basics of AIC, LRT, etc. -- for example, in mistakenly suggesting that AIC can only be used to compare pairs of models, or mistakenly suggesting that LRT can be used to compare more than pairs of models, or used to compare non-nested models -- then the problem is theirs, not yours. If you are the one making the mistake, well, that's your problem!  You can't control what other people do, but you can make sure that you get it right!</t>
  </si>
  <si>
    <t>Example BioGeoBEARS results, and example (correct) usage and calculation of AIC, AICc, and the Likelihood Ratio Test (LRT).</t>
  </si>
  <si>
    <t>I have made this spreadsheet because I have found myself having to re-explain these basics again and again. See also the notes below, and: http://phylo.wikidot.com/advice-on-statistical-model-comparison-in-biogeobears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</si>
</sst>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2" fontId="0" fillId="0" borderId="0" xfId="0" applyNumberFormat="1" applyFont="1"/>
    <xf numFmtId="0" fontId="0" fillId="0" borderId="0" xfId="0" applyAlignment="1">
      <alignment wrapText="1"/>
    </xf>
    <xf numFmtId="0" fontId="1" fillId="0" borderId="0" xfId="0" applyFont="1" applyAlignment="1">
      <alignment horizontal="center" wrapText="1"/>
    </xf>
    <xf numFmtId="2" fontId="0" fillId="0" borderId="0" xfId="0" applyNumberFormat="1"/>
    <xf numFmtId="164" fontId="0" fillId="0" borderId="0" xfId="0" applyNumberFormat="1"/>
    <xf numFmtId="0" fontId="1" fillId="0" borderId="0" xfId="0" applyFont="1" applyAlignment="1">
      <alignment horizontal="left"/>
    </xf>
    <xf numFmtId="0" fontId="0" fillId="0" borderId="0" xfId="0" quotePrefix="1"/>
    <xf numFmtId="0" fontId="0" fillId="0" borderId="0" xfId="0" applyAlignment="1">
      <alignment wrapText="1"/>
    </xf>
    <xf numFmtId="0" fontId="0" fillId="0" borderId="0" xfId="0" applyFont="1" applyAlignment="1">
      <alignment horizontal="left" vertical="top" wrapText="1"/>
    </xf>
    <xf numFmtId="0" fontId="0" fillId="0" borderId="0" xfId="0" applyAlignment="1">
      <alignment horizontal="center" wrapText="1"/>
    </xf>
  </cellXfs>
  <cellStyles count="1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tabSelected="1" zoomScale="200" zoomScaleNormal="200" zoomScalePageLayoutView="200" workbookViewId="0">
      <selection activeCell="B12" sqref="B12"/>
    </sheetView>
  </sheetViews>
  <sheetFormatPr baseColWidth="10" defaultRowHeight="15" x14ac:dyDescent="0"/>
  <cols>
    <col min="1" max="1" width="15.83203125" customWidth="1"/>
    <col min="2" max="2" width="12.33203125" customWidth="1"/>
    <col min="3" max="3" width="5.6640625" customWidth="1"/>
    <col min="4" max="4" width="8.5" customWidth="1"/>
    <col min="5" max="5" width="8.33203125" customWidth="1"/>
    <col min="6" max="7" width="9.1640625" customWidth="1"/>
    <col min="8" max="9" width="9" customWidth="1"/>
    <col min="10" max="10" width="7.83203125" customWidth="1"/>
    <col min="13" max="14" width="7.6640625" customWidth="1"/>
    <col min="15" max="15" width="9" customWidth="1"/>
  </cols>
  <sheetData>
    <row r="1" spans="1:12">
      <c r="A1" s="11" t="s">
        <v>73</v>
      </c>
      <c r="B1" s="11"/>
      <c r="C1" s="11"/>
      <c r="D1" s="11"/>
      <c r="E1" s="11"/>
      <c r="F1" s="11"/>
      <c r="G1" s="11"/>
      <c r="H1" s="11"/>
      <c r="I1" s="11"/>
      <c r="J1" s="11"/>
      <c r="K1" s="11"/>
      <c r="L1" s="11"/>
    </row>
    <row r="3" spans="1:12">
      <c r="A3" s="11" t="s">
        <v>74</v>
      </c>
      <c r="B3" s="11"/>
      <c r="C3" s="11"/>
      <c r="D3" s="11"/>
      <c r="E3" s="11"/>
      <c r="F3" s="11"/>
      <c r="G3" s="11"/>
      <c r="H3" s="11"/>
      <c r="I3" s="11"/>
      <c r="J3" s="11"/>
      <c r="K3" s="11"/>
      <c r="L3" s="11"/>
    </row>
    <row r="5" spans="1:12">
      <c r="A5" t="s">
        <v>25</v>
      </c>
    </row>
    <row r="6" spans="1:12" s="5" customFormat="1" ht="45">
      <c r="B6" s="6" t="s">
        <v>0</v>
      </c>
      <c r="C6" s="6"/>
      <c r="D6" s="6" t="s">
        <v>11</v>
      </c>
      <c r="E6" s="6" t="s">
        <v>2</v>
      </c>
      <c r="F6" s="6" t="s">
        <v>3</v>
      </c>
      <c r="G6" s="6" t="s">
        <v>4</v>
      </c>
    </row>
    <row r="7" spans="1:12">
      <c r="A7" s="3" t="s">
        <v>5</v>
      </c>
      <c r="B7" s="4">
        <v>-60.795499999999997</v>
      </c>
      <c r="C7" s="4"/>
      <c r="D7" s="1">
        <v>2</v>
      </c>
      <c r="E7" s="7">
        <v>5.9251449999999997E-2</v>
      </c>
      <c r="F7" s="7">
        <v>1.016041E-2</v>
      </c>
      <c r="G7">
        <v>0</v>
      </c>
    </row>
    <row r="8" spans="1:12">
      <c r="A8" s="3" t="s">
        <v>6</v>
      </c>
      <c r="B8" s="4">
        <v>-58.975140000000003</v>
      </c>
      <c r="C8" s="4"/>
      <c r="D8" s="1">
        <v>3</v>
      </c>
      <c r="E8" s="7">
        <v>5.2681319999999997E-2</v>
      </c>
      <c r="F8" s="7">
        <v>9.9999999999999998E-13</v>
      </c>
      <c r="G8" s="7">
        <v>0.15519730000000001</v>
      </c>
    </row>
    <row r="9" spans="1:12">
      <c r="A9" s="3" t="s">
        <v>7</v>
      </c>
      <c r="B9" s="4">
        <v>-62.574210000000001</v>
      </c>
      <c r="C9" s="4"/>
      <c r="D9" s="1">
        <v>2</v>
      </c>
      <c r="E9" s="7">
        <v>8.3925990000000006E-2</v>
      </c>
      <c r="F9" s="7">
        <v>9.8908560000000006E-2</v>
      </c>
      <c r="G9">
        <v>0</v>
      </c>
    </row>
    <row r="10" spans="1:12">
      <c r="A10" s="3" t="s">
        <v>8</v>
      </c>
      <c r="B10" s="4">
        <v>-61.665520000000001</v>
      </c>
      <c r="C10" s="4"/>
      <c r="D10" s="1">
        <v>3</v>
      </c>
      <c r="E10" s="7">
        <v>9.1302300000000003E-2</v>
      </c>
      <c r="F10" s="7">
        <v>0.27333990000000002</v>
      </c>
      <c r="G10" s="7">
        <v>0.37253849999999999</v>
      </c>
    </row>
    <row r="11" spans="1:12">
      <c r="A11" s="3" t="s">
        <v>9</v>
      </c>
      <c r="B11" s="4">
        <v>-60.229970000000002</v>
      </c>
      <c r="C11" s="4"/>
      <c r="D11" s="1">
        <v>2</v>
      </c>
      <c r="E11" s="7">
        <v>0.12000887</v>
      </c>
      <c r="F11" s="7">
        <v>1.007484</v>
      </c>
      <c r="G11">
        <v>0</v>
      </c>
    </row>
    <row r="12" spans="1:12">
      <c r="A12" s="3" t="s">
        <v>10</v>
      </c>
      <c r="B12" s="4">
        <v>-60.142359885332603</v>
      </c>
      <c r="C12" s="4"/>
      <c r="D12" s="1">
        <v>3</v>
      </c>
      <c r="E12" s="7">
        <v>5.9217569999999997E-2</v>
      </c>
      <c r="F12" s="7">
        <v>0.26377620000000002</v>
      </c>
      <c r="G12" s="7">
        <v>0.16537969999999999</v>
      </c>
    </row>
    <row r="16" spans="1:12">
      <c r="A16" t="s">
        <v>26</v>
      </c>
    </row>
    <row r="18" spans="1:12">
      <c r="A18" s="2" t="s">
        <v>27</v>
      </c>
      <c r="B18" s="2" t="s">
        <v>28</v>
      </c>
      <c r="C18" s="2"/>
      <c r="D18" s="2" t="s">
        <v>12</v>
      </c>
      <c r="E18" s="2" t="s">
        <v>13</v>
      </c>
      <c r="F18" s="2" t="s">
        <v>14</v>
      </c>
      <c r="G18" s="2" t="s">
        <v>15</v>
      </c>
      <c r="H18" s="2" t="s">
        <v>16</v>
      </c>
      <c r="I18" s="2" t="s">
        <v>17</v>
      </c>
      <c r="J18" s="2" t="s">
        <v>24</v>
      </c>
      <c r="K18" s="2" t="s">
        <v>18</v>
      </c>
      <c r="L18" s="2" t="s">
        <v>19</v>
      </c>
    </row>
    <row r="19" spans="1:12">
      <c r="A19" t="s">
        <v>6</v>
      </c>
      <c r="B19" t="s">
        <v>5</v>
      </c>
      <c r="D19">
        <v>-58.98</v>
      </c>
      <c r="E19">
        <v>-60.8</v>
      </c>
      <c r="F19">
        <v>3</v>
      </c>
      <c r="G19">
        <v>2</v>
      </c>
      <c r="H19">
        <v>1</v>
      </c>
      <c r="I19">
        <v>3.64</v>
      </c>
      <c r="J19">
        <v>5.6000000000000001E-2</v>
      </c>
      <c r="K19" t="s">
        <v>22</v>
      </c>
      <c r="L19" t="s">
        <v>23</v>
      </c>
    </row>
    <row r="20" spans="1:12">
      <c r="A20" t="s">
        <v>8</v>
      </c>
      <c r="B20" t="s">
        <v>7</v>
      </c>
      <c r="D20">
        <v>-61.67</v>
      </c>
      <c r="E20">
        <v>-62.57</v>
      </c>
      <c r="F20">
        <v>3</v>
      </c>
      <c r="G20">
        <v>2</v>
      </c>
      <c r="H20">
        <v>1</v>
      </c>
      <c r="I20">
        <v>1.82</v>
      </c>
      <c r="J20">
        <v>0.18</v>
      </c>
      <c r="K20" t="s">
        <v>22</v>
      </c>
      <c r="L20" t="s">
        <v>23</v>
      </c>
    </row>
    <row r="21" spans="1:12">
      <c r="A21" t="s">
        <v>10</v>
      </c>
      <c r="B21" t="s">
        <v>9</v>
      </c>
      <c r="D21" s="7">
        <f>B12</f>
        <v>-60.142359885332603</v>
      </c>
      <c r="E21">
        <v>-60.23</v>
      </c>
      <c r="F21">
        <v>3</v>
      </c>
      <c r="G21">
        <v>2</v>
      </c>
      <c r="H21">
        <v>1</v>
      </c>
      <c r="I21">
        <v>0.18</v>
      </c>
      <c r="J21">
        <v>0.68</v>
      </c>
      <c r="K21" t="s">
        <v>22</v>
      </c>
      <c r="L21" t="s">
        <v>23</v>
      </c>
    </row>
    <row r="23" spans="1:12" ht="45">
      <c r="E23" t="s">
        <v>70</v>
      </c>
      <c r="I23" s="1" t="s">
        <v>68</v>
      </c>
      <c r="J23" s="13" t="s">
        <v>69</v>
      </c>
      <c r="K23" s="1" t="s">
        <v>24</v>
      </c>
    </row>
    <row r="24" spans="1:12">
      <c r="I24">
        <f>-2*(E19-D19)</f>
        <v>3.6400000000000006</v>
      </c>
      <c r="J24">
        <f>F19-G19</f>
        <v>1</v>
      </c>
      <c r="K24">
        <f>_xlfn.CHISQ.DIST.RT(I24,J24)</f>
        <v>5.6406934273204583E-2</v>
      </c>
    </row>
    <row r="25" spans="1:12">
      <c r="I25">
        <f t="shared" ref="I25:I26" si="0">-2*(E20-D20)</f>
        <v>1.7999999999999972</v>
      </c>
      <c r="J25">
        <f t="shared" ref="J25:J26" si="1">F20-G20</f>
        <v>1</v>
      </c>
      <c r="K25">
        <f t="shared" ref="K25:K26" si="2">_xlfn.CHISQ.DIST.RT(I25,J25)</f>
        <v>0.17971249487900015</v>
      </c>
    </row>
    <row r="26" spans="1:12">
      <c r="I26">
        <f t="shared" si="0"/>
        <v>0.17528022933478837</v>
      </c>
      <c r="J26">
        <f t="shared" si="1"/>
        <v>1</v>
      </c>
      <c r="K26">
        <f t="shared" si="2"/>
        <v>0.67546111166861755</v>
      </c>
    </row>
    <row r="29" spans="1:12">
      <c r="A29" t="s">
        <v>47</v>
      </c>
    </row>
    <row r="30" spans="1:12">
      <c r="J30" t="s">
        <v>54</v>
      </c>
    </row>
    <row r="32" spans="1:12">
      <c r="A32" s="3" t="str">
        <f t="shared" ref="A32:B35" si="3">A18</f>
        <v>Alternative model</v>
      </c>
      <c r="B32" s="3" t="str">
        <f t="shared" si="3"/>
        <v>Null model</v>
      </c>
      <c r="C32" s="3"/>
      <c r="D32" s="2" t="s">
        <v>20</v>
      </c>
      <c r="E32" s="2" t="s">
        <v>21</v>
      </c>
      <c r="F32" s="2" t="s">
        <v>43</v>
      </c>
      <c r="G32" s="2" t="s">
        <v>44</v>
      </c>
      <c r="H32" s="2" t="s">
        <v>45</v>
      </c>
      <c r="I32" s="2" t="s">
        <v>46</v>
      </c>
      <c r="J32" s="2" t="s">
        <v>63</v>
      </c>
      <c r="K32" s="2" t="s">
        <v>64</v>
      </c>
      <c r="L32" s="9" t="s">
        <v>52</v>
      </c>
    </row>
    <row r="33" spans="1:13">
      <c r="A33" t="str">
        <f t="shared" si="3"/>
        <v>DEC+J</v>
      </c>
      <c r="B33" t="str">
        <f t="shared" si="3"/>
        <v>DEC</v>
      </c>
      <c r="D33" s="8">
        <f>-2*D19+2*F19</f>
        <v>123.96</v>
      </c>
      <c r="E33" s="8">
        <f>-2*E19+2*G19</f>
        <v>125.6</v>
      </c>
      <c r="F33">
        <f>D33-MIN(D33:E33)</f>
        <v>0</v>
      </c>
      <c r="G33">
        <f>E33-MIN(D33:E33)</f>
        <v>1.6400000000000006</v>
      </c>
      <c r="H33">
        <f t="shared" ref="H33:I35" si="4">EXP(-0.5*F33)</f>
        <v>1</v>
      </c>
      <c r="I33" s="7">
        <f t="shared" si="4"/>
        <v>0.44043165450599914</v>
      </c>
      <c r="J33" s="7">
        <f>H33/SUM(H33:I33)</f>
        <v>0.69423634010803059</v>
      </c>
      <c r="K33" s="7">
        <f>I33/SUM(H33:I33)</f>
        <v>0.30576365989196941</v>
      </c>
      <c r="L33" s="7">
        <f>J33/K33</f>
        <v>2.2704998375324066</v>
      </c>
      <c r="M33" s="10" t="s">
        <v>53</v>
      </c>
    </row>
    <row r="34" spans="1:13">
      <c r="A34" t="str">
        <f t="shared" si="3"/>
        <v>DIVALIKE+J</v>
      </c>
      <c r="B34" t="str">
        <f t="shared" si="3"/>
        <v>DIVALIKE</v>
      </c>
      <c r="D34" s="8">
        <f t="shared" ref="D34:E34" si="5">-2*D20+2*F20</f>
        <v>129.34</v>
      </c>
      <c r="E34" s="8">
        <f t="shared" si="5"/>
        <v>129.13999999999999</v>
      </c>
      <c r="F34">
        <f>D34-MIN(D34:E34)</f>
        <v>0.20000000000001705</v>
      </c>
      <c r="G34">
        <f>E34-MIN(D34:E34)</f>
        <v>0</v>
      </c>
      <c r="H34" s="7">
        <f t="shared" si="4"/>
        <v>0.90483741803595186</v>
      </c>
      <c r="I34">
        <f t="shared" si="4"/>
        <v>1</v>
      </c>
      <c r="J34" s="7">
        <f t="shared" ref="J34:J35" si="6">H34/SUM(H34:I34)</f>
        <v>0.47502081252105793</v>
      </c>
      <c r="K34" s="7">
        <f t="shared" ref="K34:K35" si="7">I34/SUM(H34:I34)</f>
        <v>0.52497918747894212</v>
      </c>
      <c r="L34" s="7">
        <f t="shared" ref="L34:L35" si="8">J34/K34</f>
        <v>0.90483741803595197</v>
      </c>
      <c r="M34" s="10" t="s">
        <v>53</v>
      </c>
    </row>
    <row r="35" spans="1:13">
      <c r="A35" t="str">
        <f t="shared" si="3"/>
        <v>BAYAREALIKE+J</v>
      </c>
      <c r="B35" t="str">
        <f t="shared" si="3"/>
        <v>BAYAREALIKE</v>
      </c>
      <c r="D35" s="8">
        <f t="shared" ref="D35:E35" si="9">-2*D21+2*F21</f>
        <v>126.28471977066521</v>
      </c>
      <c r="E35" s="8">
        <f t="shared" si="9"/>
        <v>124.46</v>
      </c>
      <c r="F35">
        <f>D35-MIN(D35:E35)</f>
        <v>1.8247197706652116</v>
      </c>
      <c r="G35">
        <f>E35-MIN(D35:E35)</f>
        <v>0</v>
      </c>
      <c r="H35" s="7">
        <f t="shared" si="4"/>
        <v>0.40157543298068799</v>
      </c>
      <c r="I35">
        <f t="shared" si="4"/>
        <v>1</v>
      </c>
      <c r="J35" s="7">
        <f t="shared" si="6"/>
        <v>0.28651717455311676</v>
      </c>
      <c r="K35" s="7">
        <f t="shared" si="7"/>
        <v>0.71348282544688324</v>
      </c>
      <c r="L35" s="7">
        <f t="shared" si="8"/>
        <v>0.40157543298068799</v>
      </c>
      <c r="M35" s="10" t="s">
        <v>53</v>
      </c>
    </row>
    <row r="39" spans="1:13">
      <c r="A39" t="s">
        <v>56</v>
      </c>
    </row>
    <row r="40" spans="1:13">
      <c r="J40" t="s">
        <v>55</v>
      </c>
    </row>
    <row r="42" spans="1:13">
      <c r="A42" s="3" t="str">
        <f t="shared" ref="A42:B45" si="10">A18</f>
        <v>Alternative model</v>
      </c>
      <c r="B42" s="3" t="str">
        <f t="shared" si="10"/>
        <v>Null model</v>
      </c>
      <c r="C42" s="2" t="s">
        <v>30</v>
      </c>
      <c r="D42" s="2" t="s">
        <v>20</v>
      </c>
      <c r="E42" s="2" t="s">
        <v>21</v>
      </c>
      <c r="F42" s="2" t="s">
        <v>43</v>
      </c>
      <c r="G42" s="2" t="s">
        <v>44</v>
      </c>
      <c r="H42" s="2" t="s">
        <v>45</v>
      </c>
      <c r="I42" s="2" t="s">
        <v>46</v>
      </c>
      <c r="J42" s="2" t="s">
        <v>65</v>
      </c>
      <c r="K42" s="2" t="s">
        <v>66</v>
      </c>
      <c r="L42" s="9" t="s">
        <v>52</v>
      </c>
    </row>
    <row r="43" spans="1:13">
      <c r="A43" t="str">
        <f t="shared" si="10"/>
        <v>DEC+J</v>
      </c>
      <c r="B43" t="str">
        <f t="shared" si="10"/>
        <v>DEC</v>
      </c>
      <c r="C43">
        <v>12</v>
      </c>
      <c r="D43" s="8">
        <f t="shared" ref="D43:E45" si="11">-2*D19+2*F19*(C43/(C43-F19-1))</f>
        <v>126.96</v>
      </c>
      <c r="E43" s="8">
        <f t="shared" si="11"/>
        <v>125.69680542110358</v>
      </c>
      <c r="F43">
        <f>D43-MIN(D43:E43)</f>
        <v>1.2631945788964174</v>
      </c>
      <c r="G43">
        <f>E43-MIN(D43:E43)</f>
        <v>0</v>
      </c>
      <c r="H43">
        <f t="shared" ref="H43:I45" si="12">EXP(-0.5*F43)</f>
        <v>0.53174177679102641</v>
      </c>
      <c r="I43" s="7">
        <f t="shared" si="12"/>
        <v>1</v>
      </c>
      <c r="J43" s="7">
        <f>H43/SUM(H43:I43)</f>
        <v>0.34714844554610019</v>
      </c>
      <c r="K43" s="7">
        <f>I43/SUM(H43:I43)</f>
        <v>0.65285155445389975</v>
      </c>
      <c r="L43" s="7">
        <f>J43/K43</f>
        <v>0.53174177679102641</v>
      </c>
      <c r="M43" s="10" t="s">
        <v>53</v>
      </c>
    </row>
    <row r="44" spans="1:13">
      <c r="A44" t="str">
        <f t="shared" si="10"/>
        <v>DIVALIKE+J</v>
      </c>
      <c r="B44" t="str">
        <f t="shared" si="10"/>
        <v>DIVALIKE</v>
      </c>
      <c r="C44">
        <v>12</v>
      </c>
      <c r="D44" s="8">
        <f t="shared" si="11"/>
        <v>132.34</v>
      </c>
      <c r="E44" s="8">
        <f t="shared" si="11"/>
        <v>129.23277872274625</v>
      </c>
      <c r="F44">
        <f>D44-MIN(D44:E44)</f>
        <v>3.1072212772537569</v>
      </c>
      <c r="G44">
        <f>E44-MIN(D44:E44)</f>
        <v>0</v>
      </c>
      <c r="H44" s="7">
        <f t="shared" si="12"/>
        <v>0.21148300493813268</v>
      </c>
      <c r="I44">
        <f t="shared" si="12"/>
        <v>1</v>
      </c>
      <c r="J44" s="7">
        <f t="shared" ref="J44:J45" si="13">H44/SUM(H44:I44)</f>
        <v>0.17456539140549693</v>
      </c>
      <c r="K44" s="7">
        <f t="shared" ref="K44:K45" si="14">I44/SUM(H44:I44)</f>
        <v>0.82543460859450313</v>
      </c>
      <c r="L44" s="7">
        <f t="shared" ref="L44:L45" si="15">J44/K44</f>
        <v>0.21148300493813268</v>
      </c>
      <c r="M44" s="10" t="s">
        <v>53</v>
      </c>
    </row>
    <row r="45" spans="1:13">
      <c r="A45" t="str">
        <f t="shared" si="10"/>
        <v>BAYAREALIKE+J</v>
      </c>
      <c r="B45" t="str">
        <f t="shared" si="10"/>
        <v>BAYAREALIKE</v>
      </c>
      <c r="C45">
        <v>12</v>
      </c>
      <c r="D45" s="8">
        <f t="shared" si="11"/>
        <v>129.28471977066522</v>
      </c>
      <c r="E45" s="8">
        <f t="shared" si="11"/>
        <v>124.55502337275476</v>
      </c>
      <c r="F45">
        <f>D45-MIN(D45:E45)</f>
        <v>4.7296963979104589</v>
      </c>
      <c r="G45">
        <f>E45-MIN(D45:E45)</f>
        <v>0</v>
      </c>
      <c r="H45" s="7">
        <f t="shared" si="12"/>
        <v>9.3963563052948409E-2</v>
      </c>
      <c r="I45">
        <f t="shared" si="12"/>
        <v>1</v>
      </c>
      <c r="J45" s="7">
        <f t="shared" si="13"/>
        <v>8.5892772141991827E-2</v>
      </c>
      <c r="K45" s="7">
        <f t="shared" si="14"/>
        <v>0.91410722785800813</v>
      </c>
      <c r="L45" s="7">
        <f t="shared" si="15"/>
        <v>9.3963563052948409E-2</v>
      </c>
      <c r="M45" s="10" t="s">
        <v>53</v>
      </c>
    </row>
    <row r="51" spans="1:10">
      <c r="A51" t="s">
        <v>58</v>
      </c>
    </row>
    <row r="53" spans="1:10">
      <c r="D53" s="3" t="s">
        <v>57</v>
      </c>
      <c r="E53" s="3" t="s">
        <v>1</v>
      </c>
      <c r="G53" s="3" t="s">
        <v>41</v>
      </c>
      <c r="H53" s="3" t="s">
        <v>59</v>
      </c>
      <c r="J53" s="3" t="s">
        <v>62</v>
      </c>
    </row>
    <row r="54" spans="1:10">
      <c r="A54" t="str">
        <f>B19</f>
        <v>DEC</v>
      </c>
      <c r="D54">
        <f>E33</f>
        <v>125.6</v>
      </c>
      <c r="E54">
        <v>2</v>
      </c>
      <c r="G54">
        <f>D54-MIN(D54:D59)</f>
        <v>1.6400000000000006</v>
      </c>
      <c r="H54" s="7">
        <f>EXP(-0.5*G54)</f>
        <v>0.44043165450599914</v>
      </c>
      <c r="J54" s="7">
        <f>H54/SUM(H54:H59)</f>
        <v>0.16465469208133277</v>
      </c>
    </row>
    <row r="55" spans="1:10">
      <c r="A55" t="str">
        <f>A19</f>
        <v>DEC+J</v>
      </c>
      <c r="D55">
        <f>D33</f>
        <v>123.96</v>
      </c>
      <c r="E55">
        <v>3</v>
      </c>
      <c r="G55">
        <f>D55-MIN(D54:D59)</f>
        <v>0</v>
      </c>
      <c r="H55">
        <f t="shared" ref="H55:H59" si="16">EXP(-0.5*G55)</f>
        <v>1</v>
      </c>
      <c r="J55" s="7">
        <f>H55/SUM(H54:H59)</f>
        <v>0.3738484516196145</v>
      </c>
    </row>
    <row r="56" spans="1:10">
      <c r="A56" t="str">
        <f>B20</f>
        <v>DIVALIKE</v>
      </c>
      <c r="D56">
        <f>E34</f>
        <v>129.13999999999999</v>
      </c>
      <c r="E56">
        <v>2</v>
      </c>
      <c r="G56">
        <f>D56-MIN(D54:D59)</f>
        <v>5.1799999999999926</v>
      </c>
      <c r="H56" s="7">
        <f t="shared" si="16"/>
        <v>7.5020040085327241E-2</v>
      </c>
      <c r="J56" s="7">
        <f>H56/SUM(H54:H59)</f>
        <v>2.8046125826341001E-2</v>
      </c>
    </row>
    <row r="57" spans="1:10">
      <c r="A57" t="str">
        <f>A20</f>
        <v>DIVALIKE+J</v>
      </c>
      <c r="D57">
        <f>D34</f>
        <v>129.34</v>
      </c>
      <c r="E57">
        <v>3</v>
      </c>
      <c r="G57">
        <f>D57-MIN(D54:D59)</f>
        <v>5.3800000000000097</v>
      </c>
      <c r="H57" s="7">
        <f t="shared" si="16"/>
        <v>6.7880939371761109E-2</v>
      </c>
      <c r="J57" s="7">
        <f>H57/SUM(H54:H59)</f>
        <v>2.5377184078617818E-2</v>
      </c>
    </row>
    <row r="58" spans="1:10">
      <c r="A58" t="str">
        <f>B21</f>
        <v>BAYAREALIKE</v>
      </c>
      <c r="D58">
        <f>E35</f>
        <v>124.46</v>
      </c>
      <c r="E58">
        <v>2</v>
      </c>
      <c r="G58">
        <f>D58-MIN(D54:D59)</f>
        <v>0.5</v>
      </c>
      <c r="H58" s="7">
        <f t="shared" si="16"/>
        <v>0.77880078307140488</v>
      </c>
      <c r="J58" s="7">
        <f>H58/SUM(H54:H59)</f>
        <v>0.29115346687138799</v>
      </c>
    </row>
    <row r="59" spans="1:10">
      <c r="A59" t="str">
        <f>A21</f>
        <v>BAYAREALIKE+J</v>
      </c>
      <c r="D59">
        <f>D35</f>
        <v>126.28471977066521</v>
      </c>
      <c r="E59">
        <v>3</v>
      </c>
      <c r="G59">
        <f>D59-MIN(D54:D59)</f>
        <v>2.3247197706652116</v>
      </c>
      <c r="H59" s="7">
        <f t="shared" si="16"/>
        <v>0.31274726166759825</v>
      </c>
      <c r="J59" s="7">
        <f>H59/SUM(H54:H59)</f>
        <v>0.11692007952270601</v>
      </c>
    </row>
    <row r="63" spans="1:10">
      <c r="A63" t="s">
        <v>67</v>
      </c>
    </row>
    <row r="65" spans="1:11">
      <c r="D65" s="3" t="s">
        <v>29</v>
      </c>
      <c r="E65" s="3" t="s">
        <v>1</v>
      </c>
      <c r="F65" t="s">
        <v>60</v>
      </c>
      <c r="G65" s="3" t="s">
        <v>42</v>
      </c>
      <c r="H65" s="3" t="s">
        <v>59</v>
      </c>
      <c r="J65" s="3" t="s">
        <v>61</v>
      </c>
    </row>
    <row r="66" spans="1:11">
      <c r="A66" t="str">
        <f>A54</f>
        <v>DEC</v>
      </c>
      <c r="D66" s="8">
        <f>E43</f>
        <v>125.69680542110358</v>
      </c>
      <c r="E66">
        <v>2</v>
      </c>
      <c r="F66">
        <v>12</v>
      </c>
      <c r="G66">
        <f>D66-MIN(D66:D71)</f>
        <v>1.1417820483488157</v>
      </c>
      <c r="H66" s="7">
        <f>EXP(-0.5*G66)</f>
        <v>0.5650217662878837</v>
      </c>
      <c r="J66" s="7">
        <f>H66/SUM(H66:H71)</f>
        <v>0.27213422132763132</v>
      </c>
    </row>
    <row r="67" spans="1:11">
      <c r="A67" t="str">
        <f t="shared" ref="A67:A71" si="17">A55</f>
        <v>DEC+J</v>
      </c>
      <c r="D67" s="8">
        <f>D43</f>
        <v>126.96</v>
      </c>
      <c r="E67">
        <v>3</v>
      </c>
      <c r="F67">
        <v>12</v>
      </c>
      <c r="G67">
        <f>D67-MIN(D66:D71)</f>
        <v>2.4049766272452331</v>
      </c>
      <c r="H67">
        <f t="shared" ref="H67:H71" si="18">EXP(-0.5*G67)</f>
        <v>0.30044567793152333</v>
      </c>
      <c r="J67" s="7">
        <f>H67/SUM(H66:H71)</f>
        <v>0.14470513437439711</v>
      </c>
    </row>
    <row r="68" spans="1:11">
      <c r="A68" t="str">
        <f t="shared" si="17"/>
        <v>DIVALIKE</v>
      </c>
      <c r="D68" s="8">
        <f>E44</f>
        <v>129.23277872274625</v>
      </c>
      <c r="E68">
        <v>2</v>
      </c>
      <c r="F68">
        <v>12</v>
      </c>
      <c r="G68">
        <f>D68-MIN(D66:D71)</f>
        <v>4.6777553499914859</v>
      </c>
      <c r="H68" s="7">
        <f t="shared" si="18"/>
        <v>9.6435809837975506E-2</v>
      </c>
      <c r="J68" s="7">
        <f>H68/SUM(H66:H71)</f>
        <v>4.6446854942904445E-2</v>
      </c>
    </row>
    <row r="69" spans="1:11">
      <c r="A69" t="str">
        <f t="shared" si="17"/>
        <v>DIVALIKE+J</v>
      </c>
      <c r="D69" s="8">
        <f>D44</f>
        <v>132.34</v>
      </c>
      <c r="E69">
        <v>3</v>
      </c>
      <c r="F69">
        <v>12</v>
      </c>
      <c r="G69">
        <f>D69-MIN(D66:D71)</f>
        <v>7.7849766272452428</v>
      </c>
      <c r="H69" s="7">
        <f t="shared" si="18"/>
        <v>2.0394534848177399E-2</v>
      </c>
      <c r="J69" s="7">
        <f>H69/SUM(H66:H71)</f>
        <v>9.8227204532509941E-3</v>
      </c>
    </row>
    <row r="70" spans="1:11">
      <c r="A70" t="str">
        <f t="shared" si="17"/>
        <v>BAYAREALIKE</v>
      </c>
      <c r="D70" s="8">
        <f>E45</f>
        <v>124.55502337275476</v>
      </c>
      <c r="E70">
        <v>2</v>
      </c>
      <c r="F70">
        <v>12</v>
      </c>
      <c r="G70">
        <f>D70-MIN(D66:D71)</f>
        <v>0</v>
      </c>
      <c r="H70" s="7">
        <f t="shared" si="18"/>
        <v>1</v>
      </c>
      <c r="J70" s="7">
        <f>H70/SUM(H66:H71)</f>
        <v>0.48163493437698196</v>
      </c>
    </row>
    <row r="71" spans="1:11">
      <c r="A71" t="str">
        <f t="shared" si="17"/>
        <v>BAYAREALIKE+J</v>
      </c>
      <c r="D71" s="8">
        <f>D45</f>
        <v>129.28471977066522</v>
      </c>
      <c r="E71">
        <v>3</v>
      </c>
      <c r="F71">
        <v>12</v>
      </c>
      <c r="G71">
        <f>D71-MIN(D66:D71)</f>
        <v>4.7296963979104589</v>
      </c>
      <c r="H71" s="7">
        <f t="shared" si="18"/>
        <v>9.3963563052948409E-2</v>
      </c>
      <c r="J71" s="7">
        <f>H71/SUM(H66:H71)</f>
        <v>4.5256134524834214E-2</v>
      </c>
    </row>
    <row r="72" spans="1:11">
      <c r="H72" s="7"/>
      <c r="J72" s="7"/>
    </row>
    <row r="73" spans="1:11">
      <c r="H73" s="7"/>
      <c r="J73" s="7"/>
    </row>
    <row r="74" spans="1:11">
      <c r="A74" s="3" t="s">
        <v>32</v>
      </c>
    </row>
    <row r="75" spans="1:11">
      <c r="A75" s="3"/>
    </row>
    <row r="76" spans="1:11" ht="106" customHeight="1">
      <c r="A76" s="12" t="s">
        <v>72</v>
      </c>
      <c r="B76" s="12"/>
      <c r="C76" s="12"/>
      <c r="D76" s="12"/>
      <c r="E76" s="12"/>
      <c r="F76" s="12"/>
      <c r="G76" s="12"/>
      <c r="H76" s="12"/>
      <c r="I76" s="12"/>
      <c r="J76" s="12"/>
    </row>
    <row r="77" spans="1:11">
      <c r="A77" s="3"/>
    </row>
    <row r="78" spans="1:11" ht="40" customHeight="1">
      <c r="A78" s="11" t="s">
        <v>33</v>
      </c>
      <c r="B78" s="11"/>
      <c r="C78" s="11"/>
      <c r="D78" s="11"/>
      <c r="E78" s="11"/>
      <c r="F78" s="11"/>
      <c r="G78" s="11"/>
      <c r="H78" s="11"/>
      <c r="I78" s="11"/>
      <c r="J78" s="11"/>
      <c r="K78" s="11"/>
    </row>
    <row r="80" spans="1:11">
      <c r="A80" t="s">
        <v>51</v>
      </c>
    </row>
    <row r="81" spans="1:11">
      <c r="A81" t="s">
        <v>48</v>
      </c>
    </row>
    <row r="82" spans="1:11">
      <c r="A82" t="s">
        <v>50</v>
      </c>
    </row>
    <row r="83" spans="1:11">
      <c r="A83" t="s">
        <v>49</v>
      </c>
    </row>
    <row r="85" spans="1:11" ht="31" customHeight="1">
      <c r="A85" s="11" t="s">
        <v>71</v>
      </c>
      <c r="B85" s="11"/>
      <c r="C85" s="11"/>
      <c r="D85" s="11"/>
      <c r="E85" s="11"/>
      <c r="F85" s="11"/>
      <c r="G85" s="11"/>
      <c r="H85" s="11"/>
      <c r="I85" s="11"/>
      <c r="J85" s="11"/>
      <c r="K85" s="11"/>
    </row>
    <row r="87" spans="1:11">
      <c r="A87" t="s">
        <v>34</v>
      </c>
    </row>
    <row r="88" spans="1:11">
      <c r="A88" t="s">
        <v>31</v>
      </c>
    </row>
    <row r="90" spans="1:11">
      <c r="A90" t="s">
        <v>35</v>
      </c>
    </row>
    <row r="91" spans="1:11">
      <c r="A91" t="s">
        <v>36</v>
      </c>
    </row>
    <row r="92" spans="1:11">
      <c r="A92" t="s">
        <v>37</v>
      </c>
    </row>
    <row r="94" spans="1:11">
      <c r="A94" t="s">
        <v>38</v>
      </c>
    </row>
    <row r="95" spans="1:11">
      <c r="A95" t="s">
        <v>39</v>
      </c>
    </row>
    <row r="96" spans="1:11">
      <c r="A96" t="s">
        <v>40</v>
      </c>
    </row>
  </sheetData>
  <mergeCells count="5">
    <mergeCell ref="A78:K78"/>
    <mergeCell ref="A85:K85"/>
    <mergeCell ref="A76:J76"/>
    <mergeCell ref="A3:L3"/>
    <mergeCell ref="A1:L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Example_AIC_LRT</vt:lpstr>
    </vt:vector>
  </TitlesOfParts>
  <Company>UT Knoxville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Matzke</dc:creator>
  <cp:lastModifiedBy>Nick Matzke</cp:lastModifiedBy>
  <dcterms:created xsi:type="dcterms:W3CDTF">2014-05-31T18:32:55Z</dcterms:created>
  <dcterms:modified xsi:type="dcterms:W3CDTF">2016-05-29T05:40:33Z</dcterms:modified>
</cp:coreProperties>
</file>