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1560" yWindow="0" windowWidth="43720" windowHeight="19300" tabRatio="500"/>
  </bookViews>
  <sheets>
    <sheet name="AIC" sheetId="1" r:id="rId1"/>
    <sheet name="AICc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5" i="1" l="1"/>
  <c r="Q15" i="1"/>
  <c r="R15" i="1"/>
  <c r="P13" i="1"/>
  <c r="Q13" i="1"/>
  <c r="R13" i="1"/>
  <c r="P11" i="1"/>
  <c r="Q11" i="1"/>
  <c r="R11" i="1"/>
  <c r="P9" i="1"/>
  <c r="Q9" i="1"/>
  <c r="R9" i="1"/>
  <c r="P15" i="2"/>
  <c r="Q15" i="2"/>
  <c r="R15" i="2"/>
  <c r="P13" i="2"/>
  <c r="Q13" i="2"/>
  <c r="R13" i="2"/>
  <c r="Q11" i="2"/>
  <c r="P11" i="2"/>
  <c r="R11" i="2"/>
  <c r="R9" i="2"/>
  <c r="Q9" i="2"/>
  <c r="P9" i="2"/>
  <c r="J9" i="2"/>
  <c r="J10" i="2"/>
  <c r="J11" i="2"/>
  <c r="J12" i="2"/>
  <c r="J13" i="2"/>
  <c r="J14" i="2"/>
  <c r="J15" i="2"/>
  <c r="J16" i="2"/>
  <c r="J8" i="2"/>
  <c r="I12" i="2"/>
  <c r="B12" i="2"/>
  <c r="I14" i="2"/>
  <c r="B14" i="2"/>
  <c r="J19" i="2"/>
  <c r="K12" i="2"/>
  <c r="L12" i="2"/>
  <c r="K13" i="2"/>
  <c r="L13" i="2"/>
  <c r="K14" i="2"/>
  <c r="L14" i="2"/>
  <c r="K15" i="2"/>
  <c r="L15" i="2"/>
  <c r="L19" i="2"/>
  <c r="M15" i="2"/>
  <c r="N15" i="2"/>
  <c r="M14" i="2"/>
  <c r="N14" i="2"/>
  <c r="G14" i="2"/>
  <c r="F14" i="2"/>
  <c r="E14" i="2"/>
  <c r="D14" i="2"/>
  <c r="C14" i="2"/>
  <c r="M13" i="2"/>
  <c r="N13" i="2"/>
  <c r="M12" i="2"/>
  <c r="N12" i="2"/>
  <c r="G12" i="2"/>
  <c r="F12" i="2"/>
  <c r="D12" i="2"/>
  <c r="C12" i="2"/>
  <c r="N13" i="1"/>
  <c r="N14" i="1"/>
  <c r="N15" i="1"/>
  <c r="N12" i="1"/>
  <c r="M13" i="1"/>
  <c r="M14" i="1"/>
  <c r="M15" i="1"/>
  <c r="M12" i="1"/>
  <c r="L19" i="1"/>
  <c r="K13" i="1"/>
  <c r="L13" i="1"/>
  <c r="K14" i="1"/>
  <c r="L14" i="1"/>
  <c r="K15" i="1"/>
  <c r="L15" i="1"/>
  <c r="K12" i="1"/>
  <c r="L12" i="1"/>
  <c r="J19" i="1"/>
  <c r="J9" i="1"/>
  <c r="J10" i="1"/>
  <c r="J11" i="1"/>
  <c r="J12" i="1"/>
  <c r="J13" i="1"/>
  <c r="J14" i="1"/>
  <c r="J15" i="1"/>
  <c r="J16" i="1"/>
  <c r="J8" i="1"/>
  <c r="G14" i="1"/>
  <c r="F14" i="1"/>
  <c r="E14" i="1"/>
  <c r="D14" i="1"/>
  <c r="C14" i="1"/>
  <c r="I14" i="1"/>
  <c r="B14" i="1"/>
  <c r="G12" i="1"/>
  <c r="F12" i="1"/>
  <c r="D12" i="1"/>
  <c r="C12" i="1"/>
  <c r="I12" i="1"/>
  <c r="B12" i="1"/>
</calcChain>
</file>

<file path=xl/sharedStrings.xml><?xml version="1.0" encoding="utf-8"?>
<sst xmlns="http://schemas.openxmlformats.org/spreadsheetml/2006/main" count="113" uniqueCount="48">
  <si>
    <t>Model</t>
  </si>
  <si>
    <t># params</t>
  </si>
  <si>
    <t>d</t>
  </si>
  <si>
    <t>e</t>
  </si>
  <si>
    <t>j</t>
  </si>
  <si>
    <t>t12</t>
  </si>
  <si>
    <t>t21</t>
  </si>
  <si>
    <t>m2</t>
  </si>
  <si>
    <t>lnL</t>
  </si>
  <si>
    <t>AIC</t>
  </si>
  <si>
    <t>deltaAIC</t>
  </si>
  <si>
    <t>rel_like</t>
  </si>
  <si>
    <t>AIC_weight</t>
  </si>
  <si>
    <t>Mk_1rate</t>
  </si>
  <si>
    <t>Mk_2rates</t>
  </si>
  <si>
    <t>DEC</t>
  </si>
  <si>
    <t>DEC+J</t>
  </si>
  <si>
    <t>DEC+t12+t21</t>
  </si>
  <si>
    <t>DEC+t12+t21+m2</t>
  </si>
  <si>
    <t>AIC_percentage</t>
  </si>
  <si>
    <t>-</t>
  </si>
  <si>
    <t>DEC+J+t12+t21+m2</t>
  </si>
  <si>
    <t>DEC+J+t12+t21</t>
  </si>
  <si>
    <t>DEC+J+t12+t21+m2, rep2</t>
  </si>
  <si>
    <t>Non-redundant models of the full dataset (i.e. trait data PLUS geography data); only these are fair to compare.</t>
  </si>
  <si>
    <t>minAIC=</t>
  </si>
  <si>
    <t>sum_rel_likes</t>
  </si>
  <si>
    <t>AICc</t>
  </si>
  <si>
    <t>deltaAICc</t>
  </si>
  <si>
    <t>AICc_weight</t>
  </si>
  <si>
    <t>AICc_percentage</t>
  </si>
  <si>
    <t>number of data =</t>
  </si>
  <si>
    <t xml:space="preserve">Likelihood ratio test </t>
  </si>
  <si>
    <t>(only works on nested pairs of models)</t>
  </si>
  <si>
    <t>Deviance</t>
  </si>
  <si>
    <t>degrees_of_freedom</t>
  </si>
  <si>
    <t>p-value</t>
  </si>
  <si>
    <t>Compare 1-rate and 2-rate trait models</t>
  </si>
  <si>
    <t>Compare DEC and DEC+J on geography data</t>
  </si>
  <si>
    <t>Interpretation</t>
  </si>
  <si>
    <t>no evidence of effect</t>
  </si>
  <si>
    <t>strong evidence of effect</t>
  </si>
  <si>
    <t>Compare trait-dependent and trait-independent models of trait+geog data, under DEC based model</t>
  </si>
  <si>
    <t>Compare trait-dependent and trait-independent models of trait+geog data, under DEC+J based model</t>
  </si>
  <si>
    <t>weak evidence of effect</t>
  </si>
  <si>
    <t>(true simulation was m2=0.5, DEC+J model, equal rates for trait)</t>
  </si>
  <si>
    <t>Example calculation of AICc and LRT on simulated trait+geography data</t>
  </si>
  <si>
    <t>Example calculation of AIC and LRT on simulated trait+geography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</si>
</sst>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0E+00"/>
    <numFmt numFmtId="167" formatCode="0.000"/>
    <numFmt numFmtId="170" formatCode="0.0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2"/>
      <color theme="1"/>
      <name val="Calibri"/>
      <scheme val="minor"/>
    </font>
    <font>
      <sz val="12"/>
      <color theme="0" tint="-0.34998626667073579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5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0" fontId="2" fillId="2" borderId="0" xfId="2"/>
    <xf numFmtId="170" fontId="2" fillId="2" borderId="0" xfId="2" applyNumberFormat="1" applyAlignment="1">
      <alignment horizontal="center" vertical="center"/>
    </xf>
    <xf numFmtId="165" fontId="2" fillId="2" borderId="0" xfId="2" applyNumberFormat="1" applyAlignment="1">
      <alignment horizontal="center" vertical="center"/>
    </xf>
    <xf numFmtId="0" fontId="2" fillId="2" borderId="0" xfId="2" applyAlignment="1">
      <alignment horizontal="center" vertical="center"/>
    </xf>
    <xf numFmtId="167" fontId="2" fillId="2" borderId="0" xfId="2" applyNumberFormat="1" applyAlignment="1">
      <alignment horizontal="center" vertical="center"/>
    </xf>
    <xf numFmtId="0" fontId="2" fillId="2" borderId="0" xfId="2" applyNumberFormat="1" applyAlignment="1">
      <alignment horizontal="center" vertical="center"/>
    </xf>
    <xf numFmtId="10" fontId="0" fillId="0" borderId="0" xfId="1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</cellXfs>
  <cellStyles count="53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Good" xfId="2" builtinId="2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tabSelected="1" zoomScale="200" zoomScaleNormal="200" zoomScalePageLayoutView="200" workbookViewId="0">
      <selection activeCell="H6" sqref="H6"/>
    </sheetView>
  </sheetViews>
  <sheetFormatPr baseColWidth="10" defaultRowHeight="15" x14ac:dyDescent="0"/>
  <cols>
    <col min="1" max="1" width="21.83203125" customWidth="1"/>
    <col min="2" max="2" width="8.83203125" customWidth="1"/>
    <col min="3" max="3" width="9.83203125" style="1" customWidth="1"/>
    <col min="4" max="4" width="5.6640625" style="1" customWidth="1"/>
    <col min="5" max="5" width="7.5" style="1" customWidth="1"/>
    <col min="6" max="8" width="7" style="1" customWidth="1"/>
    <col min="9" max="9" width="9.33203125" style="1" customWidth="1"/>
    <col min="10" max="10" width="7.5" style="1" customWidth="1"/>
    <col min="11" max="11" width="5.6640625" style="1" customWidth="1"/>
    <col min="12" max="12" width="7.1640625" style="1" customWidth="1"/>
    <col min="13" max="13" width="6.83203125" style="1" customWidth="1"/>
  </cols>
  <sheetData>
    <row r="1" spans="1:19">
      <c r="B1" s="16" t="s">
        <v>47</v>
      </c>
    </row>
    <row r="2" spans="1:19">
      <c r="B2" s="16" t="s">
        <v>45</v>
      </c>
    </row>
    <row r="5" spans="1:19">
      <c r="P5" s="16" t="s">
        <v>32</v>
      </c>
    </row>
    <row r="6" spans="1:19" ht="16" thickBot="1">
      <c r="P6" s="16" t="s">
        <v>33</v>
      </c>
    </row>
    <row r="7" spans="1:19" s="2" customFormat="1" ht="31" thickBot="1">
      <c r="A7" s="19" t="s">
        <v>0</v>
      </c>
      <c r="B7" s="19" t="s">
        <v>1</v>
      </c>
      <c r="C7" s="20" t="s">
        <v>2</v>
      </c>
      <c r="D7" s="20" t="s">
        <v>3</v>
      </c>
      <c r="E7" s="20" t="s">
        <v>4</v>
      </c>
      <c r="F7" s="19" t="s">
        <v>5</v>
      </c>
      <c r="G7" s="19" t="s">
        <v>6</v>
      </c>
      <c r="H7" s="19" t="s">
        <v>7</v>
      </c>
      <c r="I7" s="19" t="s">
        <v>8</v>
      </c>
      <c r="J7" s="19" t="s">
        <v>9</v>
      </c>
      <c r="K7" s="19" t="s">
        <v>10</v>
      </c>
      <c r="L7" s="19" t="s">
        <v>11</v>
      </c>
      <c r="M7" s="19" t="s">
        <v>12</v>
      </c>
      <c r="N7" s="19" t="s">
        <v>19</v>
      </c>
      <c r="P7" s="17" t="s">
        <v>34</v>
      </c>
      <c r="Q7" s="18" t="s">
        <v>35</v>
      </c>
      <c r="R7" s="17" t="s">
        <v>36</v>
      </c>
      <c r="S7" s="2" t="s">
        <v>39</v>
      </c>
    </row>
    <row r="8" spans="1:19">
      <c r="A8" t="s">
        <v>13</v>
      </c>
      <c r="B8">
        <v>1</v>
      </c>
      <c r="C8" s="3" t="s">
        <v>20</v>
      </c>
      <c r="D8" s="3" t="s">
        <v>20</v>
      </c>
      <c r="E8" s="3" t="s">
        <v>20</v>
      </c>
      <c r="F8" s="1">
        <v>1.194949E-2</v>
      </c>
      <c r="G8" s="7">
        <v>1.194949E-2</v>
      </c>
      <c r="H8" s="3" t="s">
        <v>20</v>
      </c>
      <c r="I8" s="1">
        <v>-22.260110000000001</v>
      </c>
      <c r="J8" s="1">
        <f>-2*(I8-B8)</f>
        <v>46.520220000000002</v>
      </c>
      <c r="P8" t="s">
        <v>37</v>
      </c>
    </row>
    <row r="9" spans="1:19">
      <c r="A9" t="s">
        <v>14</v>
      </c>
      <c r="B9">
        <v>2</v>
      </c>
      <c r="C9" s="3" t="s">
        <v>20</v>
      </c>
      <c r="D9" s="3" t="s">
        <v>20</v>
      </c>
      <c r="E9" s="3" t="s">
        <v>20</v>
      </c>
      <c r="F9" s="1">
        <v>1.2446799999999999E-2</v>
      </c>
      <c r="G9" s="1">
        <v>1.140128E-2</v>
      </c>
      <c r="H9" s="3" t="s">
        <v>20</v>
      </c>
      <c r="I9" s="1">
        <v>-22.251619999999999</v>
      </c>
      <c r="J9" s="1">
        <f t="shared" ref="J9:J16" si="0">-2*(I9-B9)</f>
        <v>48.503239999999998</v>
      </c>
      <c r="P9">
        <f>2*(I9-I8)</f>
        <v>1.698000000000377E-2</v>
      </c>
      <c r="Q9">
        <f>B9-B8</f>
        <v>1</v>
      </c>
      <c r="R9">
        <f>_xlfn.CHISQ.DIST.RT(P9,Q9)</f>
        <v>0.89632328178130649</v>
      </c>
      <c r="S9" t="s">
        <v>40</v>
      </c>
    </row>
    <row r="10" spans="1:19">
      <c r="A10" t="s">
        <v>15</v>
      </c>
      <c r="B10">
        <v>2</v>
      </c>
      <c r="C10" s="8">
        <v>9.4782400000000006E-3</v>
      </c>
      <c r="D10" s="4">
        <v>9.9999999999999998E-13</v>
      </c>
      <c r="E10" s="7">
        <v>0</v>
      </c>
      <c r="F10" s="3" t="s">
        <v>20</v>
      </c>
      <c r="G10" s="3" t="s">
        <v>20</v>
      </c>
      <c r="H10" s="3" t="s">
        <v>20</v>
      </c>
      <c r="I10" s="1">
        <v>-102.29430000000001</v>
      </c>
      <c r="J10" s="1">
        <f t="shared" si="0"/>
        <v>208.58860000000001</v>
      </c>
      <c r="P10" t="s">
        <v>38</v>
      </c>
    </row>
    <row r="11" spans="1:19">
      <c r="A11" t="s">
        <v>16</v>
      </c>
      <c r="B11">
        <v>3</v>
      </c>
      <c r="C11" s="8">
        <v>7.0030489999999999E-3</v>
      </c>
      <c r="D11" s="4">
        <v>9.9999999999999998E-13</v>
      </c>
      <c r="E11" s="5">
        <v>9.2904299999999995E-2</v>
      </c>
      <c r="F11" s="3" t="s">
        <v>20</v>
      </c>
      <c r="G11" s="3" t="s">
        <v>20</v>
      </c>
      <c r="H11" s="3" t="s">
        <v>20</v>
      </c>
      <c r="I11" s="1">
        <v>-95.263409999999993</v>
      </c>
      <c r="J11" s="1">
        <f t="shared" si="0"/>
        <v>196.52681999999999</v>
      </c>
      <c r="P11">
        <f>2*(I11-I10)</f>
        <v>14.061780000000027</v>
      </c>
      <c r="Q11">
        <f>B11-B10</f>
        <v>1</v>
      </c>
      <c r="R11">
        <f>_xlfn.CHISQ.DIST.RT(P11,Q11)</f>
        <v>1.7690228182655823E-4</v>
      </c>
      <c r="S11" t="s">
        <v>41</v>
      </c>
    </row>
    <row r="12" spans="1:19">
      <c r="A12" s="9" t="s">
        <v>17</v>
      </c>
      <c r="B12" s="9">
        <f>SUM(B9,B10)</f>
        <v>4</v>
      </c>
      <c r="C12" s="10">
        <f>C10</f>
        <v>9.4782400000000006E-3</v>
      </c>
      <c r="D12" s="11">
        <f>D10</f>
        <v>9.9999999999999998E-13</v>
      </c>
      <c r="E12" s="12">
        <v>0</v>
      </c>
      <c r="F12" s="12">
        <f>F9</f>
        <v>1.2446799999999999E-2</v>
      </c>
      <c r="G12" s="12">
        <f>G9</f>
        <v>1.140128E-2</v>
      </c>
      <c r="H12" s="12">
        <v>1</v>
      </c>
      <c r="I12" s="9">
        <f>SUM(I9,I10)</f>
        <v>-124.54592000000001</v>
      </c>
      <c r="J12" s="12">
        <f t="shared" si="0"/>
        <v>257.09184000000005</v>
      </c>
      <c r="K12" s="1">
        <f>J12-J$19</f>
        <v>14.724840000000057</v>
      </c>
      <c r="L12" s="1">
        <f>EXP(-0.5*K12)</f>
        <v>6.3466072068088942E-4</v>
      </c>
      <c r="M12" s="1">
        <f>L12/L$19</f>
        <v>5.0161684731262152E-4</v>
      </c>
      <c r="N12" s="15">
        <f>M12</f>
        <v>5.0161684731262152E-4</v>
      </c>
      <c r="P12" t="s">
        <v>42</v>
      </c>
    </row>
    <row r="13" spans="1:19">
      <c r="A13" s="9" t="s">
        <v>18</v>
      </c>
      <c r="B13" s="9">
        <v>5</v>
      </c>
      <c r="C13" s="10">
        <v>1.2258740000000001E-2</v>
      </c>
      <c r="D13" s="11">
        <v>9.9999999999999998E-13</v>
      </c>
      <c r="E13" s="12">
        <v>0</v>
      </c>
      <c r="F13" s="13">
        <v>1.2447679999999999E-2</v>
      </c>
      <c r="G13" s="13">
        <v>1.0922380000000001E-2</v>
      </c>
      <c r="H13" s="14">
        <v>0.54785150000000005</v>
      </c>
      <c r="I13" s="12">
        <v>-123.74039999999999</v>
      </c>
      <c r="J13" s="12">
        <f t="shared" si="0"/>
        <v>257.48079999999999</v>
      </c>
      <c r="K13" s="1">
        <f>J13-J$19</f>
        <v>15.113799999999998</v>
      </c>
      <c r="L13" s="1">
        <f t="shared" ref="L13:L15" si="1">EXP(-0.5*K13)</f>
        <v>5.2249246253484143E-4</v>
      </c>
      <c r="M13" s="1">
        <f t="shared" ref="M13:M15" si="2">L13/L$19</f>
        <v>4.1296241166485521E-4</v>
      </c>
      <c r="N13" s="15">
        <f t="shared" ref="N13:N15" si="3">M13</f>
        <v>4.1296241166485521E-4</v>
      </c>
      <c r="P13">
        <f>2*(I13-I12)</f>
        <v>1.6110400000000311</v>
      </c>
      <c r="Q13">
        <f>B13-B12</f>
        <v>1</v>
      </c>
      <c r="R13">
        <f>_xlfn.CHISQ.DIST.RT(P13,Q13)</f>
        <v>0.20434567176464885</v>
      </c>
      <c r="S13" t="s">
        <v>40</v>
      </c>
    </row>
    <row r="14" spans="1:19">
      <c r="A14" s="9" t="s">
        <v>22</v>
      </c>
      <c r="B14" s="9">
        <f>B9+B11</f>
        <v>5</v>
      </c>
      <c r="C14" s="10">
        <f>C11</f>
        <v>7.0030489999999999E-3</v>
      </c>
      <c r="D14" s="11">
        <f>D11</f>
        <v>9.9999999999999998E-13</v>
      </c>
      <c r="E14" s="12">
        <f>E11</f>
        <v>9.2904299999999995E-2</v>
      </c>
      <c r="F14" s="13">
        <f>F9</f>
        <v>1.2446799999999999E-2</v>
      </c>
      <c r="G14" s="13">
        <f>G9</f>
        <v>1.140128E-2</v>
      </c>
      <c r="H14" s="12">
        <v>1</v>
      </c>
      <c r="I14" s="9">
        <f>I9+I11</f>
        <v>-117.51503</v>
      </c>
      <c r="J14" s="12">
        <f t="shared" si="0"/>
        <v>245.03005999999999</v>
      </c>
      <c r="K14" s="1">
        <f>J14-J$19</f>
        <v>2.6630600000000015</v>
      </c>
      <c r="L14" s="1">
        <f t="shared" si="1"/>
        <v>0.2640729204896316</v>
      </c>
      <c r="M14" s="1">
        <f t="shared" si="2"/>
        <v>0.2087153364313038</v>
      </c>
      <c r="N14" s="15">
        <f t="shared" si="3"/>
        <v>0.2087153364313038</v>
      </c>
      <c r="P14" t="s">
        <v>43</v>
      </c>
    </row>
    <row r="15" spans="1:19">
      <c r="A15" s="9" t="s">
        <v>21</v>
      </c>
      <c r="B15" s="9">
        <v>6</v>
      </c>
      <c r="C15" s="10">
        <v>1.010895E-2</v>
      </c>
      <c r="D15" s="11">
        <v>1E-13</v>
      </c>
      <c r="E15" s="14">
        <v>0.20807500000000001</v>
      </c>
      <c r="F15" s="14">
        <v>1.2720270000000001E-2</v>
      </c>
      <c r="G15" s="14">
        <v>1.078116E-2</v>
      </c>
      <c r="H15" s="14">
        <v>0.31260009999999999</v>
      </c>
      <c r="I15" s="12">
        <v>-115.1835</v>
      </c>
      <c r="J15" s="12">
        <f t="shared" si="0"/>
        <v>242.36699999999999</v>
      </c>
      <c r="K15" s="1">
        <f>J15-J$19</f>
        <v>0</v>
      </c>
      <c r="L15" s="1">
        <f t="shared" si="1"/>
        <v>1</v>
      </c>
      <c r="M15" s="1">
        <f t="shared" si="2"/>
        <v>0.79037008430971878</v>
      </c>
      <c r="N15" s="15">
        <f t="shared" si="3"/>
        <v>0.79037008430971878</v>
      </c>
      <c r="P15">
        <f>2*(I15-I14)</f>
        <v>4.6630600000000015</v>
      </c>
      <c r="Q15">
        <f>B15-B14</f>
        <v>1</v>
      </c>
      <c r="R15">
        <f>_xlfn.CHISQ.DIST.RT(P15,Q15)</f>
        <v>3.0818221080489365E-2</v>
      </c>
      <c r="S15" t="s">
        <v>44</v>
      </c>
    </row>
    <row r="16" spans="1:19">
      <c r="A16" t="s">
        <v>23</v>
      </c>
      <c r="B16">
        <v>6</v>
      </c>
      <c r="C16" s="8">
        <v>1.0107430000000001E-2</v>
      </c>
      <c r="D16" s="4">
        <v>1E-13</v>
      </c>
      <c r="E16" s="8">
        <v>0.2084038</v>
      </c>
      <c r="F16" s="8">
        <v>1.272619E-2</v>
      </c>
      <c r="G16" s="8">
        <v>1.079082E-2</v>
      </c>
      <c r="H16" s="8">
        <v>0.31267539999999999</v>
      </c>
      <c r="I16" s="1">
        <v>-115.1835</v>
      </c>
      <c r="J16" s="1">
        <f t="shared" si="0"/>
        <v>242.36699999999999</v>
      </c>
    </row>
    <row r="17" spans="1:12">
      <c r="C17" s="8"/>
      <c r="D17" s="4"/>
      <c r="E17" s="8"/>
      <c r="F17" s="8"/>
      <c r="G17" s="8"/>
      <c r="H17" s="8"/>
    </row>
    <row r="18" spans="1:12">
      <c r="C18" s="8"/>
      <c r="D18" s="4"/>
      <c r="E18" s="8"/>
      <c r="F18" s="8"/>
      <c r="G18" s="8"/>
      <c r="H18" s="8"/>
      <c r="J18" s="1" t="s">
        <v>25</v>
      </c>
      <c r="L18" s="1" t="s">
        <v>26</v>
      </c>
    </row>
    <row r="19" spans="1:12">
      <c r="J19" s="1">
        <f>MIN(J12:J15)</f>
        <v>242.36699999999999</v>
      </c>
      <c r="L19" s="1">
        <f>SUM(L12:L15)</f>
        <v>1.2652300736728472</v>
      </c>
    </row>
    <row r="21" spans="1:12">
      <c r="A21" s="9" t="s">
        <v>24</v>
      </c>
      <c r="B21" s="9"/>
      <c r="C21" s="12"/>
      <c r="D21" s="12"/>
      <c r="E21" s="12"/>
      <c r="F21" s="12"/>
      <c r="G21" s="12"/>
      <c r="H21" s="12"/>
      <c r="I21" s="12"/>
      <c r="J21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zoomScale="200" zoomScaleNormal="200" zoomScalePageLayoutView="200" workbookViewId="0">
      <selection sqref="A1:A2"/>
    </sheetView>
  </sheetViews>
  <sheetFormatPr baseColWidth="10" defaultRowHeight="15" x14ac:dyDescent="0"/>
  <cols>
    <col min="1" max="1" width="21.83203125" customWidth="1"/>
    <col min="2" max="2" width="8.83203125" customWidth="1"/>
    <col min="3" max="3" width="9.83203125" style="1" customWidth="1"/>
    <col min="4" max="4" width="5.6640625" style="1" customWidth="1"/>
    <col min="5" max="5" width="7.5" style="1" customWidth="1"/>
    <col min="6" max="8" width="7" style="1" customWidth="1"/>
    <col min="9" max="9" width="9.33203125" style="1" customWidth="1"/>
    <col min="10" max="10" width="7.5" style="1" customWidth="1"/>
    <col min="11" max="11" width="5.6640625" style="1" customWidth="1"/>
    <col min="12" max="12" width="7.1640625" style="1" customWidth="1"/>
    <col min="13" max="13" width="6.83203125" style="1" customWidth="1"/>
  </cols>
  <sheetData>
    <row r="1" spans="1:19">
      <c r="A1" s="16" t="s">
        <v>46</v>
      </c>
    </row>
    <row r="2" spans="1:19">
      <c r="A2" s="16" t="s">
        <v>45</v>
      </c>
    </row>
    <row r="4" spans="1:19">
      <c r="J4" s="1" t="s">
        <v>31</v>
      </c>
    </row>
    <row r="5" spans="1:19">
      <c r="J5" s="1">
        <v>50</v>
      </c>
      <c r="P5" s="16" t="s">
        <v>32</v>
      </c>
    </row>
    <row r="6" spans="1:19">
      <c r="P6" s="16" t="s">
        <v>33</v>
      </c>
    </row>
    <row r="7" spans="1:19" s="2" customFormat="1" ht="45">
      <c r="A7" s="2" t="s">
        <v>0</v>
      </c>
      <c r="B7" s="2" t="s">
        <v>1</v>
      </c>
      <c r="C7" s="6" t="s">
        <v>2</v>
      </c>
      <c r="D7" s="6" t="s">
        <v>3</v>
      </c>
      <c r="E7" s="6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27</v>
      </c>
      <c r="K7" s="2" t="s">
        <v>28</v>
      </c>
      <c r="L7" s="2" t="s">
        <v>11</v>
      </c>
      <c r="M7" s="2" t="s">
        <v>29</v>
      </c>
      <c r="N7" s="2" t="s">
        <v>30</v>
      </c>
      <c r="P7" s="17" t="s">
        <v>34</v>
      </c>
      <c r="Q7" s="18" t="s">
        <v>35</v>
      </c>
      <c r="R7" s="17" t="s">
        <v>36</v>
      </c>
      <c r="S7" s="2" t="s">
        <v>39</v>
      </c>
    </row>
    <row r="8" spans="1:19">
      <c r="A8" t="s">
        <v>13</v>
      </c>
      <c r="B8">
        <v>1</v>
      </c>
      <c r="C8" s="3" t="s">
        <v>20</v>
      </c>
      <c r="D8" s="3" t="s">
        <v>20</v>
      </c>
      <c r="E8" s="3" t="s">
        <v>20</v>
      </c>
      <c r="F8" s="1">
        <v>1.194949E-2</v>
      </c>
      <c r="G8" s="7">
        <v>1.194949E-2</v>
      </c>
      <c r="H8" s="3" t="s">
        <v>20</v>
      </c>
      <c r="I8" s="1">
        <v>-22.260110000000001</v>
      </c>
      <c r="J8" s="1">
        <f>-2*(I8)+2*B8*(J$5/(J$5-B8-1))</f>
        <v>46.603553333333338</v>
      </c>
      <c r="P8" t="s">
        <v>37</v>
      </c>
    </row>
    <row r="9" spans="1:19">
      <c r="A9" t="s">
        <v>14</v>
      </c>
      <c r="B9">
        <v>2</v>
      </c>
      <c r="C9" s="3" t="s">
        <v>20</v>
      </c>
      <c r="D9" s="3" t="s">
        <v>20</v>
      </c>
      <c r="E9" s="3" t="s">
        <v>20</v>
      </c>
      <c r="F9" s="1">
        <v>1.2446799999999999E-2</v>
      </c>
      <c r="G9" s="1">
        <v>1.140128E-2</v>
      </c>
      <c r="H9" s="3" t="s">
        <v>20</v>
      </c>
      <c r="I9" s="1">
        <v>-22.251619999999999</v>
      </c>
      <c r="J9" s="1">
        <f t="shared" ref="J9:J16" si="0">-2*(I9)+2*B9*(J$5/(J$5-B9-1))</f>
        <v>48.758559148936172</v>
      </c>
      <c r="P9">
        <f>2*(I9-I8)</f>
        <v>1.698000000000377E-2</v>
      </c>
      <c r="Q9">
        <f>B9-B8</f>
        <v>1</v>
      </c>
      <c r="R9">
        <f>_xlfn.CHISQ.DIST.RT(P9,Q9)</f>
        <v>0.89632328178130649</v>
      </c>
      <c r="S9" t="s">
        <v>40</v>
      </c>
    </row>
    <row r="10" spans="1:19">
      <c r="A10" t="s">
        <v>15</v>
      </c>
      <c r="B10">
        <v>2</v>
      </c>
      <c r="C10" s="8">
        <v>9.4782400000000006E-3</v>
      </c>
      <c r="D10" s="4">
        <v>9.9999999999999998E-13</v>
      </c>
      <c r="E10" s="7">
        <v>0</v>
      </c>
      <c r="F10" s="3" t="s">
        <v>20</v>
      </c>
      <c r="G10" s="3" t="s">
        <v>20</v>
      </c>
      <c r="H10" s="3" t="s">
        <v>20</v>
      </c>
      <c r="I10" s="1">
        <v>-102.29430000000001</v>
      </c>
      <c r="J10" s="1">
        <f t="shared" si="0"/>
        <v>208.84391914893618</v>
      </c>
      <c r="P10" t="s">
        <v>38</v>
      </c>
    </row>
    <row r="11" spans="1:19">
      <c r="A11" t="s">
        <v>16</v>
      </c>
      <c r="B11">
        <v>3</v>
      </c>
      <c r="C11" s="8">
        <v>7.0030489999999999E-3</v>
      </c>
      <c r="D11" s="4">
        <v>9.9999999999999998E-13</v>
      </c>
      <c r="E11" s="5">
        <v>9.2904299999999995E-2</v>
      </c>
      <c r="F11" s="3" t="s">
        <v>20</v>
      </c>
      <c r="G11" s="3" t="s">
        <v>20</v>
      </c>
      <c r="H11" s="3" t="s">
        <v>20</v>
      </c>
      <c r="I11" s="1">
        <v>-95.263409999999993</v>
      </c>
      <c r="J11" s="1">
        <f t="shared" si="0"/>
        <v>197.04855913043477</v>
      </c>
      <c r="P11">
        <f>2*(I11-I10)</f>
        <v>14.061780000000027</v>
      </c>
      <c r="Q11">
        <f>B11-B10</f>
        <v>1</v>
      </c>
      <c r="R11">
        <f>_xlfn.CHISQ.DIST.RT(P11,Q11)</f>
        <v>1.7690228182655823E-4</v>
      </c>
      <c r="S11" t="s">
        <v>41</v>
      </c>
    </row>
    <row r="12" spans="1:19">
      <c r="A12" s="9" t="s">
        <v>17</v>
      </c>
      <c r="B12" s="9">
        <f>SUM(B9,B10)</f>
        <v>4</v>
      </c>
      <c r="C12" s="10">
        <f>C10</f>
        <v>9.4782400000000006E-3</v>
      </c>
      <c r="D12" s="11">
        <f>D10</f>
        <v>9.9999999999999998E-13</v>
      </c>
      <c r="E12" s="12">
        <v>0</v>
      </c>
      <c r="F12" s="12">
        <f>F9</f>
        <v>1.2446799999999999E-2</v>
      </c>
      <c r="G12" s="12">
        <f>G9</f>
        <v>1.140128E-2</v>
      </c>
      <c r="H12" s="12">
        <v>1</v>
      </c>
      <c r="I12" s="9">
        <f>SUM(I9,I10)</f>
        <v>-124.54592000000001</v>
      </c>
      <c r="J12" s="12">
        <f t="shared" si="0"/>
        <v>257.9807288888889</v>
      </c>
      <c r="K12" s="1">
        <f>J12-J$19</f>
        <v>13.660240516795881</v>
      </c>
      <c r="L12" s="1">
        <f>EXP(-0.5*K12)</f>
        <v>1.0807281431531109E-3</v>
      </c>
      <c r="M12" s="1">
        <f>L12/L$19</f>
        <v>7.9673891733029903E-4</v>
      </c>
      <c r="N12" s="15">
        <f>M12</f>
        <v>7.9673891733029903E-4</v>
      </c>
      <c r="P12" t="s">
        <v>42</v>
      </c>
    </row>
    <row r="13" spans="1:19">
      <c r="A13" s="9" t="s">
        <v>18</v>
      </c>
      <c r="B13" s="9">
        <v>5</v>
      </c>
      <c r="C13" s="10">
        <v>1.2258740000000001E-2</v>
      </c>
      <c r="D13" s="11">
        <v>9.9999999999999998E-13</v>
      </c>
      <c r="E13" s="12">
        <v>0</v>
      </c>
      <c r="F13" s="13">
        <v>1.2447679999999999E-2</v>
      </c>
      <c r="G13" s="13">
        <v>1.0922380000000001E-2</v>
      </c>
      <c r="H13" s="14">
        <v>0.54785150000000005</v>
      </c>
      <c r="I13" s="12">
        <v>-123.74039999999999</v>
      </c>
      <c r="J13" s="12">
        <f t="shared" si="0"/>
        <v>258.84443636363636</v>
      </c>
      <c r="K13" s="1">
        <f>J13-J$19</f>
        <v>14.523947991543338</v>
      </c>
      <c r="L13" s="1">
        <f t="shared" ref="L13:L15" si="1">EXP(-0.5*K13)</f>
        <v>7.0172147230246579E-4</v>
      </c>
      <c r="M13" s="1">
        <f t="shared" ref="M13:M15" si="2">L13/L$19</f>
        <v>5.1732603583219705E-4</v>
      </c>
      <c r="N13" s="15">
        <f t="shared" ref="N13:N15" si="3">M13</f>
        <v>5.1732603583219705E-4</v>
      </c>
      <c r="P13">
        <f>2*(I13-I12)</f>
        <v>1.6110400000000311</v>
      </c>
      <c r="Q13">
        <f>B13-B12</f>
        <v>1</v>
      </c>
      <c r="R13">
        <f>_xlfn.CHISQ.DIST.RT(P13,Q13)</f>
        <v>0.20434567176464885</v>
      </c>
      <c r="S13" t="s">
        <v>40</v>
      </c>
    </row>
    <row r="14" spans="1:19">
      <c r="A14" s="9" t="s">
        <v>22</v>
      </c>
      <c r="B14" s="9">
        <f>B9+B11</f>
        <v>5</v>
      </c>
      <c r="C14" s="10">
        <f>C11</f>
        <v>7.0030489999999999E-3</v>
      </c>
      <c r="D14" s="11">
        <f>D11</f>
        <v>9.9999999999999998E-13</v>
      </c>
      <c r="E14" s="12">
        <f>E11</f>
        <v>9.2904299999999995E-2</v>
      </c>
      <c r="F14" s="13">
        <f>F9</f>
        <v>1.2446799999999999E-2</v>
      </c>
      <c r="G14" s="13">
        <f>G9</f>
        <v>1.140128E-2</v>
      </c>
      <c r="H14" s="12">
        <v>1</v>
      </c>
      <c r="I14" s="9">
        <f>I9+I11</f>
        <v>-117.51503</v>
      </c>
      <c r="J14" s="12">
        <f t="shared" si="0"/>
        <v>246.39369636363637</v>
      </c>
      <c r="K14" s="1">
        <f>J14-J$19</f>
        <v>2.0732079915433417</v>
      </c>
      <c r="L14" s="1">
        <f t="shared" si="1"/>
        <v>0.35465705603138631</v>
      </c>
      <c r="M14" s="1">
        <f t="shared" si="2"/>
        <v>0.26146175672040889</v>
      </c>
      <c r="N14" s="15">
        <f t="shared" si="3"/>
        <v>0.26146175672040889</v>
      </c>
      <c r="P14" t="s">
        <v>43</v>
      </c>
    </row>
    <row r="15" spans="1:19">
      <c r="A15" s="9" t="s">
        <v>21</v>
      </c>
      <c r="B15" s="9">
        <v>6</v>
      </c>
      <c r="C15" s="10">
        <v>1.010895E-2</v>
      </c>
      <c r="D15" s="11">
        <v>1E-13</v>
      </c>
      <c r="E15" s="14">
        <v>0.20807500000000001</v>
      </c>
      <c r="F15" s="14">
        <v>1.2720270000000001E-2</v>
      </c>
      <c r="G15" s="14">
        <v>1.078116E-2</v>
      </c>
      <c r="H15" s="14">
        <v>0.31260009999999999</v>
      </c>
      <c r="I15" s="12">
        <v>-115.1835</v>
      </c>
      <c r="J15" s="12">
        <f t="shared" si="0"/>
        <v>244.32048837209302</v>
      </c>
      <c r="K15" s="1">
        <f>J15-J$19</f>
        <v>0</v>
      </c>
      <c r="L15" s="1">
        <f t="shared" si="1"/>
        <v>1</v>
      </c>
      <c r="M15" s="1">
        <f t="shared" si="2"/>
        <v>0.73722417832642861</v>
      </c>
      <c r="N15" s="15">
        <f t="shared" si="3"/>
        <v>0.73722417832642861</v>
      </c>
      <c r="P15">
        <f>2*(I15-I14)</f>
        <v>4.6630600000000015</v>
      </c>
      <c r="Q15">
        <f>B15-B14</f>
        <v>1</v>
      </c>
      <c r="R15">
        <f>_xlfn.CHISQ.DIST.RT(P15,Q15)</f>
        <v>3.0818221080489365E-2</v>
      </c>
      <c r="S15" t="s">
        <v>44</v>
      </c>
    </row>
    <row r="16" spans="1:19">
      <c r="A16" t="s">
        <v>23</v>
      </c>
      <c r="B16">
        <v>6</v>
      </c>
      <c r="C16" s="8">
        <v>1.0107430000000001E-2</v>
      </c>
      <c r="D16" s="4">
        <v>1E-13</v>
      </c>
      <c r="E16" s="8">
        <v>0.2084038</v>
      </c>
      <c r="F16" s="8">
        <v>1.272619E-2</v>
      </c>
      <c r="G16" s="8">
        <v>1.079082E-2</v>
      </c>
      <c r="H16" s="8">
        <v>0.31267539999999999</v>
      </c>
      <c r="I16" s="1">
        <v>-115.1835</v>
      </c>
      <c r="J16" s="1">
        <f t="shared" si="0"/>
        <v>244.32048837209302</v>
      </c>
    </row>
    <row r="17" spans="1:12">
      <c r="C17" s="8"/>
      <c r="D17" s="4"/>
      <c r="E17" s="8"/>
      <c r="F17" s="8"/>
      <c r="G17" s="8"/>
      <c r="H17" s="8"/>
    </row>
    <row r="18" spans="1:12">
      <c r="C18" s="8"/>
      <c r="D18" s="4"/>
      <c r="E18" s="8"/>
      <c r="F18" s="8"/>
      <c r="G18" s="8"/>
      <c r="H18" s="8"/>
      <c r="J18" s="1" t="s">
        <v>25</v>
      </c>
      <c r="L18" s="1" t="s">
        <v>26</v>
      </c>
    </row>
    <row r="19" spans="1:12">
      <c r="J19" s="1">
        <f>MIN(J12:J15)</f>
        <v>244.32048837209302</v>
      </c>
      <c r="L19" s="1">
        <f>SUM(L12:L15)</f>
        <v>1.3564395056468419</v>
      </c>
    </row>
    <row r="21" spans="1:12">
      <c r="A21" s="9" t="s">
        <v>24</v>
      </c>
      <c r="B21" s="9"/>
      <c r="C21" s="12"/>
      <c r="D21" s="12"/>
      <c r="E21" s="12"/>
      <c r="F21" s="12"/>
      <c r="G21" s="12"/>
      <c r="H21" s="12"/>
      <c r="I21" s="12"/>
      <c r="J21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AIC</vt:lpstr>
      <vt:lpstr>AICc</vt:lpstr>
    </vt:vector>
  </TitlesOfParts>
  <Company>ANU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Matzke</dc:creator>
  <cp:lastModifiedBy>Nick Matzke</cp:lastModifiedBy>
  <dcterms:created xsi:type="dcterms:W3CDTF">2021-01-08T08:11:12Z</dcterms:created>
  <dcterms:modified xsi:type="dcterms:W3CDTF">2021-01-08T09:22:35Z</dcterms:modified>
</cp:coreProperties>
</file>