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m/GitHub/gehyra25/03_M0+BD/"/>
    </mc:Choice>
  </mc:AlternateContent>
  <xr:revisionPtr revIDLastSave="0" documentId="13_ncr:1_{78A050E0-A6C9-8445-B53A-5699B35F1CD2}" xr6:coauthVersionLast="47" xr6:coauthVersionMax="47" xr10:uidLastSave="{00000000-0000-0000-0000-000000000000}"/>
  <bookViews>
    <workbookView xWindow="860" yWindow="500" windowWidth="32140" windowHeight="17440" xr2:uid="{A83B923C-79A0-9C49-9476-47152FCB46CC}"/>
  </bookViews>
  <sheets>
    <sheet name="lnLs_AICs" sheetId="5" r:id="rId1"/>
    <sheet name="phybears_DEC_M0_mr3" sheetId="7" r:id="rId2"/>
    <sheet name="phybears_DECj_M0_mr3" sheetId="6" r:id="rId3"/>
    <sheet name="phybears_DEC+B=D_M0_mr3" sheetId="1" r:id="rId4"/>
    <sheet name="phybears_DECj+B=D_M0_mr3" sheetId="4" r:id="rId5"/>
    <sheet name="phybears_DEC+BD_M0_mr3" sheetId="2" r:id="rId6"/>
    <sheet name="phybears_DECj+BD_M0_mr3" sheetId="3" r:id="rId7"/>
    <sheet name="phybears_DEC+B+D=e_M0_mr3" sheetId="8" r:id="rId8"/>
    <sheet name="phybears_DECj+B+D=e_M0_mr3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5" l="1"/>
  <c r="L22" i="5"/>
  <c r="M22" i="5"/>
  <c r="N22" i="5"/>
  <c r="O22" i="5"/>
  <c r="Q22" i="5"/>
  <c r="J23" i="5" s="1"/>
  <c r="J24" i="5" s="1"/>
  <c r="J22" i="5"/>
  <c r="O12" i="5"/>
  <c r="N12" i="5"/>
  <c r="M12" i="5"/>
  <c r="L12" i="5"/>
  <c r="K12" i="5"/>
  <c r="J12" i="5"/>
  <c r="I6" i="5"/>
  <c r="I12" i="5" s="1"/>
  <c r="H6" i="5"/>
  <c r="H12" i="5" s="1"/>
  <c r="G6" i="5"/>
  <c r="G12" i="5" s="1"/>
  <c r="F6" i="5"/>
  <c r="F12" i="5" s="1"/>
  <c r="E6" i="5"/>
  <c r="E12" i="5" s="1"/>
  <c r="D6" i="5"/>
  <c r="D12" i="5" s="1"/>
  <c r="Q12" i="5" l="1"/>
  <c r="G13" i="5" s="1"/>
  <c r="G14" i="5" s="1"/>
  <c r="H13" i="5" l="1"/>
  <c r="H14" i="5" s="1"/>
  <c r="O13" i="5"/>
  <c r="O14" i="5" s="1"/>
  <c r="N13" i="5"/>
  <c r="N14" i="5" s="1"/>
  <c r="M13" i="5"/>
  <c r="M14" i="5" s="1"/>
  <c r="I13" i="5"/>
  <c r="I14" i="5" s="1"/>
  <c r="F13" i="5"/>
  <c r="F14" i="5" s="1"/>
  <c r="O23" i="5"/>
  <c r="O24" i="5" s="1"/>
  <c r="N23" i="5"/>
  <c r="N24" i="5" s="1"/>
  <c r="M23" i="5"/>
  <c r="M24" i="5" s="1"/>
  <c r="L23" i="5"/>
  <c r="L24" i="5" s="1"/>
  <c r="J13" i="5"/>
  <c r="J14" i="5" s="1"/>
  <c r="L13" i="5"/>
  <c r="L14" i="5" s="1"/>
  <c r="K23" i="5"/>
  <c r="K24" i="5" s="1"/>
  <c r="Q24" i="5" s="1"/>
  <c r="J25" i="5" s="1"/>
  <c r="J26" i="5" s="1"/>
  <c r="K13" i="5"/>
  <c r="K14" i="5" s="1"/>
  <c r="D13" i="5"/>
  <c r="D14" i="5" s="1"/>
  <c r="E13" i="5"/>
  <c r="E14" i="5" s="1"/>
  <c r="K25" i="5"/>
  <c r="K26" i="5" s="1"/>
  <c r="O25" i="5" l="1"/>
  <c r="O26" i="5" s="1"/>
  <c r="Q14" i="5"/>
  <c r="G15" i="5" s="1"/>
  <c r="G16" i="5" s="1"/>
  <c r="N25" i="5"/>
  <c r="N26" i="5" s="1"/>
  <c r="L25" i="5"/>
  <c r="L26" i="5" s="1"/>
  <c r="M25" i="5"/>
  <c r="M26" i="5" s="1"/>
  <c r="L15" i="5"/>
  <c r="L16" i="5" s="1"/>
  <c r="F15" i="5"/>
  <c r="F16" i="5" s="1"/>
  <c r="M15" i="5"/>
  <c r="M16" i="5" s="1"/>
  <c r="O15" i="5"/>
  <c r="O16" i="5" s="1"/>
  <c r="H15" i="5" l="1"/>
  <c r="H16" i="5" s="1"/>
  <c r="I15" i="5"/>
  <c r="I16" i="5" s="1"/>
  <c r="J15" i="5"/>
  <c r="J16" i="5" s="1"/>
  <c r="N15" i="5"/>
  <c r="N16" i="5" s="1"/>
  <c r="D15" i="5"/>
  <c r="D16" i="5" s="1"/>
  <c r="E15" i="5"/>
  <c r="E16" i="5" s="1"/>
  <c r="K15" i="5"/>
  <c r="K16" i="5" s="1"/>
</calcChain>
</file>

<file path=xl/sharedStrings.xml><?xml version="1.0" encoding="utf-8"?>
<sst xmlns="http://schemas.openxmlformats.org/spreadsheetml/2006/main" count="1105" uniqueCount="102">
  <si>
    <t>rownames</t>
  </si>
  <si>
    <t>type</t>
  </si>
  <si>
    <t>init</t>
  </si>
  <si>
    <t>min</t>
  </si>
  <si>
    <t>max</t>
  </si>
  <si>
    <t>est</t>
  </si>
  <si>
    <t>note</t>
  </si>
  <si>
    <t>desc</t>
  </si>
  <si>
    <t>d</t>
  </si>
  <si>
    <t>free</t>
  </si>
  <si>
    <t>works</t>
  </si>
  <si>
    <t>anagenesis: rate of 'dispersal' (range expansion)</t>
  </si>
  <si>
    <t>e</t>
  </si>
  <si>
    <t>anagenesis: rate of 'extinction' (range contraction)</t>
  </si>
  <si>
    <t>a</t>
  </si>
  <si>
    <t>fixed</t>
  </si>
  <si>
    <t>anagenesis: rate of range-switching (i.e. for a standard char.)</t>
  </si>
  <si>
    <t>b</t>
  </si>
  <si>
    <t>non-stratified only</t>
  </si>
  <si>
    <t>anagenesis: exponent on branch lengths</t>
  </si>
  <si>
    <t>x</t>
  </si>
  <si>
    <t>exponent on distmat (modifies d, j, a)</t>
  </si>
  <si>
    <t>x2</t>
  </si>
  <si>
    <t>exponent on distmat2 (modifies d, j, a)</t>
  </si>
  <si>
    <t>x3</t>
  </si>
  <si>
    <t>exponent on distmat3 (modifies d, j, a)</t>
  </si>
  <si>
    <t>xv</t>
  </si>
  <si>
    <t>exponent on vicariance distance (modifies v_rate)</t>
  </si>
  <si>
    <t>n</t>
  </si>
  <si>
    <t>exponent on environmental distance (modifies d, j, a)</t>
  </si>
  <si>
    <t>w</t>
  </si>
  <si>
    <t>exponent on manual dispersal multipliers (modifies d, j, a)</t>
  </si>
  <si>
    <t>u</t>
  </si>
  <si>
    <t>anagenesis: exponent on extinction risk with area (modifies e)</t>
  </si>
  <si>
    <t>u_e</t>
  </si>
  <si>
    <t>anagenesis: exponent on range extirpation risk with area (modifies e)</t>
  </si>
  <si>
    <t>u_mu</t>
  </si>
  <si>
    <t>u_mu: exponent on lineage extinction risk with area (modifies mu|deathRate)</t>
  </si>
  <si>
    <t>j</t>
  </si>
  <si>
    <t>cladogenesis: relative per-event weight of jump dispersal</t>
  </si>
  <si>
    <t>ysv</t>
  </si>
  <si>
    <t>3-j</t>
  </si>
  <si>
    <t>cladogenesis: y+s+v</t>
  </si>
  <si>
    <t>ys</t>
  </si>
  <si>
    <t>ysv*2/3</t>
  </si>
  <si>
    <t>cladogenesis: y+s</t>
  </si>
  <si>
    <t>y</t>
  </si>
  <si>
    <t>ysv*1/3</t>
  </si>
  <si>
    <t>cladogenesis: relative per-event weight of sympatry (range-copying)</t>
  </si>
  <si>
    <t>s</t>
  </si>
  <si>
    <t>cladogenesis: relative per-event weight of subset speciation</t>
  </si>
  <si>
    <t>v</t>
  </si>
  <si>
    <t>cladogenesis: relative per-event weight of vicariant speciation</t>
  </si>
  <si>
    <t>birthRate</t>
  </si>
  <si>
    <t>speciation rate</t>
  </si>
  <si>
    <t>deathRate</t>
  </si>
  <si>
    <t>extinction rate (lineages)</t>
  </si>
  <si>
    <t>psiRate</t>
  </si>
  <si>
    <t>sampling rate (fossils)</t>
  </si>
  <si>
    <t>mx01</t>
  </si>
  <si>
    <t>cladogenesis: controls range size of smaller daughter</t>
  </si>
  <si>
    <t>mx01j</t>
  </si>
  <si>
    <t>mx01y</t>
  </si>
  <si>
    <t>mx01s</t>
  </si>
  <si>
    <t>mx01v</t>
  </si>
  <si>
    <t>mx01r</t>
  </si>
  <si>
    <t>no</t>
  </si>
  <si>
    <t>root: controls range size probabilities of root</t>
  </si>
  <si>
    <t>mf</t>
  </si>
  <si>
    <t>mean frequency of truly sampling OTU of interest</t>
  </si>
  <si>
    <t>dp</t>
  </si>
  <si>
    <t>detection probability per true sample of OTU of interest</t>
  </si>
  <si>
    <t>fdp</t>
  </si>
  <si>
    <t>false detection of OTU probability per true taphonomic control sample</t>
  </si>
  <si>
    <t>/Users/nickm/GitHub/gehyra25/03_M0+BD/phybears_DEC+B=D_M0_mr3</t>
  </si>
  <si>
    <t>phybears_DECj+B=D_M0_mr3</t>
  </si>
  <si>
    <t>input_tuple$Julia_sum_lq</t>
  </si>
  <si>
    <t>=</t>
  </si>
  <si>
    <t>input_tuple$rootstates_lnL</t>
  </si>
  <si>
    <t>input_tuple$Julia_total_lnLs1</t>
  </si>
  <si>
    <t>input_tuple$bgb_lnL</t>
  </si>
  <si>
    <t>input_tuple$total_loglikelihood</t>
  </si>
  <si>
    <t>DEC M0</t>
  </si>
  <si>
    <t>DEC+J M0</t>
  </si>
  <si>
    <t>DEC+B=D M0</t>
  </si>
  <si>
    <t>DEC+J+B=D M0</t>
  </si>
  <si>
    <t>DEC+BD M0</t>
  </si>
  <si>
    <t>DEC+J+BD M0</t>
  </si>
  <si>
    <t>BioGeoBEARS</t>
  </si>
  <si>
    <t>PhyBEARS.jl</t>
  </si>
  <si>
    <t>ndata</t>
  </si>
  <si>
    <t>k</t>
  </si>
  <si>
    <t>AICc</t>
  </si>
  <si>
    <t>deltaAICc</t>
  </si>
  <si>
    <t>minAICc</t>
  </si>
  <si>
    <t>rellike</t>
  </si>
  <si>
    <t>sum_rellikes</t>
  </si>
  <si>
    <t>AICc weight</t>
  </si>
  <si>
    <t>AICc %</t>
  </si>
  <si>
    <t>Re-do without BGB</t>
  </si>
  <si>
    <t>DEC+B+D=e M0</t>
  </si>
  <si>
    <t>DEC+J+B+D=e 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</si>
</sst>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CA8D-F4E2-2446-94D4-BA7F86E96C50}">
  <dimension ref="B1:Q31"/>
  <sheetViews>
    <sheetView tabSelected="1" workbookViewId="0">
      <selection activeCell="F24" sqref="F24"/>
    </sheetView>
  </sheetViews>
  <sheetFormatPr baseColWidth="10" defaultRowHeight="16" x14ac:dyDescent="0.2"/>
  <cols>
    <col min="2" max="2" width="22.5" customWidth="1"/>
    <col min="10" max="15" width="15" style="5" customWidth="1"/>
  </cols>
  <sheetData>
    <row r="1" spans="2:17" x14ac:dyDescent="0.2">
      <c r="D1" s="2" t="s">
        <v>88</v>
      </c>
      <c r="J1" s="3" t="s">
        <v>89</v>
      </c>
    </row>
    <row r="3" spans="2:17" x14ac:dyDescent="0.2">
      <c r="D3" s="3" t="s">
        <v>82</v>
      </c>
      <c r="E3" s="3" t="s">
        <v>83</v>
      </c>
      <c r="F3" s="3"/>
      <c r="G3" s="3"/>
      <c r="H3" s="3"/>
      <c r="I3" s="3"/>
      <c r="J3" s="3" t="s">
        <v>82</v>
      </c>
      <c r="K3" s="3" t="s">
        <v>83</v>
      </c>
      <c r="L3" s="3" t="s">
        <v>84</v>
      </c>
      <c r="M3" s="3" t="s">
        <v>85</v>
      </c>
      <c r="N3" s="3" t="s">
        <v>86</v>
      </c>
      <c r="O3" s="3" t="s">
        <v>87</v>
      </c>
      <c r="P3" s="3" t="s">
        <v>100</v>
      </c>
      <c r="Q3" s="3" t="s">
        <v>101</v>
      </c>
    </row>
    <row r="4" spans="2:17" x14ac:dyDescent="0.2">
      <c r="B4" t="s">
        <v>76</v>
      </c>
      <c r="C4" t="s">
        <v>77</v>
      </c>
      <c r="J4" s="5">
        <v>-340.22108776059798</v>
      </c>
      <c r="K4" s="5">
        <v>-334.25088298421099</v>
      </c>
      <c r="L4" s="5">
        <v>-362.24128845721702</v>
      </c>
      <c r="M4" s="5">
        <v>-334.362360277824</v>
      </c>
      <c r="N4" s="5">
        <v>-340.26802422489698</v>
      </c>
      <c r="O4" s="5">
        <v>-334.28942280244303</v>
      </c>
      <c r="P4">
        <v>-340.98918313577298</v>
      </c>
      <c r="Q4">
        <v>-334.31642911219802</v>
      </c>
    </row>
    <row r="5" spans="2:17" x14ac:dyDescent="0.2">
      <c r="B5" t="s">
        <v>78</v>
      </c>
      <c r="C5" t="s">
        <v>77</v>
      </c>
      <c r="J5" s="5">
        <v>-10.8174265220888</v>
      </c>
      <c r="K5" s="5">
        <v>-9.6662083256124003</v>
      </c>
      <c r="L5" s="5">
        <v>-9.2686801461691406</v>
      </c>
      <c r="M5" s="5">
        <v>-9.3802251594571509</v>
      </c>
      <c r="N5" s="5">
        <v>-10.765343194529001</v>
      </c>
      <c r="O5" s="5">
        <v>-9.4144064854863103</v>
      </c>
      <c r="P5">
        <v>-10.5043624277295</v>
      </c>
      <c r="Q5">
        <v>-9.4379654086988598</v>
      </c>
    </row>
    <row r="6" spans="2:17" x14ac:dyDescent="0.2">
      <c r="B6" t="s">
        <v>79</v>
      </c>
      <c r="C6" t="s">
        <v>77</v>
      </c>
      <c r="D6">
        <f>D7+($J6-$J7)</f>
        <v>-351.03073372610913</v>
      </c>
      <c r="E6">
        <f>E7+($K6-$K7)</f>
        <v>-343.91303515949852</v>
      </c>
      <c r="F6">
        <f>F7+($J6-$J7)</f>
        <v>-355.62073372610911</v>
      </c>
      <c r="G6">
        <f>G7+($K6-$K7)</f>
        <v>-350.17303515949857</v>
      </c>
      <c r="H6">
        <f>H7+($J6-$J7)</f>
        <v>-383.49073372610911</v>
      </c>
      <c r="I6">
        <f>I7+($K6-$K7)</f>
        <v>-357.41303515949852</v>
      </c>
      <c r="J6" s="5">
        <v>-351.038514282687</v>
      </c>
      <c r="K6" s="5">
        <v>-343.917091309824</v>
      </c>
      <c r="L6" s="5">
        <v>-371.50996860338603</v>
      </c>
      <c r="M6" s="5">
        <v>-343.742585437282</v>
      </c>
      <c r="N6" s="5">
        <v>-351.03336741942599</v>
      </c>
      <c r="O6" s="5">
        <v>-343.70382928792901</v>
      </c>
      <c r="P6">
        <v>-351.49354556350198</v>
      </c>
      <c r="Q6">
        <v>-343.75439452089699</v>
      </c>
    </row>
    <row r="7" spans="2:17" x14ac:dyDescent="0.2">
      <c r="B7" t="s">
        <v>80</v>
      </c>
      <c r="C7" t="s">
        <v>77</v>
      </c>
      <c r="D7">
        <v>-83.54</v>
      </c>
      <c r="E7">
        <v>-76.83</v>
      </c>
      <c r="F7">
        <v>-88.13</v>
      </c>
      <c r="G7">
        <v>-83.09</v>
      </c>
      <c r="H7">
        <v>-116</v>
      </c>
      <c r="I7">
        <v>-90.33</v>
      </c>
      <c r="J7" s="5">
        <v>-83.547780556577905</v>
      </c>
      <c r="K7" s="5">
        <v>-76.834056150325495</v>
      </c>
      <c r="L7" s="5">
        <v>-103.15997860100001</v>
      </c>
      <c r="M7" s="5">
        <v>-77.080034785986896</v>
      </c>
      <c r="N7" s="5">
        <v>-83.544418322088603</v>
      </c>
      <c r="O7" s="5">
        <v>-77.006493892773804</v>
      </c>
      <c r="P7">
        <v>-83.232194813690498</v>
      </c>
      <c r="Q7">
        <v>-77.058980252882805</v>
      </c>
    </row>
    <row r="8" spans="2:17" x14ac:dyDescent="0.2">
      <c r="B8" t="s">
        <v>81</v>
      </c>
      <c r="C8" t="s">
        <v>77</v>
      </c>
      <c r="D8">
        <v>-83.54</v>
      </c>
      <c r="E8">
        <v>-76.83</v>
      </c>
      <c r="F8">
        <v>-88.13</v>
      </c>
      <c r="G8">
        <v>-83.09</v>
      </c>
      <c r="H8">
        <v>-116</v>
      </c>
      <c r="I8">
        <v>-90.33</v>
      </c>
      <c r="J8" s="5">
        <v>-83.547780556577905</v>
      </c>
      <c r="K8" s="5">
        <v>-76.834056150325495</v>
      </c>
      <c r="L8" s="5">
        <v>-103.15997860100001</v>
      </c>
      <c r="M8" s="5">
        <v>-77.080034785986896</v>
      </c>
      <c r="N8" s="5">
        <v>-83.544418322088603</v>
      </c>
      <c r="O8" s="5">
        <v>-77.006493892773804</v>
      </c>
      <c r="P8">
        <v>-83.232194813690498</v>
      </c>
      <c r="Q8">
        <v>-77.058980252882805</v>
      </c>
    </row>
    <row r="10" spans="2:17" x14ac:dyDescent="0.2">
      <c r="B10" t="s">
        <v>90</v>
      </c>
      <c r="D10">
        <v>96</v>
      </c>
      <c r="E10">
        <v>96</v>
      </c>
      <c r="F10">
        <v>96</v>
      </c>
      <c r="G10">
        <v>96</v>
      </c>
      <c r="H10">
        <v>96</v>
      </c>
      <c r="I10">
        <v>96</v>
      </c>
      <c r="J10">
        <v>96</v>
      </c>
      <c r="K10">
        <v>96</v>
      </c>
      <c r="L10">
        <v>96</v>
      </c>
      <c r="M10">
        <v>96</v>
      </c>
      <c r="N10">
        <v>96</v>
      </c>
      <c r="O10">
        <v>96</v>
      </c>
    </row>
    <row r="11" spans="2:17" x14ac:dyDescent="0.2">
      <c r="B11" t="s">
        <v>91</v>
      </c>
      <c r="D11">
        <v>3</v>
      </c>
      <c r="E11">
        <v>4</v>
      </c>
      <c r="F11">
        <v>3</v>
      </c>
      <c r="G11">
        <v>4</v>
      </c>
      <c r="H11">
        <v>3</v>
      </c>
      <c r="I11">
        <v>4</v>
      </c>
      <c r="J11" s="5">
        <v>3</v>
      </c>
      <c r="K11" s="5">
        <v>4</v>
      </c>
      <c r="L11" s="5">
        <v>3</v>
      </c>
      <c r="M11" s="5">
        <v>4</v>
      </c>
      <c r="N11" s="5">
        <v>4</v>
      </c>
      <c r="O11" s="5">
        <v>5</v>
      </c>
    </row>
    <row r="12" spans="2:17" x14ac:dyDescent="0.2">
      <c r="B12" t="s">
        <v>92</v>
      </c>
      <c r="D12">
        <f>-2*(D6)+(2*D11*D10/(D10-D11-1))</f>
        <v>708.32233701743564</v>
      </c>
      <c r="E12">
        <f>-2*(E6)+(2*E11*E10/(E10-E11-1))</f>
        <v>696.26563075855745</v>
      </c>
      <c r="F12">
        <f>-2*(F6)+(2*F11*F10/(F10-F11-1))</f>
        <v>717.50233701743559</v>
      </c>
      <c r="G12">
        <f>-2*(G6)+(2*G11*G10/(G10-G11-1))</f>
        <v>708.78563075855755</v>
      </c>
      <c r="H12">
        <f>-2*(H6)+(2*H11*H10/(H10-H11-1))</f>
        <v>773.2423370174356</v>
      </c>
      <c r="I12">
        <f>-2*(I6)+(2*I11*I10/(I10-I11-1))</f>
        <v>723.26563075855745</v>
      </c>
      <c r="J12">
        <f>-2*(J6)+(2*J11*J10/(J10-J11-1))</f>
        <v>708.33789813059138</v>
      </c>
      <c r="K12">
        <f>-2*(K6)+(2*K11*K10/(K10-K11-1))</f>
        <v>696.27374305920841</v>
      </c>
      <c r="L12">
        <f>-2*(L6)+(2*L11*L10/(L10-L11-1))</f>
        <v>749.28080677198943</v>
      </c>
      <c r="M12">
        <f>-2*(M6)+(2*M11*M10/(M10-M11-1))</f>
        <v>695.92473131412441</v>
      </c>
      <c r="N12">
        <f>-2*(N6)+(2*N11*N10/(N10-N11-1))</f>
        <v>710.50629527841238</v>
      </c>
      <c r="O12">
        <f>-2*(O6)+(2*O11*O10/(O10-O11-1))</f>
        <v>698.07432524252465</v>
      </c>
      <c r="P12" t="s">
        <v>94</v>
      </c>
      <c r="Q12">
        <f>MIN(D12:O12)</f>
        <v>695.92473131412441</v>
      </c>
    </row>
    <row r="13" spans="2:17" x14ac:dyDescent="0.2">
      <c r="B13" t="s">
        <v>93</v>
      </c>
      <c r="D13">
        <f>D12-$Q$12</f>
        <v>12.397605703311228</v>
      </c>
      <c r="E13">
        <f>E12-$Q$12</f>
        <v>0.34089944443303466</v>
      </c>
      <c r="F13">
        <f>F12-$Q$12</f>
        <v>21.577605703311178</v>
      </c>
      <c r="G13">
        <f>G12-$Q$12</f>
        <v>12.86089944443313</v>
      </c>
      <c r="H13">
        <f>H12-$Q$12</f>
        <v>77.317605703311187</v>
      </c>
      <c r="I13">
        <f>I12-$Q$12</f>
        <v>27.340899444433035</v>
      </c>
      <c r="J13">
        <f>J12-$Q$12</f>
        <v>12.413166816466969</v>
      </c>
      <c r="K13">
        <f>K12-$Q$12</f>
        <v>0.3490117450839989</v>
      </c>
      <c r="L13">
        <f>L12-$Q$12</f>
        <v>53.356075457865018</v>
      </c>
      <c r="M13">
        <f>M12-$Q$12</f>
        <v>0</v>
      </c>
      <c r="N13">
        <f>N12-$Q$12</f>
        <v>14.581563964287966</v>
      </c>
      <c r="O13">
        <f>O12-$Q$12</f>
        <v>2.1495939284002361</v>
      </c>
    </row>
    <row r="14" spans="2:17" x14ac:dyDescent="0.2">
      <c r="B14" t="s">
        <v>95</v>
      </c>
      <c r="D14">
        <f>EXP(-0.5*D13)</f>
        <v>2.0318616206561396E-3</v>
      </c>
      <c r="E14">
        <f t="shared" ref="E14:O14" si="0">EXP(-0.5*E13)</f>
        <v>0.84328548708791318</v>
      </c>
      <c r="F14">
        <f t="shared" si="0"/>
        <v>2.0629203268807858E-5</v>
      </c>
      <c r="G14">
        <f t="shared" si="0"/>
        <v>1.6117258425580035E-3</v>
      </c>
      <c r="H14">
        <f t="shared" si="0"/>
        <v>1.624408467066032E-17</v>
      </c>
      <c r="I14">
        <f t="shared" si="0"/>
        <v>1.1561099009390031E-6</v>
      </c>
      <c r="J14">
        <f t="shared" si="0"/>
        <v>2.0161139486278819E-3</v>
      </c>
      <c r="K14">
        <f t="shared" si="0"/>
        <v>0.83987192203159189</v>
      </c>
      <c r="L14">
        <f t="shared" si="0"/>
        <v>2.5934353505220508E-12</v>
      </c>
      <c r="M14">
        <f t="shared" si="0"/>
        <v>1</v>
      </c>
      <c r="N14">
        <f t="shared" si="0"/>
        <v>6.8179469296887651E-4</v>
      </c>
      <c r="O14">
        <f t="shared" si="0"/>
        <v>0.34136705799896538</v>
      </c>
      <c r="P14" t="s">
        <v>96</v>
      </c>
      <c r="Q14">
        <f>SUM(D14:O14)</f>
        <v>3.0308877485390449</v>
      </c>
    </row>
    <row r="15" spans="2:17" x14ac:dyDescent="0.2">
      <c r="B15" t="s">
        <v>97</v>
      </c>
      <c r="D15">
        <f>D14/$Q$14</f>
        <v>6.7038497933007981E-4</v>
      </c>
      <c r="E15">
        <f t="shared" ref="E15:O15" si="1">E14/$Q$14</f>
        <v>0.27823052420677591</v>
      </c>
      <c r="F15">
        <f t="shared" si="1"/>
        <v>6.8063237507728857E-6</v>
      </c>
      <c r="G15">
        <f t="shared" si="1"/>
        <v>5.3176691988507038E-4</v>
      </c>
      <c r="H15">
        <f t="shared" si="1"/>
        <v>5.3595137855205389E-18</v>
      </c>
      <c r="I15">
        <f t="shared" si="1"/>
        <v>3.8144266527068636E-7</v>
      </c>
      <c r="J15">
        <f t="shared" si="1"/>
        <v>6.6518925011317014E-4</v>
      </c>
      <c r="K15">
        <f t="shared" si="1"/>
        <v>0.27710426505779662</v>
      </c>
      <c r="L15">
        <f t="shared" si="1"/>
        <v>8.5566855841894643E-13</v>
      </c>
      <c r="M15">
        <f t="shared" si="1"/>
        <v>0.32993633646842324</v>
      </c>
      <c r="N15">
        <f t="shared" si="1"/>
        <v>2.2494884322176454E-4</v>
      </c>
      <c r="O15">
        <f t="shared" si="1"/>
        <v>0.11262939650718239</v>
      </c>
    </row>
    <row r="16" spans="2:17" x14ac:dyDescent="0.2">
      <c r="B16" t="s">
        <v>98</v>
      </c>
      <c r="D16" s="7">
        <f>D15</f>
        <v>6.7038497933007981E-4</v>
      </c>
      <c r="E16" s="7">
        <f t="shared" ref="E16:O16" si="2">E15</f>
        <v>0.27823052420677591</v>
      </c>
      <c r="F16" s="7">
        <f t="shared" si="2"/>
        <v>6.8063237507728857E-6</v>
      </c>
      <c r="G16" s="7">
        <f t="shared" si="2"/>
        <v>5.3176691988507038E-4</v>
      </c>
      <c r="H16" s="7">
        <f t="shared" si="2"/>
        <v>5.3595137855205389E-18</v>
      </c>
      <c r="I16" s="7">
        <f t="shared" si="2"/>
        <v>3.8144266527068636E-7</v>
      </c>
      <c r="J16" s="7">
        <f t="shared" si="2"/>
        <v>6.6518925011317014E-4</v>
      </c>
      <c r="K16" s="7">
        <f t="shared" si="2"/>
        <v>0.27710426505779662</v>
      </c>
      <c r="L16" s="7">
        <f t="shared" si="2"/>
        <v>8.5566855841894643E-13</v>
      </c>
      <c r="M16" s="7">
        <f t="shared" si="2"/>
        <v>0.32993633646842324</v>
      </c>
      <c r="N16" s="7">
        <f t="shared" si="2"/>
        <v>2.2494884322176454E-4</v>
      </c>
      <c r="O16" s="7">
        <f t="shared" si="2"/>
        <v>0.11262939650718239</v>
      </c>
    </row>
    <row r="17" spans="2:17" x14ac:dyDescent="0.2">
      <c r="K17" s="6"/>
    </row>
    <row r="18" spans="2:17" x14ac:dyDescent="0.2">
      <c r="B18" t="s">
        <v>99</v>
      </c>
      <c r="H18" s="1"/>
      <c r="K18" s="6"/>
    </row>
    <row r="19" spans="2:17" x14ac:dyDescent="0.2">
      <c r="J19" s="3" t="s">
        <v>82</v>
      </c>
      <c r="K19" s="3" t="s">
        <v>83</v>
      </c>
      <c r="L19" s="3" t="s">
        <v>84</v>
      </c>
      <c r="M19" s="3" t="s">
        <v>85</v>
      </c>
      <c r="N19" s="3" t="s">
        <v>86</v>
      </c>
      <c r="O19" s="3" t="s">
        <v>87</v>
      </c>
    </row>
    <row r="20" spans="2:17" x14ac:dyDescent="0.2">
      <c r="B20" t="s">
        <v>90</v>
      </c>
      <c r="J20">
        <v>96</v>
      </c>
      <c r="K20">
        <v>96</v>
      </c>
      <c r="L20">
        <v>96</v>
      </c>
      <c r="M20">
        <v>96</v>
      </c>
      <c r="N20">
        <v>96</v>
      </c>
      <c r="O20">
        <v>96</v>
      </c>
    </row>
    <row r="21" spans="2:17" x14ac:dyDescent="0.2">
      <c r="B21" t="s">
        <v>91</v>
      </c>
      <c r="J21" s="5">
        <v>3</v>
      </c>
      <c r="K21" s="5">
        <v>4</v>
      </c>
      <c r="L21" s="5">
        <v>3</v>
      </c>
      <c r="M21" s="5">
        <v>4</v>
      </c>
      <c r="N21" s="5">
        <v>4</v>
      </c>
      <c r="O21" s="5">
        <v>5</v>
      </c>
    </row>
    <row r="22" spans="2:17" x14ac:dyDescent="0.2">
      <c r="B22" t="s">
        <v>92</v>
      </c>
      <c r="J22">
        <f>-2*(J6)+(2*J21*J20/(J20-J21-1))</f>
        <v>708.33789813059138</v>
      </c>
      <c r="K22">
        <f t="shared" ref="K22:O22" si="3">-2*(K6)+(2*K21*K20/(K20-K21-1))</f>
        <v>696.27374305920841</v>
      </c>
      <c r="L22">
        <f t="shared" si="3"/>
        <v>749.28080677198943</v>
      </c>
      <c r="M22">
        <f t="shared" si="3"/>
        <v>695.92473131412441</v>
      </c>
      <c r="N22">
        <f t="shared" si="3"/>
        <v>710.50629527841238</v>
      </c>
      <c r="O22">
        <f t="shared" si="3"/>
        <v>698.07432524252465</v>
      </c>
      <c r="P22" t="s">
        <v>94</v>
      </c>
      <c r="Q22">
        <f>MIN(J22:O22)</f>
        <v>695.92473131412441</v>
      </c>
    </row>
    <row r="23" spans="2:17" x14ac:dyDescent="0.2">
      <c r="B23" t="s">
        <v>93</v>
      </c>
      <c r="J23">
        <f>J22-$Q$22</f>
        <v>12.413166816466969</v>
      </c>
      <c r="K23">
        <f>K22-$Q$12</f>
        <v>0.3490117450839989</v>
      </c>
      <c r="L23">
        <f>L22-$Q$12</f>
        <v>53.356075457865018</v>
      </c>
      <c r="M23">
        <f>M22-$Q$12</f>
        <v>0</v>
      </c>
      <c r="N23">
        <f>N22-$Q$12</f>
        <v>14.581563964287966</v>
      </c>
      <c r="O23">
        <f>O22-$Q$12</f>
        <v>2.1495939284002361</v>
      </c>
    </row>
    <row r="24" spans="2:17" x14ac:dyDescent="0.2">
      <c r="B24" t="s">
        <v>95</v>
      </c>
      <c r="J24">
        <f t="shared" ref="J24" si="4">EXP(-0.5*J23)</f>
        <v>2.0161139486278819E-3</v>
      </c>
      <c r="K24">
        <f t="shared" ref="K24" si="5">EXP(-0.5*K23)</f>
        <v>0.83987192203159189</v>
      </c>
      <c r="L24">
        <f t="shared" ref="L24" si="6">EXP(-0.5*L23)</f>
        <v>2.5934353505220508E-12</v>
      </c>
      <c r="M24">
        <f t="shared" ref="M24" si="7">EXP(-0.5*M23)</f>
        <v>1</v>
      </c>
      <c r="N24">
        <f t="shared" ref="N24" si="8">EXP(-0.5*N23)</f>
        <v>6.8179469296887651E-4</v>
      </c>
      <c r="O24">
        <f t="shared" ref="O24" si="9">EXP(-0.5*O23)</f>
        <v>0.34136705799896538</v>
      </c>
      <c r="P24" t="s">
        <v>96</v>
      </c>
      <c r="Q24">
        <f>SUM(J24:O24)</f>
        <v>2.1839368886747472</v>
      </c>
    </row>
    <row r="25" spans="2:17" x14ac:dyDescent="0.2">
      <c r="B25" t="s">
        <v>97</v>
      </c>
      <c r="J25">
        <f>J24/$Q$24</f>
        <v>9.2315577390667946E-4</v>
      </c>
      <c r="K25">
        <f t="shared" ref="K25:O25" si="10">K24/$Q$24</f>
        <v>0.38456785376304603</v>
      </c>
      <c r="L25">
        <f t="shared" si="10"/>
        <v>1.1875047140651554E-12</v>
      </c>
      <c r="M25">
        <f t="shared" si="10"/>
        <v>0.45788868954304729</v>
      </c>
      <c r="N25">
        <f t="shared" si="10"/>
        <v>3.1218607850092315E-4</v>
      </c>
      <c r="O25">
        <f t="shared" si="10"/>
        <v>0.15630811484031168</v>
      </c>
    </row>
    <row r="26" spans="2:17" x14ac:dyDescent="0.2">
      <c r="B26" t="s">
        <v>98</v>
      </c>
      <c r="D26" s="7"/>
      <c r="E26" s="7"/>
      <c r="F26" s="7"/>
      <c r="G26" s="7"/>
      <c r="H26" s="7"/>
      <c r="I26" s="7"/>
      <c r="J26" s="7">
        <f>J25</f>
        <v>9.2315577390667946E-4</v>
      </c>
      <c r="K26" s="7">
        <f t="shared" ref="K26" si="11">K25</f>
        <v>0.38456785376304603</v>
      </c>
      <c r="L26" s="7">
        <f t="shared" ref="L26" si="12">L25</f>
        <v>1.1875047140651554E-12</v>
      </c>
      <c r="M26" s="7">
        <f t="shared" ref="M26" si="13">M25</f>
        <v>0.45788868954304729</v>
      </c>
      <c r="N26" s="7">
        <f t="shared" ref="N26" si="14">N25</f>
        <v>3.1218607850092315E-4</v>
      </c>
      <c r="O26" s="7">
        <f t="shared" ref="O26" si="15">O25</f>
        <v>0.15630811484031168</v>
      </c>
    </row>
    <row r="31" spans="2:17" x14ac:dyDescent="0.2">
      <c r="B31" s="8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1529-6A38-1942-8753-13DBFF0B69C7}">
  <dimension ref="B2:I34"/>
  <sheetViews>
    <sheetView workbookViewId="0">
      <selection activeCell="D33" sqref="A1:XFD1048576"/>
    </sheetView>
  </sheetViews>
  <sheetFormatPr baseColWidth="10" defaultRowHeight="16" x14ac:dyDescent="0.2"/>
  <cols>
    <col min="9" max="9" width="64.66406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4.1930806400758899E-3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15</v>
      </c>
      <c r="D23">
        <v>0.32881640000000001</v>
      </c>
      <c r="E23">
        <v>0</v>
      </c>
      <c r="F23">
        <v>2</v>
      </c>
      <c r="G23">
        <v>0.165369597267503</v>
      </c>
      <c r="H23" t="s">
        <v>10</v>
      </c>
      <c r="I23" t="s">
        <v>54</v>
      </c>
    </row>
    <row r="24" spans="2:9" x14ac:dyDescent="0.2">
      <c r="B24" t="s">
        <v>55</v>
      </c>
      <c r="C24" t="s">
        <v>15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1D8D-9732-4447-AC9B-FB36A436E78A}">
  <dimension ref="B2:I34"/>
  <sheetViews>
    <sheetView workbookViewId="0">
      <selection activeCell="D13" sqref="D13"/>
    </sheetView>
  </sheetViews>
  <sheetFormatPr baseColWidth="10" defaultRowHeight="16" x14ac:dyDescent="0.2"/>
  <cols>
    <col min="9" max="9" width="64.66406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2.0431431480755599E-3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7.6492821094536201E-3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2.99235071789054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1.9949004785936899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0.99745023929684795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0.99745023929684795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0.99745023929684795</v>
      </c>
      <c r="H22" t="s">
        <v>10</v>
      </c>
      <c r="I22" t="s">
        <v>52</v>
      </c>
    </row>
    <row r="23" spans="2:9" x14ac:dyDescent="0.2">
      <c r="B23" t="s">
        <v>53</v>
      </c>
      <c r="C23" t="s">
        <v>15</v>
      </c>
      <c r="D23">
        <v>0.32881640000000001</v>
      </c>
      <c r="E23">
        <v>0</v>
      </c>
      <c r="F23">
        <v>2</v>
      </c>
      <c r="G23">
        <v>0.165369597267503</v>
      </c>
      <c r="H23" t="s">
        <v>10</v>
      </c>
      <c r="I23" t="s">
        <v>54</v>
      </c>
    </row>
    <row r="24" spans="2:9" x14ac:dyDescent="0.2">
      <c r="B24" t="s">
        <v>55</v>
      </c>
      <c r="C24" t="s">
        <v>15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7590-356C-264D-90F0-BD57D26604E8}">
  <dimension ref="B1:I34"/>
  <sheetViews>
    <sheetView workbookViewId="0">
      <selection activeCell="F30" sqref="A1:XFD1048576"/>
    </sheetView>
  </sheetViews>
  <sheetFormatPr baseColWidth="10" defaultRowHeight="16" x14ac:dyDescent="0.2"/>
  <cols>
    <col min="9" max="9" width="64.6640625" customWidth="1"/>
  </cols>
  <sheetData>
    <row r="1" spans="2:9" x14ac:dyDescent="0.2">
      <c r="B1" t="s">
        <v>74</v>
      </c>
    </row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6.2842237365359904E-3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0.22820358798138701</v>
      </c>
      <c r="H23" t="s">
        <v>10</v>
      </c>
      <c r="I23" t="s">
        <v>54</v>
      </c>
    </row>
    <row r="24" spans="2:9" x14ac:dyDescent="0.2">
      <c r="B24" t="s">
        <v>55</v>
      </c>
      <c r="C24" t="s">
        <v>53</v>
      </c>
      <c r="D24">
        <v>0</v>
      </c>
      <c r="E24">
        <v>0</v>
      </c>
      <c r="F24">
        <v>2</v>
      </c>
      <c r="G24">
        <v>0.22820358798138701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37EB9-4B89-F643-9B70-C8D369C8D7A4}">
  <dimension ref="B1:I34"/>
  <sheetViews>
    <sheetView workbookViewId="0">
      <selection activeCell="G23" sqref="G23"/>
    </sheetView>
  </sheetViews>
  <sheetFormatPr baseColWidth="10" defaultRowHeight="16" x14ac:dyDescent="0.2"/>
  <cols>
    <col min="9" max="9" width="64.6640625" customWidth="1"/>
  </cols>
  <sheetData>
    <row r="1" spans="2:9" x14ac:dyDescent="0.2">
      <c r="B1" t="s">
        <v>75</v>
      </c>
    </row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1.84977373276227E-3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9.62213722676954E-3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2.9903778627732298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1.99358524184882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0.99679262092441001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0.99679262092441001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0.99679262092441001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0.13556083239747399</v>
      </c>
      <c r="H23" t="s">
        <v>10</v>
      </c>
      <c r="I23" t="s">
        <v>54</v>
      </c>
    </row>
    <row r="24" spans="2:9" x14ac:dyDescent="0.2">
      <c r="B24" t="s">
        <v>55</v>
      </c>
      <c r="C24" t="s">
        <v>53</v>
      </c>
      <c r="D24">
        <v>0</v>
      </c>
      <c r="E24">
        <v>0</v>
      </c>
      <c r="F24">
        <v>2</v>
      </c>
      <c r="G24">
        <v>0.13556083239747399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36A0-B141-BB46-9B46-ECE25D0A5A73}">
  <dimension ref="B2:I34"/>
  <sheetViews>
    <sheetView workbookViewId="0">
      <selection activeCell="B3" sqref="B3:I3"/>
    </sheetView>
  </sheetViews>
  <sheetFormatPr baseColWidth="10" defaultRowHeight="16" x14ac:dyDescent="0.2"/>
  <cols>
    <col min="9" max="9" width="64.832031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4.2725900482911503E-3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0.16688301345697201</v>
      </c>
      <c r="H23" t="s">
        <v>10</v>
      </c>
      <c r="I23" t="s">
        <v>54</v>
      </c>
    </row>
    <row r="24" spans="2:9" x14ac:dyDescent="0.2">
      <c r="B24" t="s">
        <v>55</v>
      </c>
      <c r="C24" t="s">
        <v>9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BDC3-25CD-2C40-AB8A-F3BB920A246C}">
  <dimension ref="B2:I34"/>
  <sheetViews>
    <sheetView workbookViewId="0">
      <selection activeCell="K12" sqref="K12"/>
    </sheetView>
  </sheetViews>
  <sheetFormatPr baseColWidth="10" defaultRowHeight="16" x14ac:dyDescent="0.2"/>
  <cols>
    <col min="9" max="9" width="73.5" customWidth="1"/>
  </cols>
  <sheetData>
    <row r="2" spans="2:9" ht="17" thickBot="1" x14ac:dyDescent="0.25"/>
    <row r="3" spans="2:9" s="3" customFormat="1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1.5067702767528699E-3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7.9901674842282402E-3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2.99200983251577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1.9946732216771801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0.99733661083859004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0.99733661083859004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0.99733661083859004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0.32881640000000001</v>
      </c>
      <c r="E23">
        <v>0</v>
      </c>
      <c r="F23">
        <v>2</v>
      </c>
      <c r="G23">
        <v>0.16684978979540099</v>
      </c>
      <c r="H23" t="s">
        <v>10</v>
      </c>
      <c r="I23" t="s">
        <v>54</v>
      </c>
    </row>
    <row r="24" spans="2:9" x14ac:dyDescent="0.2">
      <c r="B24" t="s">
        <v>55</v>
      </c>
      <c r="C24" t="s">
        <v>9</v>
      </c>
      <c r="D24">
        <v>0</v>
      </c>
      <c r="E24">
        <v>0</v>
      </c>
      <c r="F24">
        <v>2</v>
      </c>
      <c r="G24">
        <v>0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0CC8-3E4D-114D-8E08-7115F5EB6CAF}">
  <dimension ref="B2:I34"/>
  <sheetViews>
    <sheetView workbookViewId="0">
      <selection activeCell="E16" sqref="E16"/>
    </sheetView>
  </sheetViews>
  <sheetFormatPr baseColWidth="10" defaultRowHeight="16" x14ac:dyDescent="0.2"/>
  <cols>
    <col min="9" max="9" width="64.83203125" customWidth="1"/>
  </cols>
  <sheetData>
    <row r="2" spans="2:9" ht="17" thickBot="1" x14ac:dyDescent="0.25"/>
    <row r="3" spans="2:9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5.2086799486233699E-3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0.01</v>
      </c>
      <c r="E5" s="1">
        <v>9.9999999999999998E-13</v>
      </c>
      <c r="F5">
        <v>4.9999999999989999</v>
      </c>
      <c r="G5">
        <v>3.2165896132778198E-2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15</v>
      </c>
      <c r="D17">
        <v>0</v>
      </c>
      <c r="E17" s="1">
        <v>1.0000000000000001E-5</v>
      </c>
      <c r="F17">
        <v>2.9999899999999999</v>
      </c>
      <c r="G17">
        <v>0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3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2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1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1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1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0.165369597267503</v>
      </c>
      <c r="E23">
        <v>0</v>
      </c>
      <c r="F23">
        <v>2</v>
      </c>
      <c r="G23">
        <v>0.15489465009980199</v>
      </c>
      <c r="H23" t="s">
        <v>10</v>
      </c>
      <c r="I23" t="s">
        <v>54</v>
      </c>
    </row>
    <row r="24" spans="2:9" x14ac:dyDescent="0.2">
      <c r="B24" t="s">
        <v>55</v>
      </c>
      <c r="C24" t="s">
        <v>12</v>
      </c>
      <c r="D24">
        <v>6.9999999999999999E-4</v>
      </c>
      <c r="E24">
        <v>0</v>
      </c>
      <c r="F24">
        <v>2</v>
      </c>
      <c r="G24">
        <v>6.9999999999999999E-4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2EE8-08F6-3740-A81F-3651C3F0D769}">
  <dimension ref="B2:I34"/>
  <sheetViews>
    <sheetView workbookViewId="0">
      <selection activeCell="B24" sqref="B24"/>
    </sheetView>
  </sheetViews>
  <sheetFormatPr baseColWidth="10" defaultRowHeight="16" x14ac:dyDescent="0.2"/>
  <cols>
    <col min="9" max="9" width="73.5" customWidth="1"/>
  </cols>
  <sheetData>
    <row r="2" spans="2:9" ht="17" thickBot="1" x14ac:dyDescent="0.25"/>
    <row r="3" spans="2:9" s="3" customFormat="1" ht="17" thickBot="1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2:9" x14ac:dyDescent="0.2">
      <c r="B4" t="s">
        <v>8</v>
      </c>
      <c r="C4" t="s">
        <v>9</v>
      </c>
      <c r="D4">
        <v>0.01</v>
      </c>
      <c r="E4" s="1">
        <v>9.9999999999999998E-13</v>
      </c>
      <c r="F4">
        <v>4.9999999999989999</v>
      </c>
      <c r="G4">
        <v>1.5078988697171699E-3</v>
      </c>
      <c r="H4" t="s">
        <v>10</v>
      </c>
      <c r="I4" t="s">
        <v>11</v>
      </c>
    </row>
    <row r="5" spans="2:9" x14ac:dyDescent="0.2">
      <c r="B5" t="s">
        <v>12</v>
      </c>
      <c r="C5" t="s">
        <v>9</v>
      </c>
      <c r="D5">
        <v>6.9999999999999999E-4</v>
      </c>
      <c r="E5" s="1">
        <v>9.9999999999999998E-13</v>
      </c>
      <c r="F5">
        <v>4.9999999999989999</v>
      </c>
      <c r="G5" s="1">
        <v>9.9999999999999998E-13</v>
      </c>
      <c r="H5" t="s">
        <v>10</v>
      </c>
      <c r="I5" t="s">
        <v>13</v>
      </c>
    </row>
    <row r="6" spans="2:9" x14ac:dyDescent="0.2">
      <c r="B6" t="s">
        <v>14</v>
      </c>
      <c r="C6" t="s">
        <v>15</v>
      </c>
      <c r="D6">
        <v>0</v>
      </c>
      <c r="E6" s="1">
        <v>9.9999999999999998E-13</v>
      </c>
      <c r="F6">
        <v>4.9999999999989999</v>
      </c>
      <c r="G6">
        <v>0</v>
      </c>
      <c r="H6" t="s">
        <v>10</v>
      </c>
      <c r="I6" t="s">
        <v>16</v>
      </c>
    </row>
    <row r="7" spans="2:9" x14ac:dyDescent="0.2">
      <c r="B7" t="s">
        <v>17</v>
      </c>
      <c r="C7" t="s">
        <v>15</v>
      </c>
      <c r="D7">
        <v>1</v>
      </c>
      <c r="E7" s="1">
        <v>9.9999999999999998E-13</v>
      </c>
      <c r="F7">
        <v>0.99999999999900002</v>
      </c>
      <c r="G7">
        <v>1</v>
      </c>
      <c r="H7" t="s">
        <v>18</v>
      </c>
      <c r="I7" t="s">
        <v>19</v>
      </c>
    </row>
    <row r="8" spans="2:9" x14ac:dyDescent="0.2">
      <c r="B8" t="s">
        <v>20</v>
      </c>
      <c r="C8" t="s">
        <v>15</v>
      </c>
      <c r="D8">
        <v>0</v>
      </c>
      <c r="E8">
        <v>-2.5</v>
      </c>
      <c r="F8">
        <v>2.5</v>
      </c>
      <c r="G8">
        <v>0</v>
      </c>
      <c r="H8" t="s">
        <v>10</v>
      </c>
      <c r="I8" t="s">
        <v>21</v>
      </c>
    </row>
    <row r="9" spans="2:9" x14ac:dyDescent="0.2">
      <c r="B9" t="s">
        <v>22</v>
      </c>
      <c r="C9" t="s">
        <v>15</v>
      </c>
      <c r="D9">
        <v>0</v>
      </c>
      <c r="E9">
        <v>-2.5</v>
      </c>
      <c r="F9">
        <v>2.5</v>
      </c>
      <c r="G9">
        <v>0</v>
      </c>
      <c r="H9" t="s">
        <v>10</v>
      </c>
      <c r="I9" t="s">
        <v>23</v>
      </c>
    </row>
    <row r="10" spans="2:9" x14ac:dyDescent="0.2">
      <c r="B10" t="s">
        <v>24</v>
      </c>
      <c r="C10" t="s">
        <v>15</v>
      </c>
      <c r="D10">
        <v>0</v>
      </c>
      <c r="E10">
        <v>-2.5</v>
      </c>
      <c r="F10">
        <v>2.5</v>
      </c>
      <c r="G10">
        <v>0</v>
      </c>
      <c r="H10" t="s">
        <v>10</v>
      </c>
      <c r="I10" t="s">
        <v>25</v>
      </c>
    </row>
    <row r="11" spans="2:9" x14ac:dyDescent="0.2">
      <c r="B11" t="s">
        <v>26</v>
      </c>
      <c r="C11" t="s">
        <v>15</v>
      </c>
      <c r="D11">
        <v>0</v>
      </c>
      <c r="E11">
        <v>-2.5</v>
      </c>
      <c r="F11">
        <v>2.5</v>
      </c>
      <c r="G11">
        <v>0</v>
      </c>
      <c r="H11" t="s">
        <v>10</v>
      </c>
      <c r="I11" t="s">
        <v>27</v>
      </c>
    </row>
    <row r="12" spans="2:9" x14ac:dyDescent="0.2">
      <c r="B12" t="s">
        <v>28</v>
      </c>
      <c r="C12" t="s">
        <v>15</v>
      </c>
      <c r="D12">
        <v>0</v>
      </c>
      <c r="E12">
        <v>-10</v>
      </c>
      <c r="F12">
        <v>10</v>
      </c>
      <c r="G12">
        <v>0</v>
      </c>
      <c r="H12" t="s">
        <v>10</v>
      </c>
      <c r="I12" t="s">
        <v>29</v>
      </c>
    </row>
    <row r="13" spans="2:9" x14ac:dyDescent="0.2">
      <c r="B13" t="s">
        <v>30</v>
      </c>
      <c r="C13" t="s">
        <v>15</v>
      </c>
      <c r="D13">
        <v>1</v>
      </c>
      <c r="E13">
        <v>-10</v>
      </c>
      <c r="F13">
        <v>10</v>
      </c>
      <c r="G13">
        <v>1</v>
      </c>
      <c r="H13" t="s">
        <v>10</v>
      </c>
      <c r="I13" t="s">
        <v>31</v>
      </c>
    </row>
    <row r="14" spans="2:9" x14ac:dyDescent="0.2">
      <c r="B14" t="s">
        <v>32</v>
      </c>
      <c r="C14" t="s">
        <v>15</v>
      </c>
      <c r="D14">
        <v>0</v>
      </c>
      <c r="E14">
        <v>-1</v>
      </c>
      <c r="F14">
        <v>2.5</v>
      </c>
      <c r="G14">
        <v>0</v>
      </c>
      <c r="H14" t="s">
        <v>10</v>
      </c>
      <c r="I14" t="s">
        <v>33</v>
      </c>
    </row>
    <row r="15" spans="2:9" x14ac:dyDescent="0.2">
      <c r="B15" t="s">
        <v>34</v>
      </c>
      <c r="C15" t="s">
        <v>32</v>
      </c>
      <c r="D15">
        <v>0</v>
      </c>
      <c r="E15">
        <v>-1</v>
      </c>
      <c r="F15">
        <v>2.5</v>
      </c>
      <c r="G15">
        <v>0</v>
      </c>
      <c r="H15" t="s">
        <v>10</v>
      </c>
      <c r="I15" t="s">
        <v>35</v>
      </c>
    </row>
    <row r="16" spans="2:9" x14ac:dyDescent="0.2">
      <c r="B16" t="s">
        <v>36</v>
      </c>
      <c r="C16" t="s">
        <v>32</v>
      </c>
      <c r="D16">
        <v>0</v>
      </c>
      <c r="E16">
        <v>-1</v>
      </c>
      <c r="F16">
        <v>2.5</v>
      </c>
      <c r="G16">
        <v>0</v>
      </c>
      <c r="H16" t="s">
        <v>10</v>
      </c>
      <c r="I16" t="s">
        <v>37</v>
      </c>
    </row>
    <row r="17" spans="2:9" x14ac:dyDescent="0.2">
      <c r="B17" t="s">
        <v>38</v>
      </c>
      <c r="C17" t="s">
        <v>9</v>
      </c>
      <c r="D17">
        <v>0</v>
      </c>
      <c r="E17" s="1">
        <v>1.0000000000000001E-5</v>
      </c>
      <c r="F17">
        <v>2.9999899999999999</v>
      </c>
      <c r="G17">
        <v>7.9722735385734707E-3</v>
      </c>
      <c r="H17" t="s">
        <v>10</v>
      </c>
      <c r="I17" t="s">
        <v>39</v>
      </c>
    </row>
    <row r="18" spans="2:9" x14ac:dyDescent="0.2">
      <c r="B18" t="s">
        <v>40</v>
      </c>
      <c r="C18" t="s">
        <v>41</v>
      </c>
      <c r="D18">
        <v>2.9999899999999999</v>
      </c>
      <c r="E18" s="1">
        <v>1.0000000000000001E-5</v>
      </c>
      <c r="F18">
        <v>3</v>
      </c>
      <c r="G18">
        <v>2.9920277264614201</v>
      </c>
      <c r="H18" t="s">
        <v>10</v>
      </c>
      <c r="I18" t="s">
        <v>42</v>
      </c>
    </row>
    <row r="19" spans="2:9" x14ac:dyDescent="0.2">
      <c r="B19" t="s">
        <v>43</v>
      </c>
      <c r="C19" t="s">
        <v>44</v>
      </c>
      <c r="D19">
        <v>1.9999899999999999</v>
      </c>
      <c r="E19" s="1">
        <v>1.0000000000000001E-5</v>
      </c>
      <c r="F19">
        <v>2</v>
      </c>
      <c r="G19">
        <v>1.99468515097428</v>
      </c>
      <c r="H19" t="s">
        <v>10</v>
      </c>
      <c r="I19" t="s">
        <v>45</v>
      </c>
    </row>
    <row r="20" spans="2:9" x14ac:dyDescent="0.2">
      <c r="B20" t="s">
        <v>46</v>
      </c>
      <c r="C20" t="s">
        <v>47</v>
      </c>
      <c r="D20">
        <v>1</v>
      </c>
      <c r="E20" s="1">
        <v>1.0000000000000001E-5</v>
      </c>
      <c r="F20">
        <v>1</v>
      </c>
      <c r="G20">
        <v>0.997342575487142</v>
      </c>
      <c r="H20" t="s">
        <v>10</v>
      </c>
      <c r="I20" t="s">
        <v>48</v>
      </c>
    </row>
    <row r="21" spans="2:9" x14ac:dyDescent="0.2">
      <c r="B21" t="s">
        <v>49</v>
      </c>
      <c r="C21" t="s">
        <v>47</v>
      </c>
      <c r="D21">
        <v>1</v>
      </c>
      <c r="E21" s="1">
        <v>1.0000000000000001E-5</v>
      </c>
      <c r="F21">
        <v>1</v>
      </c>
      <c r="G21">
        <v>0.997342575487142</v>
      </c>
      <c r="H21" t="s">
        <v>10</v>
      </c>
      <c r="I21" t="s">
        <v>50</v>
      </c>
    </row>
    <row r="22" spans="2:9" x14ac:dyDescent="0.2">
      <c r="B22" t="s">
        <v>51</v>
      </c>
      <c r="C22" t="s">
        <v>47</v>
      </c>
      <c r="D22">
        <v>1</v>
      </c>
      <c r="E22" s="1">
        <v>1.0000000000000001E-5</v>
      </c>
      <c r="F22">
        <v>1</v>
      </c>
      <c r="G22">
        <v>0.997342575487142</v>
      </c>
      <c r="H22" t="s">
        <v>10</v>
      </c>
      <c r="I22" t="s">
        <v>52</v>
      </c>
    </row>
    <row r="23" spans="2:9" x14ac:dyDescent="0.2">
      <c r="B23" t="s">
        <v>53</v>
      </c>
      <c r="C23" t="s">
        <v>9</v>
      </c>
      <c r="D23">
        <v>0.165369597267503</v>
      </c>
      <c r="E23">
        <v>0</v>
      </c>
      <c r="F23">
        <v>2</v>
      </c>
      <c r="G23">
        <v>0.16273455591858499</v>
      </c>
      <c r="H23" t="s">
        <v>10</v>
      </c>
      <c r="I23" t="s">
        <v>54</v>
      </c>
    </row>
    <row r="24" spans="2:9" x14ac:dyDescent="0.2">
      <c r="B24" t="s">
        <v>55</v>
      </c>
      <c r="C24" t="s">
        <v>12</v>
      </c>
      <c r="D24">
        <v>0</v>
      </c>
      <c r="E24">
        <v>0</v>
      </c>
      <c r="F24">
        <v>2</v>
      </c>
      <c r="G24">
        <v>6.9999999999999999E-4</v>
      </c>
      <c r="H24" t="s">
        <v>10</v>
      </c>
      <c r="I24" t="s">
        <v>56</v>
      </c>
    </row>
    <row r="25" spans="2:9" x14ac:dyDescent="0.2">
      <c r="B25" t="s">
        <v>57</v>
      </c>
      <c r="C25" t="s">
        <v>15</v>
      </c>
      <c r="D25">
        <v>0</v>
      </c>
      <c r="E25">
        <v>0</v>
      </c>
      <c r="F25">
        <v>2</v>
      </c>
      <c r="G25">
        <v>0</v>
      </c>
      <c r="H25" t="s">
        <v>10</v>
      </c>
      <c r="I25" t="s">
        <v>58</v>
      </c>
    </row>
    <row r="26" spans="2:9" x14ac:dyDescent="0.2">
      <c r="B26" t="s">
        <v>59</v>
      </c>
      <c r="C26" t="s">
        <v>15</v>
      </c>
      <c r="D26">
        <v>0</v>
      </c>
      <c r="E26">
        <v>1E-4</v>
      </c>
      <c r="F26">
        <v>0.99990000000000001</v>
      </c>
      <c r="G26">
        <v>0</v>
      </c>
      <c r="H26" t="s">
        <v>10</v>
      </c>
      <c r="I26" t="s">
        <v>60</v>
      </c>
    </row>
    <row r="27" spans="2:9" x14ac:dyDescent="0.2">
      <c r="B27" t="s">
        <v>61</v>
      </c>
      <c r="C27" t="s">
        <v>59</v>
      </c>
      <c r="D27">
        <v>0</v>
      </c>
      <c r="E27">
        <v>1E-4</v>
      </c>
      <c r="F27">
        <v>0.99990000000000001</v>
      </c>
      <c r="G27">
        <v>0</v>
      </c>
      <c r="H27" t="s">
        <v>10</v>
      </c>
      <c r="I27" t="s">
        <v>60</v>
      </c>
    </row>
    <row r="28" spans="2:9" x14ac:dyDescent="0.2">
      <c r="B28" t="s">
        <v>62</v>
      </c>
      <c r="C28" t="s">
        <v>59</v>
      </c>
      <c r="D28">
        <v>0</v>
      </c>
      <c r="E28">
        <v>1E-4</v>
      </c>
      <c r="F28">
        <v>0.99990000000000001</v>
      </c>
      <c r="G28">
        <v>0</v>
      </c>
      <c r="H28" t="s">
        <v>10</v>
      </c>
      <c r="I28" t="s">
        <v>60</v>
      </c>
    </row>
    <row r="29" spans="2:9" x14ac:dyDescent="0.2">
      <c r="B29" t="s">
        <v>63</v>
      </c>
      <c r="C29" t="s">
        <v>59</v>
      </c>
      <c r="D29">
        <v>0</v>
      </c>
      <c r="E29">
        <v>1E-4</v>
      </c>
      <c r="F29">
        <v>0.99990000000000001</v>
      </c>
      <c r="G29">
        <v>0</v>
      </c>
      <c r="H29" t="s">
        <v>10</v>
      </c>
      <c r="I29" t="s">
        <v>60</v>
      </c>
    </row>
    <row r="30" spans="2:9" x14ac:dyDescent="0.2">
      <c r="B30" t="s">
        <v>64</v>
      </c>
      <c r="C30" t="s">
        <v>59</v>
      </c>
      <c r="D30">
        <v>0</v>
      </c>
      <c r="E30">
        <v>1E-4</v>
      </c>
      <c r="F30">
        <v>0.99990000000000001</v>
      </c>
      <c r="G30">
        <v>0</v>
      </c>
      <c r="H30" t="s">
        <v>10</v>
      </c>
      <c r="I30" t="s">
        <v>60</v>
      </c>
    </row>
    <row r="31" spans="2:9" x14ac:dyDescent="0.2">
      <c r="B31" t="s">
        <v>65</v>
      </c>
      <c r="C31" t="s">
        <v>15</v>
      </c>
      <c r="D31">
        <v>0.5</v>
      </c>
      <c r="E31">
        <v>1E-4</v>
      </c>
      <c r="F31">
        <v>0.99990000000000001</v>
      </c>
      <c r="G31">
        <v>0.5</v>
      </c>
      <c r="H31" t="s">
        <v>66</v>
      </c>
      <c r="I31" t="s">
        <v>67</v>
      </c>
    </row>
    <row r="32" spans="2:9" x14ac:dyDescent="0.2">
      <c r="B32" t="s">
        <v>68</v>
      </c>
      <c r="C32" t="s">
        <v>15</v>
      </c>
      <c r="D32">
        <v>0.1</v>
      </c>
      <c r="E32">
        <v>5.0000000000000001E-3</v>
      </c>
      <c r="F32">
        <v>0.995</v>
      </c>
      <c r="G32">
        <v>0.1</v>
      </c>
      <c r="H32" t="s">
        <v>66</v>
      </c>
      <c r="I32" t="s">
        <v>69</v>
      </c>
    </row>
    <row r="33" spans="2:9" x14ac:dyDescent="0.2">
      <c r="B33" t="s">
        <v>70</v>
      </c>
      <c r="C33" t="s">
        <v>15</v>
      </c>
      <c r="D33">
        <v>1</v>
      </c>
      <c r="E33">
        <v>5.0000000000000001E-3</v>
      </c>
      <c r="F33">
        <v>0.995</v>
      </c>
      <c r="G33">
        <v>1</v>
      </c>
      <c r="H33" t="s">
        <v>66</v>
      </c>
      <c r="I33" t="s">
        <v>71</v>
      </c>
    </row>
    <row r="34" spans="2:9" x14ac:dyDescent="0.2">
      <c r="B34" t="s">
        <v>72</v>
      </c>
      <c r="C34" t="s">
        <v>15</v>
      </c>
      <c r="D34">
        <v>0</v>
      </c>
      <c r="E34">
        <v>5.0000000000000001E-3</v>
      </c>
      <c r="F34">
        <v>0.995</v>
      </c>
      <c r="G34">
        <v>0</v>
      </c>
      <c r="H34" t="s">
        <v>66</v>
      </c>
      <c r="I3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lnLs_AICs</vt:lpstr>
      <vt:lpstr>phybears_DEC_M0_mr3</vt:lpstr>
      <vt:lpstr>phybears_DECj_M0_mr3</vt:lpstr>
      <vt:lpstr>phybears_DEC+B=D_M0_mr3</vt:lpstr>
      <vt:lpstr>phybears_DECj+B=D_M0_mr3</vt:lpstr>
      <vt:lpstr>phybears_DEC+BD_M0_mr3</vt:lpstr>
      <vt:lpstr>phybears_DECj+BD_M0_mr3</vt:lpstr>
      <vt:lpstr>phybears_DEC+B+D=e_M0_mr3</vt:lpstr>
      <vt:lpstr>phybears_DECj+B+D=e_M0_mr3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Nicholas Matzke</cp:lastModifiedBy>
  <dcterms:created xsi:type="dcterms:W3CDTF">2025-06-07T04:21:41Z</dcterms:created>
  <dcterms:modified xsi:type="dcterms:W3CDTF">2025-06-07T23:19:18Z</dcterms:modified>
</cp:coreProperties>
</file>