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wnloads/"/>
    </mc:Choice>
  </mc:AlternateContent>
  <xr:revisionPtr revIDLastSave="0" documentId="13_ncr:1_{B574F419-7694-D84A-A579-220D3E70AA3C}" xr6:coauthVersionLast="47" xr6:coauthVersionMax="47" xr10:uidLastSave="{00000000-0000-0000-0000-000000000000}"/>
  <bookViews>
    <workbookView xWindow="0" yWindow="500" windowWidth="35840" windowHeight="21900" activeTab="2" xr2:uid="{228504F3-0C04-984D-A401-58F51D687B04}"/>
  </bookViews>
  <sheets>
    <sheet name="Compiled Data" sheetId="1" r:id="rId1"/>
    <sheet name="Final Data w Analysis" sheetId="3" r:id="rId2"/>
    <sheet name="Final Data" sheetId="4" r:id="rId3"/>
    <sheet name="H1N1 Daily" sheetId="2" r:id="rId4"/>
  </sheets>
  <definedNames>
    <definedName name="_xlnm._FilterDatabase" localSheetId="0" hidden="1">'Compiled Data'!$A$1:$AI$62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4" l="1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AK35" i="1"/>
  <c r="AG36" i="1"/>
  <c r="AH36" i="1"/>
  <c r="AI36" i="1"/>
  <c r="AJ36" i="1"/>
  <c r="AK36" i="1"/>
  <c r="AF36" i="1"/>
  <c r="D62" i="1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N62" i="1"/>
  <c r="O3" i="1" s="1"/>
  <c r="AA3" i="1" s="1"/>
  <c r="Z47" i="1"/>
  <c r="Z46" i="1"/>
  <c r="Z45" i="1"/>
  <c r="Z44" i="1"/>
  <c r="Z43" i="1"/>
  <c r="Z42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2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8" i="1"/>
  <c r="AN8" i="1"/>
  <c r="AM15" i="1"/>
  <c r="AL15" i="1"/>
  <c r="AM14" i="1"/>
  <c r="AL14" i="1"/>
  <c r="AM13" i="1"/>
  <c r="AL13" i="1"/>
  <c r="AM12" i="1"/>
  <c r="AL12" i="1"/>
  <c r="AL11" i="1"/>
  <c r="AM11" i="1"/>
  <c r="AM10" i="1"/>
  <c r="AL1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AD16" i="1"/>
  <c r="AH23" i="1"/>
  <c r="AD30" i="1"/>
  <c r="AE19" i="1"/>
  <c r="AE20" i="1"/>
  <c r="AE21" i="1"/>
  <c r="AE22" i="1"/>
  <c r="AE23" i="1"/>
  <c r="AE24" i="1"/>
  <c r="AE25" i="1"/>
  <c r="AE26" i="1"/>
  <c r="AE27" i="1"/>
  <c r="AE28" i="1"/>
  <c r="AE29" i="1"/>
  <c r="AE18" i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50" i="1"/>
  <c r="R50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38" i="1"/>
  <c r="R38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26" i="1"/>
  <c r="R26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14" i="1"/>
  <c r="R14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2" i="1"/>
  <c r="R2" i="1" s="1"/>
  <c r="O50" i="1" l="1"/>
  <c r="AA50" i="1" s="1"/>
  <c r="O33" i="1"/>
  <c r="AA33" i="1" s="1"/>
  <c r="O49" i="1"/>
  <c r="AA49" i="1" s="1"/>
  <c r="O32" i="1"/>
  <c r="AA32" i="1" s="1"/>
  <c r="O48" i="1"/>
  <c r="AA48" i="1" s="1"/>
  <c r="O31" i="1"/>
  <c r="AA31" i="1" s="1"/>
  <c r="O47" i="1"/>
  <c r="AA47" i="1" s="1"/>
  <c r="O29" i="1"/>
  <c r="AA29" i="1" s="1"/>
  <c r="O45" i="1"/>
  <c r="AA45" i="1" s="1"/>
  <c r="O26" i="1"/>
  <c r="AA26" i="1" s="1"/>
  <c r="O61" i="1"/>
  <c r="AA61" i="1" s="1"/>
  <c r="O44" i="1"/>
  <c r="AA44" i="1" s="1"/>
  <c r="O25" i="1"/>
  <c r="AA25" i="1" s="1"/>
  <c r="O60" i="1"/>
  <c r="AA60" i="1" s="1"/>
  <c r="O43" i="1"/>
  <c r="AA43" i="1" s="1"/>
  <c r="O24" i="1"/>
  <c r="AA24" i="1" s="1"/>
  <c r="O59" i="1"/>
  <c r="AA59" i="1" s="1"/>
  <c r="O41" i="1"/>
  <c r="AA41" i="1" s="1"/>
  <c r="O23" i="1"/>
  <c r="AA23" i="1" s="1"/>
  <c r="O57" i="1"/>
  <c r="AA57" i="1" s="1"/>
  <c r="O38" i="1"/>
  <c r="AA38" i="1" s="1"/>
  <c r="O21" i="1"/>
  <c r="AA21" i="1" s="1"/>
  <c r="O56" i="1"/>
  <c r="AA56" i="1" s="1"/>
  <c r="O37" i="1"/>
  <c r="AA37" i="1" s="1"/>
  <c r="O20" i="1"/>
  <c r="AA20" i="1" s="1"/>
  <c r="O55" i="1"/>
  <c r="AA55" i="1" s="1"/>
  <c r="O36" i="1"/>
  <c r="AA36" i="1" s="1"/>
  <c r="O19" i="1"/>
  <c r="AA19" i="1" s="1"/>
  <c r="O53" i="1"/>
  <c r="AA53" i="1" s="1"/>
  <c r="O35" i="1"/>
  <c r="AA35" i="1" s="1"/>
  <c r="O17" i="1"/>
  <c r="AA17" i="1" s="1"/>
  <c r="O14" i="1"/>
  <c r="AA14" i="1" s="1"/>
  <c r="O13" i="1"/>
  <c r="AA13" i="1" s="1"/>
  <c r="O12" i="1"/>
  <c r="AA12" i="1" s="1"/>
  <c r="O11" i="1"/>
  <c r="AA11" i="1" s="1"/>
  <c r="O58" i="1"/>
  <c r="AA58" i="1" s="1"/>
  <c r="O46" i="1"/>
  <c r="AA46" i="1" s="1"/>
  <c r="O34" i="1"/>
  <c r="AA34" i="1" s="1"/>
  <c r="O22" i="1"/>
  <c r="AA22" i="1" s="1"/>
  <c r="O10" i="1"/>
  <c r="AA10" i="1" s="1"/>
  <c r="O9" i="1"/>
  <c r="AA9" i="1" s="1"/>
  <c r="O8" i="1"/>
  <c r="AA8" i="1" s="1"/>
  <c r="O7" i="1"/>
  <c r="AA7" i="1" s="1"/>
  <c r="O54" i="1"/>
  <c r="AA54" i="1" s="1"/>
  <c r="O42" i="1"/>
  <c r="AA42" i="1" s="1"/>
  <c r="O30" i="1"/>
  <c r="AA30" i="1" s="1"/>
  <c r="O18" i="1"/>
  <c r="AA18" i="1" s="1"/>
  <c r="O6" i="1"/>
  <c r="AA6" i="1" s="1"/>
  <c r="O5" i="1"/>
  <c r="AA5" i="1" s="1"/>
  <c r="O4" i="1"/>
  <c r="AA4" i="1" s="1"/>
  <c r="O52" i="1"/>
  <c r="AA52" i="1" s="1"/>
  <c r="O40" i="1"/>
  <c r="AA40" i="1" s="1"/>
  <c r="O28" i="1"/>
  <c r="AA28" i="1" s="1"/>
  <c r="O16" i="1"/>
  <c r="AA16" i="1" s="1"/>
  <c r="O2" i="1"/>
  <c r="AA2" i="1" s="1"/>
  <c r="O51" i="1"/>
  <c r="AA51" i="1" s="1"/>
  <c r="O39" i="1"/>
  <c r="AA39" i="1" s="1"/>
  <c r="O27" i="1"/>
  <c r="AA27" i="1" s="1"/>
  <c r="O15" i="1"/>
  <c r="AA15" i="1" s="1"/>
  <c r="AE30" i="1"/>
  <c r="AF24" i="1" s="1"/>
  <c r="S56" i="1" l="1"/>
  <c r="T56" i="1" s="1"/>
  <c r="U56" i="1" s="1"/>
  <c r="S44" i="1"/>
  <c r="T44" i="1" s="1"/>
  <c r="U44" i="1" s="1"/>
  <c r="S32" i="1"/>
  <c r="T32" i="1" s="1"/>
  <c r="U32" i="1" s="1"/>
  <c r="S20" i="1"/>
  <c r="T20" i="1" s="1"/>
  <c r="U20" i="1" s="1"/>
  <c r="S8" i="1"/>
  <c r="T8" i="1" s="1"/>
  <c r="U8" i="1" s="1"/>
  <c r="AF28" i="1"/>
  <c r="AF29" i="1"/>
  <c r="AF22" i="1"/>
  <c r="AF25" i="1"/>
  <c r="AF26" i="1"/>
  <c r="AF27" i="1"/>
  <c r="AF20" i="1"/>
  <c r="AF23" i="1"/>
  <c r="AF18" i="1"/>
  <c r="AF19" i="1"/>
  <c r="AF21" i="1"/>
  <c r="AF30" i="1" l="1"/>
  <c r="S52" i="1"/>
  <c r="T52" i="1" s="1"/>
  <c r="U52" i="1" s="1"/>
  <c r="S40" i="1"/>
  <c r="T40" i="1" s="1"/>
  <c r="U40" i="1" s="1"/>
  <c r="S28" i="1"/>
  <c r="T28" i="1" s="1"/>
  <c r="U28" i="1" s="1"/>
  <c r="S16" i="1"/>
  <c r="T16" i="1" s="1"/>
  <c r="U16" i="1" s="1"/>
  <c r="S4" i="1"/>
  <c r="T4" i="1" s="1"/>
  <c r="U4" i="1" s="1"/>
  <c r="S55" i="1"/>
  <c r="T55" i="1" s="1"/>
  <c r="U55" i="1" s="1"/>
  <c r="S43" i="1"/>
  <c r="T43" i="1" s="1"/>
  <c r="U43" i="1" s="1"/>
  <c r="S31" i="1"/>
  <c r="T31" i="1" s="1"/>
  <c r="U31" i="1" s="1"/>
  <c r="S19" i="1"/>
  <c r="T19" i="1" s="1"/>
  <c r="U19" i="1" s="1"/>
  <c r="S7" i="1"/>
  <c r="T7" i="1" s="1"/>
  <c r="U7" i="1" s="1"/>
  <c r="S47" i="1"/>
  <c r="T47" i="1" s="1"/>
  <c r="U47" i="1" s="1"/>
  <c r="S23" i="1"/>
  <c r="T23" i="1" s="1"/>
  <c r="U23" i="1" s="1"/>
  <c r="S35" i="1"/>
  <c r="T35" i="1" s="1"/>
  <c r="U35" i="1" s="1"/>
  <c r="S11" i="1"/>
  <c r="T11" i="1" s="1"/>
  <c r="U11" i="1" s="1"/>
  <c r="S59" i="1"/>
  <c r="T59" i="1" s="1"/>
  <c r="U59" i="1" s="1"/>
  <c r="S46" i="1"/>
  <c r="T46" i="1" s="1"/>
  <c r="U46" i="1" s="1"/>
  <c r="S34" i="1"/>
  <c r="T34" i="1" s="1"/>
  <c r="U34" i="1" s="1"/>
  <c r="S22" i="1"/>
  <c r="T22" i="1" s="1"/>
  <c r="U22" i="1" s="1"/>
  <c r="S10" i="1"/>
  <c r="T10" i="1" s="1"/>
  <c r="U10" i="1" s="1"/>
  <c r="S58" i="1"/>
  <c r="T58" i="1" s="1"/>
  <c r="U58" i="1" s="1"/>
  <c r="S33" i="1"/>
  <c r="T33" i="1" s="1"/>
  <c r="U33" i="1" s="1"/>
  <c r="S9" i="1"/>
  <c r="T9" i="1" s="1"/>
  <c r="U9" i="1" s="1"/>
  <c r="S21" i="1"/>
  <c r="T21" i="1" s="1"/>
  <c r="U21" i="1" s="1"/>
  <c r="S45" i="1"/>
  <c r="T45" i="1" s="1"/>
  <c r="U45" i="1" s="1"/>
  <c r="S57" i="1"/>
  <c r="T57" i="1" s="1"/>
  <c r="U57" i="1" s="1"/>
  <c r="S54" i="1"/>
  <c r="T54" i="1" s="1"/>
  <c r="U54" i="1" s="1"/>
  <c r="S42" i="1"/>
  <c r="T42" i="1" s="1"/>
  <c r="U42" i="1" s="1"/>
  <c r="S30" i="1"/>
  <c r="T30" i="1" s="1"/>
  <c r="U30" i="1" s="1"/>
  <c r="S18" i="1"/>
  <c r="T18" i="1" s="1"/>
  <c r="U18" i="1" s="1"/>
  <c r="S6" i="1"/>
  <c r="T6" i="1" s="1"/>
  <c r="U6" i="1" s="1"/>
  <c r="S49" i="1"/>
  <c r="T49" i="1" s="1"/>
  <c r="U49" i="1" s="1"/>
  <c r="S13" i="1"/>
  <c r="T13" i="1" s="1"/>
  <c r="U13" i="1" s="1"/>
  <c r="S25" i="1"/>
  <c r="T25" i="1" s="1"/>
  <c r="U25" i="1" s="1"/>
  <c r="S37" i="1"/>
  <c r="T37" i="1" s="1"/>
  <c r="U37" i="1" s="1"/>
  <c r="S61" i="1"/>
  <c r="T61" i="1" s="1"/>
  <c r="U61" i="1" s="1"/>
  <c r="S36" i="1"/>
  <c r="T36" i="1" s="1"/>
  <c r="U36" i="1" s="1"/>
  <c r="S12" i="1"/>
  <c r="T12" i="1" s="1"/>
  <c r="U12" i="1" s="1"/>
  <c r="S24" i="1"/>
  <c r="T24" i="1" s="1"/>
  <c r="U24" i="1" s="1"/>
  <c r="S48" i="1"/>
  <c r="T48" i="1" s="1"/>
  <c r="U48" i="1" s="1"/>
  <c r="S60" i="1"/>
  <c r="T60" i="1" s="1"/>
  <c r="U60" i="1" s="1"/>
  <c r="S53" i="1"/>
  <c r="T53" i="1" s="1"/>
  <c r="U53" i="1" s="1"/>
  <c r="S41" i="1"/>
  <c r="T41" i="1" s="1"/>
  <c r="U41" i="1" s="1"/>
  <c r="S29" i="1"/>
  <c r="T29" i="1" s="1"/>
  <c r="U29" i="1" s="1"/>
  <c r="S17" i="1"/>
  <c r="T17" i="1" s="1"/>
  <c r="U17" i="1" s="1"/>
  <c r="S5" i="1"/>
  <c r="T5" i="1" s="1"/>
  <c r="U5" i="1" s="1"/>
  <c r="S51" i="1"/>
  <c r="T51" i="1" s="1"/>
  <c r="U51" i="1" s="1"/>
  <c r="S39" i="1"/>
  <c r="T39" i="1" s="1"/>
  <c r="U39" i="1" s="1"/>
  <c r="S27" i="1"/>
  <c r="T27" i="1" s="1"/>
  <c r="U27" i="1" s="1"/>
  <c r="S15" i="1"/>
  <c r="T15" i="1" s="1"/>
  <c r="U15" i="1" s="1"/>
  <c r="S3" i="1"/>
  <c r="T3" i="1" s="1"/>
  <c r="U3" i="1" s="1"/>
  <c r="S2" i="1"/>
  <c r="T2" i="1" s="1"/>
  <c r="U2" i="1" s="1"/>
  <c r="S50" i="1"/>
  <c r="T50" i="1" s="1"/>
  <c r="U50" i="1" s="1"/>
  <c r="S26" i="1"/>
  <c r="T26" i="1" s="1"/>
  <c r="U26" i="1" s="1"/>
  <c r="S38" i="1"/>
  <c r="T38" i="1" s="1"/>
  <c r="U38" i="1" s="1"/>
  <c r="S14" i="1"/>
  <c r="T14" i="1" s="1"/>
  <c r="U14" i="1" s="1"/>
</calcChain>
</file>

<file path=xl/sharedStrings.xml><?xml version="1.0" encoding="utf-8"?>
<sst xmlns="http://schemas.openxmlformats.org/spreadsheetml/2006/main" count="467" uniqueCount="125">
  <si>
    <t>US Population</t>
  </si>
  <si>
    <t>H1N1 Deaths</t>
  </si>
  <si>
    <t>H1N1 Hospitalizations</t>
  </si>
  <si>
    <t>Month/Year</t>
  </si>
  <si>
    <t>US Homicides</t>
  </si>
  <si>
    <t>Unemployment Rate (%)</t>
  </si>
  <si>
    <t>Marriage - Divorce Rate</t>
  </si>
  <si>
    <t>Most popular months to get married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</si>
  <si>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</si>
  <si>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</si>
  <si>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</si>
  <si>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</si>
  <si>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</si>
  <si>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</si>
  <si>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</si>
  <si>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</si>
  <si>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</si>
  <si>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</si>
  <si>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</si>
  <si>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</si>
  <si>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Marriages</t>
  </si>
  <si>
    <t>Divorces</t>
  </si>
  <si>
    <t>Year</t>
  </si>
  <si>
    <t>Proportion</t>
  </si>
  <si>
    <t>Most popular months to get divorced</t>
  </si>
  <si>
    <t>Exponentiate</t>
  </si>
  <si>
    <t>Value (ln(Divorce Filings))</t>
  </si>
  <si>
    <t>TOTAL</t>
  </si>
  <si>
    <t>Marriage Rate per 1000</t>
  </si>
  <si>
    <t>Included Population</t>
  </si>
  <si>
    <t>Total</t>
  </si>
  <si>
    <t>Divorce Rate per 1000</t>
  </si>
  <si>
    <t>Alcohol Poisonings</t>
  </si>
  <si>
    <t>Drug Overdose Deaths (Unintentional)</t>
  </si>
  <si>
    <t>Alcohol Sales (millions of $)</t>
  </si>
  <si>
    <t>Inflation Adjustment</t>
  </si>
  <si>
    <t>Real Alcohol Sales (millions of $)</t>
  </si>
  <si>
    <t>US H1N1 Hospitalizations</t>
  </si>
  <si>
    <t>Date</t>
  </si>
  <si>
    <t>Cumulative Deaths</t>
  </si>
  <si>
    <t>Cumulative Hospitalizations</t>
  </si>
  <si>
    <t>Day #</t>
  </si>
  <si>
    <t>US Homicide Rate per million</t>
  </si>
  <si>
    <t>Alcohol Poisonings per million</t>
  </si>
  <si>
    <t>US Suicides (Age 15+)</t>
  </si>
  <si>
    <t>US Suicide Rate (15+) per million</t>
  </si>
  <si>
    <t>Monthly Frame (Deaths)</t>
  </si>
  <si>
    <t>Monthly Frame (Hospitalizations)</t>
  </si>
  <si>
    <t>New Deaths</t>
  </si>
  <si>
    <t>New Hospitalizations</t>
  </si>
  <si>
    <t>Month Number</t>
  </si>
  <si>
    <t>Drug Overdoses per Million</t>
  </si>
  <si>
    <t>Seasons</t>
  </si>
  <si>
    <t>Winter</t>
  </si>
  <si>
    <t>Spring</t>
  </si>
  <si>
    <t>Summer</t>
  </si>
  <si>
    <t>Fall</t>
  </si>
  <si>
    <t>H1N1 Deaths^2</t>
  </si>
  <si>
    <t>H1N1 Hospitalizations^2</t>
  </si>
  <si>
    <t>US H1N1 Thousand Deaths</t>
  </si>
  <si>
    <t>H1N1 Thousand Deaths Centered</t>
  </si>
  <si>
    <t>H1N1 Thousand Deaths Centered^2</t>
  </si>
  <si>
    <t>Pandemic?</t>
  </si>
  <si>
    <t>H1N1 Thousand Deaths^2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</si>
  <si>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</si>
  <si>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</si>
  <si>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</si>
  <si>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</si>
  <si>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</si>
  <si>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</si>
  <si>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</si>
  <si>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</si>
  <si>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</si>
  <si>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</si>
  <si>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</si>
  <si>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</si>
  <si>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</si>
  <si>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</si>
  <si>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</si>
  <si>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</si>
  <si>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</si>
  <si>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</si>
  <si>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</si>
  <si>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</si>
  <si>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</si>
  <si>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</si>
  <si>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</si>
  <si>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</si>
  <si>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</si>
  <si>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</si>
  <si>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</si>
  <si>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</si>
  <si>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</si>
  <si>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</si>
  <si>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Standard 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</si>
  <si>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</si>
  <si>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</si>
  <si>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</si>
  <si>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</si>
  <si>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</si>
  <si>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</si>
  <si>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</si>
  <si>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</si>
  <si>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</si>
  <si>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</si>
  <si>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</si>
  <si>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</si>
  <si>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None</t>
  </si>
  <si>
    <t>Suicide</t>
  </si>
  <si>
    <t>Homicide</t>
  </si>
  <si>
    <t>Unemployment</t>
  </si>
  <si>
    <t>Alc. Poisonings</t>
  </si>
  <si>
    <t>Alc. Sales</t>
  </si>
  <si>
    <t>Drug Overdoses</t>
  </si>
  <si>
    <t>Correlation Matrix</t>
  </si>
  <si>
    <t>Descriptive Statistics</t>
  </si>
  <si>
    <t>Suicides</t>
  </si>
  <si>
    <t>Firearm</t>
  </si>
  <si>
    <t>2006-2010</t>
  </si>
  <si>
    <t>Cut/Pierce</t>
  </si>
  <si>
    <t>Other</t>
  </si>
  <si>
    <t>Poisoning</t>
  </si>
  <si>
    <t>Suffocation</t>
  </si>
  <si>
    <t>BAR CHART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</si>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</sst>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mmmm\-yy;@"/>
    <numFmt numFmtId="165" formatCode="_(* #,##0_);_(* \(#,##0\);_(* &quot;-&quot;??_);_(@_)"/>
    <numFmt numFmtId="166" formatCode="0.0"/>
    <numFmt numFmtId="167" formatCode="0.000"/>
    <numFmt numFmtId="168" formatCode="0.0000"/>
    <numFmt numFmtId="169" formatCode="_(* #,##0.0000_);_(* \(#,##0.0000\);_(* &quot;-&quot;??_);_(@_)"/>
    <numFmt numFmtId="170" formatCode="0.00000"/>
    <numFmt numFmtId="171" formatCode="_(* #,##0.00000_);_(* \(#,##0.0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D2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ont="1" applyBorder="1"/>
    <xf numFmtId="0" fontId="0" fillId="0" borderId="0" xfId="0" applyBorder="1"/>
    <xf numFmtId="165" fontId="2" fillId="0" borderId="0" xfId="1" applyNumberFormat="1" applyFont="1"/>
    <xf numFmtId="166" fontId="0" fillId="0" borderId="0" xfId="2" applyNumberFormat="1" applyFont="1"/>
    <xf numFmtId="165" fontId="0" fillId="0" borderId="0" xfId="1" applyNumberFormat="1" applyFont="1" applyBorder="1" applyAlignment="1" applyProtection="1">
      <alignment horizontal="right"/>
      <protection locked="0"/>
    </xf>
    <xf numFmtId="0" fontId="0" fillId="0" borderId="2" xfId="0" applyBorder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2" borderId="1" xfId="0" applyFill="1" applyBorder="1"/>
    <xf numFmtId="1" fontId="0" fillId="0" borderId="0" xfId="2" applyNumberFormat="1" applyFont="1"/>
    <xf numFmtId="170" fontId="0" fillId="0" borderId="0" xfId="0" applyNumberFormat="1"/>
    <xf numFmtId="17" fontId="0" fillId="0" borderId="0" xfId="0" applyNumberFormat="1"/>
    <xf numFmtId="0" fontId="0" fillId="0" borderId="0" xfId="0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15" fontId="0" fillId="0" borderId="0" xfId="0" applyNumberFormat="1"/>
    <xf numFmtId="0" fontId="0" fillId="3" borderId="1" xfId="0" applyFill="1" applyBorder="1"/>
    <xf numFmtId="171" fontId="0" fillId="0" borderId="0" xfId="0" applyNumberFormat="1"/>
    <xf numFmtId="0" fontId="0" fillId="0" borderId="1" xfId="0" applyFill="1" applyBorder="1"/>
    <xf numFmtId="170" fontId="0" fillId="0" borderId="0" xfId="2" applyNumberFormat="1" applyFont="1"/>
    <xf numFmtId="15" fontId="0" fillId="2" borderId="0" xfId="0" applyNumberFormat="1" applyFill="1"/>
    <xf numFmtId="0" fontId="0" fillId="2" borderId="0" xfId="0" applyFill="1"/>
    <xf numFmtId="0" fontId="0" fillId="4" borderId="0" xfId="0" applyFill="1"/>
    <xf numFmtId="15" fontId="0" fillId="4" borderId="0" xfId="0" applyNumberFormat="1" applyFill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3" fontId="0" fillId="0" borderId="0" xfId="0" applyNumberFormat="1"/>
    <xf numFmtId="0" fontId="5" fillId="0" borderId="1" xfId="0" applyFont="1" applyBorder="1" applyAlignment="1"/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D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'Compiled Data'!$M$1</c:f>
              <c:strCache>
                <c:ptCount val="1"/>
                <c:pt idx="0">
                  <c:v>Real Alcohol Sales (millions of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96245359646455"/>
                  <c:y val="0.26485163312919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'Compiled Data'!$M$2:$M$61</c:f>
              <c:numCache>
                <c:formatCode>General</c:formatCode>
                <c:ptCount val="60"/>
                <c:pt idx="0">
                  <c:v>6066</c:v>
                </c:pt>
                <c:pt idx="1">
                  <c:v>6576.7150356280317</c:v>
                </c:pt>
                <c:pt idx="2">
                  <c:v>7863.5515502798844</c:v>
                </c:pt>
                <c:pt idx="3">
                  <c:v>7218.493514673175</c:v>
                </c:pt>
                <c:pt idx="4">
                  <c:v>8659.5898862100712</c:v>
                </c:pt>
                <c:pt idx="5">
                  <c:v>9115.5199374511321</c:v>
                </c:pt>
                <c:pt idx="6">
                  <c:v>7592.9138001598103</c:v>
                </c:pt>
                <c:pt idx="7">
                  <c:v>8904.53590601416</c:v>
                </c:pt>
                <c:pt idx="8">
                  <c:v>7854.7693510555109</c:v>
                </c:pt>
                <c:pt idx="9">
                  <c:v>8490.1488724021037</c:v>
                </c:pt>
                <c:pt idx="10">
                  <c:v>8983.0141515932846</c:v>
                </c:pt>
                <c:pt idx="11">
                  <c:v>9379.4526605414449</c:v>
                </c:pt>
                <c:pt idx="12">
                  <c:v>6492.2214820329955</c:v>
                </c:pt>
                <c:pt idx="13">
                  <c:v>6570.7158309134502</c:v>
                </c:pt>
                <c:pt idx="14">
                  <c:v>7913.5926455251265</c:v>
                </c:pt>
                <c:pt idx="15">
                  <c:v>7510.3857851461689</c:v>
                </c:pt>
                <c:pt idx="16">
                  <c:v>9125.9321419716598</c:v>
                </c:pt>
                <c:pt idx="17">
                  <c:v>9026.4492857074874</c:v>
                </c:pt>
                <c:pt idx="18">
                  <c:v>8194.8173111707711</c:v>
                </c:pt>
                <c:pt idx="19">
                  <c:v>9101.5736766809732</c:v>
                </c:pt>
                <c:pt idx="20">
                  <c:v>7725.9627730908605</c:v>
                </c:pt>
                <c:pt idx="21">
                  <c:v>9157.7768497779143</c:v>
                </c:pt>
                <c:pt idx="22">
                  <c:v>8859.4099387672304</c:v>
                </c:pt>
                <c:pt idx="23">
                  <c:v>9502.6341131818954</c:v>
                </c:pt>
                <c:pt idx="24">
                  <c:v>6663.535159002302</c:v>
                </c:pt>
                <c:pt idx="25">
                  <c:v>7009.5734117691145</c:v>
                </c:pt>
                <c:pt idx="26">
                  <c:v>7768.4599596950202</c:v>
                </c:pt>
                <c:pt idx="27">
                  <c:v>8210.8702876343086</c:v>
                </c:pt>
                <c:pt idx="28">
                  <c:v>8965.17003066502</c:v>
                </c:pt>
                <c:pt idx="29">
                  <c:v>9041.642122434183</c:v>
                </c:pt>
                <c:pt idx="30">
                  <c:v>8612.1253098940724</c:v>
                </c:pt>
                <c:pt idx="31">
                  <c:v>8485.5451566771062</c:v>
                </c:pt>
                <c:pt idx="32">
                  <c:v>8361.3555819412832</c:v>
                </c:pt>
                <c:pt idx="33">
                  <c:v>9108.638923224833</c:v>
                </c:pt>
                <c:pt idx="34">
                  <c:v>8175.6485535319216</c:v>
                </c:pt>
                <c:pt idx="35">
                  <c:v>10224.024902136491</c:v>
                </c:pt>
                <c:pt idx="36">
                  <c:v>6824.0089408980348</c:v>
                </c:pt>
                <c:pt idx="37">
                  <c:v>7081.8458778012446</c:v>
                </c:pt>
                <c:pt idx="38">
                  <c:v>8099.4909850278755</c:v>
                </c:pt>
                <c:pt idx="39">
                  <c:v>8520.095969646809</c:v>
                </c:pt>
                <c:pt idx="40">
                  <c:v>8687.4681255505602</c:v>
                </c:pt>
                <c:pt idx="41">
                  <c:v>9347.1605483079129</c:v>
                </c:pt>
                <c:pt idx="42">
                  <c:v>8754.2242562086212</c:v>
                </c:pt>
                <c:pt idx="43">
                  <c:v>8198.1220484739351</c:v>
                </c:pt>
                <c:pt idx="44">
                  <c:v>8513.4514736938763</c:v>
                </c:pt>
                <c:pt idx="45">
                  <c:v>8324.5424941521815</c:v>
                </c:pt>
                <c:pt idx="46">
                  <c:v>8203.1679683203183</c:v>
                </c:pt>
                <c:pt idx="47">
                  <c:v>9956.8411386593216</c:v>
                </c:pt>
                <c:pt idx="48">
                  <c:v>6001.537447836592</c:v>
                </c:pt>
                <c:pt idx="49">
                  <c:v>6844.4647758462952</c:v>
                </c:pt>
                <c:pt idx="50">
                  <c:v>8633.4147319313342</c:v>
                </c:pt>
                <c:pt idx="51">
                  <c:v>8572.0263054966836</c:v>
                </c:pt>
                <c:pt idx="52">
                  <c:v>8499.054751690539</c:v>
                </c:pt>
                <c:pt idx="53">
                  <c:v>9599.9708871239218</c:v>
                </c:pt>
                <c:pt idx="54">
                  <c:v>8256.3216299799897</c:v>
                </c:pt>
                <c:pt idx="55">
                  <c:v>8422.9553464375258</c:v>
                </c:pt>
                <c:pt idx="56">
                  <c:v>8551.508769381604</c:v>
                </c:pt>
                <c:pt idx="57">
                  <c:v>8534.5398166701434</c:v>
                </c:pt>
                <c:pt idx="58">
                  <c:v>8941.5347248026537</c:v>
                </c:pt>
                <c:pt idx="59">
                  <c:v>10363.795926860823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8-6B42-8023-E1F4ECF60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00319"/>
        <c:axId val="578537887"/>
      </c:lineChart>
      <c:catAx>
        <c:axId val="57860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37887"/>
        <c:crosses val="autoZero"/>
        <c:auto val="1"/>
        <c:lblAlgn val="ctr"/>
        <c:lblOffset val="100"/>
        <c:noMultiLvlLbl val="0"/>
      </c:catAx>
      <c:valAx>
        <c:axId val="5785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0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'Compiled Data'!$K$1</c:f>
              <c:strCache>
                <c:ptCount val="1"/>
                <c:pt idx="0">
                  <c:v>Alcohol Sales (millions of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55774278215217"/>
                  <c:y val="0.2200233304170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'Compiled Data'!$K$2:$K$61</c:f>
              <c:numCache>
                <c:formatCode>General</c:formatCode>
                <c:ptCount val="60"/>
                <c:pt idx="0">
                  <c:v>6066</c:v>
                </c:pt>
                <c:pt idx="1">
                  <c:v>6590</c:v>
                </c:pt>
                <c:pt idx="2">
                  <c:v>7923</c:v>
                </c:pt>
                <c:pt idx="3">
                  <c:v>7335</c:v>
                </c:pt>
                <c:pt idx="4">
                  <c:v>8843</c:v>
                </c:pt>
                <c:pt idx="5">
                  <c:v>9327</c:v>
                </c:pt>
                <c:pt idx="6">
                  <c:v>7792</c:v>
                </c:pt>
                <c:pt idx="7">
                  <c:v>9156</c:v>
                </c:pt>
                <c:pt idx="8">
                  <c:v>8037</c:v>
                </c:pt>
                <c:pt idx="9">
                  <c:v>8640</c:v>
                </c:pt>
                <c:pt idx="10">
                  <c:v>9128</c:v>
                </c:pt>
                <c:pt idx="11">
                  <c:v>9545</c:v>
                </c:pt>
                <c:pt idx="12">
                  <c:v>6627</c:v>
                </c:pt>
                <c:pt idx="13">
                  <c:v>6743</c:v>
                </c:pt>
                <c:pt idx="14">
                  <c:v>8195</c:v>
                </c:pt>
                <c:pt idx="15">
                  <c:v>7828</c:v>
                </c:pt>
                <c:pt idx="16">
                  <c:v>9570</c:v>
                </c:pt>
                <c:pt idx="17">
                  <c:v>9484</c:v>
                </c:pt>
                <c:pt idx="18">
                  <c:v>8608</c:v>
                </c:pt>
                <c:pt idx="19">
                  <c:v>9543</c:v>
                </c:pt>
                <c:pt idx="20">
                  <c:v>8123</c:v>
                </c:pt>
                <c:pt idx="21">
                  <c:v>9649</c:v>
                </c:pt>
                <c:pt idx="22">
                  <c:v>9390</c:v>
                </c:pt>
                <c:pt idx="23">
                  <c:v>10065</c:v>
                </c:pt>
                <c:pt idx="24">
                  <c:v>7093</c:v>
                </c:pt>
                <c:pt idx="25">
                  <c:v>7483</c:v>
                </c:pt>
                <c:pt idx="26">
                  <c:v>8365</c:v>
                </c:pt>
                <c:pt idx="27">
                  <c:v>8895</c:v>
                </c:pt>
                <c:pt idx="28">
                  <c:v>9794</c:v>
                </c:pt>
                <c:pt idx="29">
                  <c:v>9977</c:v>
                </c:pt>
                <c:pt idx="30">
                  <c:v>9553</c:v>
                </c:pt>
                <c:pt idx="31">
                  <c:v>9375</c:v>
                </c:pt>
                <c:pt idx="32">
                  <c:v>9225</c:v>
                </c:pt>
                <c:pt idx="33">
                  <c:v>9948</c:v>
                </c:pt>
                <c:pt idx="34">
                  <c:v>8758</c:v>
                </c:pt>
                <c:pt idx="35">
                  <c:v>10839</c:v>
                </c:pt>
                <c:pt idx="36">
                  <c:v>7266</c:v>
                </c:pt>
                <c:pt idx="37">
                  <c:v>7578</c:v>
                </c:pt>
                <c:pt idx="38">
                  <c:v>8688</c:v>
                </c:pt>
                <c:pt idx="39">
                  <c:v>9162</c:v>
                </c:pt>
                <c:pt idx="40">
                  <c:v>9369</c:v>
                </c:pt>
                <c:pt idx="41">
                  <c:v>10167</c:v>
                </c:pt>
                <c:pt idx="42">
                  <c:v>9507</c:v>
                </c:pt>
                <c:pt idx="43">
                  <c:v>8923</c:v>
                </c:pt>
                <c:pt idx="44">
                  <c:v>9272</c:v>
                </c:pt>
                <c:pt idx="45">
                  <c:v>9075</c:v>
                </c:pt>
                <c:pt idx="46">
                  <c:v>8949</c:v>
                </c:pt>
                <c:pt idx="47">
                  <c:v>10843</c:v>
                </c:pt>
                <c:pt idx="48">
                  <c:v>6558</c:v>
                </c:pt>
                <c:pt idx="49">
                  <c:v>7481</c:v>
                </c:pt>
                <c:pt idx="50">
                  <c:v>9475</c:v>
                </c:pt>
                <c:pt idx="51">
                  <c:v>9424</c:v>
                </c:pt>
                <c:pt idx="52">
                  <c:v>9351</c:v>
                </c:pt>
                <c:pt idx="53">
                  <c:v>10552</c:v>
                </c:pt>
                <c:pt idx="54">
                  <c:v>9077</c:v>
                </c:pt>
                <c:pt idx="55">
                  <c:v>9273</c:v>
                </c:pt>
                <c:pt idx="56">
                  <c:v>9420</c:v>
                </c:pt>
                <c:pt idx="57">
                  <c:v>9413</c:v>
                </c:pt>
                <c:pt idx="58">
                  <c:v>9866</c:v>
                </c:pt>
                <c:pt idx="59">
                  <c:v>11455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A-2544-B515-6B378911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189168"/>
        <c:axId val="2121193488"/>
      </c:lineChart>
      <c:catAx>
        <c:axId val="212118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93488"/>
        <c:crosses val="autoZero"/>
        <c:auto val="1"/>
        <c:lblAlgn val="ctr"/>
        <c:lblOffset val="100"/>
        <c:noMultiLvlLbl val="0"/>
      </c:catAx>
      <c:valAx>
        <c:axId val="21211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'Compiled Data'!$E$1</c:f>
              <c:strCache>
                <c:ptCount val="1"/>
                <c:pt idx="0">
                  <c:v>US Suicide Rate (15+) per million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19155730533683"/>
                  <c:y val="0.2149161563137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'Compiled Data'!$E$2:$E$61</c:f>
              <c:numCache>
                <c:formatCode>_(* #,##0.00000_);_(* \(#,##0.00000\);_(* "-"??_);_(@_)</c:formatCode>
                <c:ptCount val="60"/>
                <c:pt idx="0">
                  <c:v>9.1047581553665697</c:v>
                </c:pt>
                <c:pt idx="1">
                  <c:v>8.0714853811218301</c:v>
                </c:pt>
                <c:pt idx="2">
                  <c:v>9.202380710021334</c:v>
                </c:pt>
                <c:pt idx="3">
                  <c:v>9.484304371612879</c:v>
                </c:pt>
                <c:pt idx="4">
                  <c:v>9.8331682979218087</c:v>
                </c:pt>
                <c:pt idx="5">
                  <c:v>9.5968664664493986</c:v>
                </c:pt>
                <c:pt idx="6">
                  <c:v>9.9604560510762532</c:v>
                </c:pt>
                <c:pt idx="7">
                  <c:v>9.3794815299206178</c:v>
                </c:pt>
                <c:pt idx="8">
                  <c:v>9.0663238726410995</c:v>
                </c:pt>
                <c:pt idx="9">
                  <c:v>9.5166472149227737</c:v>
                </c:pt>
                <c:pt idx="10">
                  <c:v>8.9380027463716871</c:v>
                </c:pt>
                <c:pt idx="11">
                  <c:v>8.7232722226177462</c:v>
                </c:pt>
                <c:pt idx="12">
                  <c:v>9.4034339460084038</c:v>
                </c:pt>
                <c:pt idx="13">
                  <c:v>8.1940566411182942</c:v>
                </c:pt>
                <c:pt idx="14">
                  <c:v>9.7506270147695133</c:v>
                </c:pt>
                <c:pt idx="15">
                  <c:v>9.2375823009600246</c:v>
                </c:pt>
                <c:pt idx="16">
                  <c:v>10.241807205986579</c:v>
                </c:pt>
                <c:pt idx="17">
                  <c:v>9.6355685756969667</c:v>
                </c:pt>
                <c:pt idx="18">
                  <c:v>10.201466277695458</c:v>
                </c:pt>
                <c:pt idx="19">
                  <c:v>9.8805846600981191</c:v>
                </c:pt>
                <c:pt idx="20">
                  <c:v>9.742447336703858</c:v>
                </c:pt>
                <c:pt idx="21">
                  <c:v>9.8501365134558121</c:v>
                </c:pt>
                <c:pt idx="22">
                  <c:v>9.1965548911430588</c:v>
                </c:pt>
                <c:pt idx="23">
                  <c:v>8.9180248348018534</c:v>
                </c:pt>
                <c:pt idx="24">
                  <c:v>9.9552658444744502</c:v>
                </c:pt>
                <c:pt idx="25">
                  <c:v>9.1429322855951014</c:v>
                </c:pt>
                <c:pt idx="26">
                  <c:v>10.003790621961819</c:v>
                </c:pt>
                <c:pt idx="27">
                  <c:v>10.000595355152619</c:v>
                </c:pt>
                <c:pt idx="28">
                  <c:v>10.365033831411141</c:v>
                </c:pt>
                <c:pt idx="29">
                  <c:v>10.130098338538481</c:v>
                </c:pt>
                <c:pt idx="30">
                  <c:v>10.246832717489699</c:v>
                </c:pt>
                <c:pt idx="31">
                  <c:v>9.8568242071380059</c:v>
                </c:pt>
                <c:pt idx="32">
                  <c:v>10.170241237268609</c:v>
                </c:pt>
                <c:pt idx="33">
                  <c:v>9.8143860149302924</c:v>
                </c:pt>
                <c:pt idx="34">
                  <c:v>9.1414499654650516</c:v>
                </c:pt>
                <c:pt idx="35">
                  <c:v>8.9649876844259619</c:v>
                </c:pt>
                <c:pt idx="36">
                  <c:v>9.6393074579495277</c:v>
                </c:pt>
                <c:pt idx="37">
                  <c:v>8.8481164774034387</c:v>
                </c:pt>
                <c:pt idx="38">
                  <c:v>9.8816570722357735</c:v>
                </c:pt>
                <c:pt idx="39">
                  <c:v>9.806851415290037</c:v>
                </c:pt>
                <c:pt idx="40">
                  <c:v>10.570581961365868</c:v>
                </c:pt>
                <c:pt idx="41">
                  <c:v>10.566282472634324</c:v>
                </c:pt>
                <c:pt idx="42">
                  <c:v>10.506190096930411</c:v>
                </c:pt>
                <c:pt idx="43">
                  <c:v>10.674022328608491</c:v>
                </c:pt>
                <c:pt idx="44">
                  <c:v>10.577088210930441</c:v>
                </c:pt>
                <c:pt idx="45">
                  <c:v>10.070947434574425</c:v>
                </c:pt>
                <c:pt idx="46">
                  <c:v>9.1370653018031316</c:v>
                </c:pt>
                <c:pt idx="47">
                  <c:v>9.1604471608798157</c:v>
                </c:pt>
                <c:pt idx="48">
                  <c:v>9.8809106569161695</c:v>
                </c:pt>
                <c:pt idx="49">
                  <c:v>8.9598524770504469</c:v>
                </c:pt>
                <c:pt idx="50">
                  <c:v>10.432134159565704</c:v>
                </c:pt>
                <c:pt idx="51">
                  <c:v>10.396488215264826</c:v>
                </c:pt>
                <c:pt idx="52">
                  <c:v>10.985839346950179</c:v>
                </c:pt>
                <c:pt idx="53">
                  <c:v>10.555670623040712</c:v>
                </c:pt>
                <c:pt idx="54">
                  <c:v>11.066150148046855</c:v>
                </c:pt>
                <c:pt idx="55">
                  <c:v>11.081103933947936</c:v>
                </c:pt>
                <c:pt idx="56">
                  <c:v>10.120624282718913</c:v>
                </c:pt>
                <c:pt idx="57">
                  <c:v>10.355187145022935</c:v>
                </c:pt>
                <c:pt idx="58">
                  <c:v>9.562361533958315</c:v>
                </c:pt>
                <c:pt idx="59">
                  <c:v>9.7471027357388191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5-364A-ACD5-6933A776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16879"/>
        <c:axId val="829166895"/>
      </c:lineChart>
      <c:catAx>
        <c:axId val="82901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6895"/>
        <c:crosses val="autoZero"/>
        <c:auto val="1"/>
        <c:lblAlgn val="ctr"/>
        <c:lblOffset val="100"/>
        <c:noMultiLvlLbl val="0"/>
      </c:catAx>
      <c:valAx>
        <c:axId val="8291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0_);_(* \(#,##0.0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1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'Compiled Data'!$U$1</c:f>
              <c:strCache>
                <c:ptCount val="1"/>
                <c:pt idx="0">
                  <c:v>Marriage - Divorce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000699912510935"/>
                  <c:y val="0.32986585010207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'Compiled Data'!$U$2:$U$61</c:f>
              <c:numCache>
                <c:formatCode>0.0000</c:formatCode>
                <c:ptCount val="60"/>
                <c:pt idx="0">
                  <c:v>-7.1091153829624665E-2</c:v>
                </c:pt>
                <c:pt idx="1">
                  <c:v>-0.16815337375768519</c:v>
                </c:pt>
                <c:pt idx="2">
                  <c:v>-4.5717974908633108E-2</c:v>
                </c:pt>
                <c:pt idx="3">
                  <c:v>0.34863409585884075</c:v>
                </c:pt>
                <c:pt idx="4">
                  <c:v>0.49254773441237432</c:v>
                </c:pt>
                <c:pt idx="5">
                  <c:v>0.63994539794888494</c:v>
                </c:pt>
                <c:pt idx="6">
                  <c:v>0.2772653254905933</c:v>
                </c:pt>
                <c:pt idx="7">
                  <c:v>0.39810051301450788</c:v>
                </c:pt>
                <c:pt idx="8">
                  <c:v>0.77969109130759406</c:v>
                </c:pt>
                <c:pt idx="9">
                  <c:v>0.8725608015258064</c:v>
                </c:pt>
                <c:pt idx="10">
                  <c:v>9.0110995154739859E-2</c:v>
                </c:pt>
                <c:pt idx="11">
                  <c:v>4.0624983624035271E-2</c:v>
                </c:pt>
                <c:pt idx="12">
                  <c:v>-6.4744347001150504E-2</c:v>
                </c:pt>
                <c:pt idx="13">
                  <c:v>-0.16057137370202026</c:v>
                </c:pt>
                <c:pt idx="14">
                  <c:v>-3.8580217276287132E-2</c:v>
                </c:pt>
                <c:pt idx="15">
                  <c:v>0.35221219064517301</c:v>
                </c:pt>
                <c:pt idx="16">
                  <c:v>0.49508588435131695</c:v>
                </c:pt>
                <c:pt idx="17">
                  <c:v>0.641364601431063</c:v>
                </c:pt>
                <c:pt idx="18">
                  <c:v>0.28135345820062596</c:v>
                </c:pt>
                <c:pt idx="19">
                  <c:v>0.40173489054241929</c:v>
                </c:pt>
                <c:pt idx="20">
                  <c:v>0.78010604683676443</c:v>
                </c:pt>
                <c:pt idx="21">
                  <c:v>0.87185301025668038</c:v>
                </c:pt>
                <c:pt idx="22">
                  <c:v>9.4904612898396357E-2</c:v>
                </c:pt>
                <c:pt idx="23">
                  <c:v>4.5342750886768757E-2</c:v>
                </c:pt>
                <c:pt idx="24">
                  <c:v>-6.4241515335307975E-2</c:v>
                </c:pt>
                <c:pt idx="25">
                  <c:v>-0.15753701366201317</c:v>
                </c:pt>
                <c:pt idx="26">
                  <c:v>-3.9033628349005256E-2</c:v>
                </c:pt>
                <c:pt idx="27">
                  <c:v>0.34115469177335978</c:v>
                </c:pt>
                <c:pt idx="28">
                  <c:v>0.48004559088366955</c:v>
                </c:pt>
                <c:pt idx="29">
                  <c:v>0.62233621582280041</c:v>
                </c:pt>
                <c:pt idx="30">
                  <c:v>0.27228775062024557</c:v>
                </c:pt>
                <c:pt idx="31">
                  <c:v>0.38927311157375094</c:v>
                </c:pt>
                <c:pt idx="32">
                  <c:v>0.75739661737047459</c:v>
                </c:pt>
                <c:pt idx="33">
                  <c:v>0.84676441738578834</c:v>
                </c:pt>
                <c:pt idx="34">
                  <c:v>9.1182788078175314E-2</c:v>
                </c:pt>
                <c:pt idx="35">
                  <c:v>4.3110124003232247E-2</c:v>
                </c:pt>
                <c:pt idx="36">
                  <c:v>-7.0064404980260869E-2</c:v>
                </c:pt>
                <c:pt idx="37">
                  <c:v>-0.15989183431179535</c:v>
                </c:pt>
                <c:pt idx="38">
                  <c:v>-4.7370431825046189E-2</c:v>
                </c:pt>
                <c:pt idx="39">
                  <c:v>0.31675495626420902</c:v>
                </c:pt>
                <c:pt idx="40">
                  <c:v>0.44947693642759079</c:v>
                </c:pt>
                <c:pt idx="41">
                  <c:v>0.58554136701866788</c:v>
                </c:pt>
                <c:pt idx="42">
                  <c:v>0.25115461801196526</c:v>
                </c:pt>
                <c:pt idx="43">
                  <c:v>0.36229675564371111</c:v>
                </c:pt>
                <c:pt idx="44">
                  <c:v>0.71466053985090672</c:v>
                </c:pt>
                <c:pt idx="45">
                  <c:v>0.80068031056118139</c:v>
                </c:pt>
                <c:pt idx="46">
                  <c:v>7.9079191237359125E-2</c:v>
                </c:pt>
                <c:pt idx="47">
                  <c:v>3.3835915730105082E-2</c:v>
                </c:pt>
                <c:pt idx="48">
                  <c:v>-7.8949335753171312E-2</c:v>
                </c:pt>
                <c:pt idx="49">
                  <c:v>-0.1694002802120837</c:v>
                </c:pt>
                <c:pt idx="50">
                  <c:v>-5.7740057583880511E-2</c:v>
                </c:pt>
                <c:pt idx="51">
                  <c:v>0.3068442361088814</c:v>
                </c:pt>
                <c:pt idx="52">
                  <c:v>0.43941721663670807</c:v>
                </c:pt>
                <c:pt idx="53">
                  <c:v>0.57551189414991999</c:v>
                </c:pt>
                <c:pt idx="54">
                  <c:v>0.24159755382021625</c:v>
                </c:pt>
                <c:pt idx="55">
                  <c:v>0.35194909018661374</c:v>
                </c:pt>
                <c:pt idx="56">
                  <c:v>0.70470476701360751</c:v>
                </c:pt>
                <c:pt idx="57">
                  <c:v>0.79139598651536791</c:v>
                </c:pt>
                <c:pt idx="58">
                  <c:v>7.0828478099777326E-2</c:v>
                </c:pt>
                <c:pt idx="59">
                  <c:v>2.6330137489599836E-2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9-0349-8C79-B1B3BB7F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616607"/>
        <c:axId val="823907775"/>
      </c:lineChart>
      <c:catAx>
        <c:axId val="82361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07775"/>
        <c:crosses val="autoZero"/>
        <c:auto val="1"/>
        <c:lblAlgn val="ctr"/>
        <c:lblOffset val="100"/>
        <c:noMultiLvlLbl val="0"/>
      </c:catAx>
      <c:valAx>
        <c:axId val="8239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1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and Proportion</a:t>
            </a:r>
            <a:r>
              <a:rPr lang="en-US" baseline="0"/>
              <a:t> of Suicides by Type, US 2006-2010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47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37D-1548-9785-78BF54A22C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B-1141-A926-8DB5B75615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37D-1548-9785-78BF54A22C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7D-1548-9785-78BF54A22C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837D-1548-9785-78BF54A22C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C9B-1141-A926-8DB5B75615EA}"/>
              </c:ext>
            </c:extLst>
          </c:dPt>
          <c:dLbls>
            <c:dLbl>
              <c:idx val="2"/>
              <c:layout>
                <c:manualLayout>
                  <c:x val="3.3546321659037301E-2"/>
                  <c:y val="3.87061066654963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7D-1548-9785-78BF54A22C65}"/>
                </c:ext>
              </c:extLst>
            </c:dLbl>
            <c:dLbl>
              <c:idx val="3"/>
              <c:layout>
                <c:manualLayout>
                  <c:x val="2.2364214439358609E-3"/>
                  <c:y val="3.87061066654963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7D-1548-9785-78BF54A22C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41,943</a:t>
                    </a:r>
                    <a:r>
                      <a:rPr lang="en-US" baseline="0"/>
                      <a:t>, </a:t>
                    </a:r>
                    <a:fld id="{B9CB8945-3FE9-4340-AC6E-BA164C58E24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37D-1548-9785-78BF54A22C65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'Compiled Data'!$AF$34:$AK$34</c:f>
              <c:strCache>
                <c:ptCount val="6"/>
                <c:pt idx="0">
                  <c:v>Firearm</c:v>
                </c:pt>
                <c:pt idx="1">
                  <c:v>Poisoning</c:v>
                </c:pt>
                <c:pt idx="2">
                  <c:v>Fall</c:v>
                </c:pt>
                <c:pt idx="3">
                  <c:v>Cut/Pierce</c:v>
                </c:pt>
                <c:pt idx="4">
                  <c:v>Suffocation</c:v>
                </c:pt>
                <c:pt idx="5">
                  <c:v>Other</c:v>
                </c:pt>
              </c:strCache>
            </c:strRef>
          </c:cat>
          <c:val>
            <c:numRef>
              <c:f>'Compiled Data'!$AF$35:$AK$35</c:f>
              <c:numCache>
                <c:formatCode>#,##0</c:formatCode>
                <c:ptCount val="6"/>
                <c:pt idx="0">
                  <c:v>90268</c:v>
                </c:pt>
                <c:pt idx="1">
                  <c:v>31849</c:v>
                </c:pt>
                <c:pt idx="2">
                  <c:v>3617</c:v>
                </c:pt>
                <c:pt idx="3">
                  <c:v>3223</c:v>
                </c:pt>
                <c:pt idx="4">
                  <c:v>41943</c:v>
                </c:pt>
                <c:pt idx="5">
                  <c:v>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1548-9785-78BF54A22C65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C9B-1141-A926-8DB5B75615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C9B-1141-A926-8DB5B75615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C9B-1141-A926-8DB5B75615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C9B-1141-A926-8DB5B75615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C9B-1141-A926-8DB5B75615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C9B-1141-A926-8DB5B75615EA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'Compiled Data'!$AF$34:$AK$34</c:f>
              <c:strCache>
                <c:ptCount val="6"/>
                <c:pt idx="0">
                  <c:v>Firearm</c:v>
                </c:pt>
                <c:pt idx="1">
                  <c:v>Poisoning</c:v>
                </c:pt>
                <c:pt idx="2">
                  <c:v>Fall</c:v>
                </c:pt>
                <c:pt idx="3">
                  <c:v>Cut/Pierce</c:v>
                </c:pt>
                <c:pt idx="4">
                  <c:v>Suffocation</c:v>
                </c:pt>
                <c:pt idx="5">
                  <c:v>Other</c:v>
                </c:pt>
              </c:strCache>
            </c:strRef>
          </c:cat>
          <c:val>
            <c:numRef>
              <c:f>'Compiled Data'!$AF$36:$AK$36</c:f>
              <c:numCache>
                <c:formatCode>General</c:formatCode>
                <c:ptCount val="6"/>
                <c:pt idx="0">
                  <c:v>0.50711219972584887</c:v>
                </c:pt>
                <c:pt idx="1">
                  <c:v>0.17892294555178534</c:v>
                </c:pt>
                <c:pt idx="2">
                  <c:v>2.0319768095098986E-2</c:v>
                </c:pt>
                <c:pt idx="3">
                  <c:v>1.8106334689108109E-2</c:v>
                </c:pt>
                <c:pt idx="4">
                  <c:v>0.23562953641491202</c:v>
                </c:pt>
                <c:pt idx="5">
                  <c:v>3.9909215523246666E-2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D-1548-9785-78BF54A2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effectLst>
                <a:glow rad="127000">
                  <a:srgbClr val="FF0000"/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and Proportion of Suicides by Type, US 2006-2010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'Compiled Data'!$AF$34:$AK$34</c:f>
              <c:strCache>
                <c:ptCount val="6"/>
                <c:pt idx="0">
                  <c:v>Firearm</c:v>
                </c:pt>
                <c:pt idx="1">
                  <c:v>Poisoning</c:v>
                </c:pt>
                <c:pt idx="2">
                  <c:v>Fall</c:v>
                </c:pt>
                <c:pt idx="3">
                  <c:v>Cut/Pierce</c:v>
                </c:pt>
                <c:pt idx="4">
                  <c:v>Suffocation</c:v>
                </c:pt>
                <c:pt idx="5">
                  <c:v>Other</c:v>
                </c:pt>
              </c:strCache>
            </c:strRef>
          </c:cat>
          <c:val>
            <c:numRef>
              <c:f>'Compiled Data'!$AF$35:$AK$35</c:f>
              <c:numCache>
                <c:formatCode>#,##0</c:formatCode>
                <c:ptCount val="6"/>
                <c:pt idx="0">
                  <c:v>90268</c:v>
                </c:pt>
                <c:pt idx="1">
                  <c:v>31849</c:v>
                </c:pt>
                <c:pt idx="2">
                  <c:v>3617</c:v>
                </c:pt>
                <c:pt idx="3">
                  <c:v>3223</c:v>
                </c:pt>
                <c:pt idx="4">
                  <c:v>41943</c:v>
                </c:pt>
                <c:pt idx="5">
                  <c:v>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8-7E4D-A3F6-8F558158D1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0440463"/>
        <c:axId val="550442111"/>
      </c:barChart>
      <c:catAx>
        <c:axId val="55044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Suicide 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2111"/>
        <c:crosses val="autoZero"/>
        <c:auto val="1"/>
        <c:lblAlgn val="ctr"/>
        <c:lblOffset val="100"/>
        <c:noMultiLvlLbl val="0"/>
      </c:catAx>
      <c:valAx>
        <c:axId val="5504421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55044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 w Analysis'!$R$34:$R$93</c:f>
              <c:numCache>
                <c:formatCode>General</c:formatCode>
                <c:ptCount val="60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55.833333333333336</c:v>
                </c:pt>
                <c:pt idx="34">
                  <c:v>57.500000000000007</c:v>
                </c:pt>
                <c:pt idx="35">
                  <c:v>59.166666666666671</c:v>
                </c:pt>
                <c:pt idx="36">
                  <c:v>60.833333333333336</c:v>
                </c:pt>
                <c:pt idx="37">
                  <c:v>62.500000000000007</c:v>
                </c:pt>
                <c:pt idx="38">
                  <c:v>64.166666666666671</c:v>
                </c:pt>
                <c:pt idx="39">
                  <c:v>65.833333333333329</c:v>
                </c:pt>
                <c:pt idx="40">
                  <c:v>67.5</c:v>
                </c:pt>
                <c:pt idx="41">
                  <c:v>69.166666666666671</c:v>
                </c:pt>
                <c:pt idx="42">
                  <c:v>70.833333333333329</c:v>
                </c:pt>
                <c:pt idx="43">
                  <c:v>72.5</c:v>
                </c:pt>
                <c:pt idx="44">
                  <c:v>74.166666666666671</c:v>
                </c:pt>
                <c:pt idx="45">
                  <c:v>75.833333333333329</c:v>
                </c:pt>
                <c:pt idx="46">
                  <c:v>77.5</c:v>
                </c:pt>
                <c:pt idx="47">
                  <c:v>79.166666666666671</c:v>
                </c:pt>
                <c:pt idx="48">
                  <c:v>80.833333333333329</c:v>
                </c:pt>
                <c:pt idx="49">
                  <c:v>82.5</c:v>
                </c:pt>
                <c:pt idx="50">
                  <c:v>84.166666666666671</c:v>
                </c:pt>
                <c:pt idx="51">
                  <c:v>85.833333333333329</c:v>
                </c:pt>
                <c:pt idx="52">
                  <c:v>87.5</c:v>
                </c:pt>
                <c:pt idx="53">
                  <c:v>89.166666666666671</c:v>
                </c:pt>
                <c:pt idx="54">
                  <c:v>90.833333333333329</c:v>
                </c:pt>
                <c:pt idx="55">
                  <c:v>92.5</c:v>
                </c:pt>
                <c:pt idx="56">
                  <c:v>94.166666666666671</c:v>
                </c:pt>
                <c:pt idx="57">
                  <c:v>95.833333333333329</c:v>
                </c:pt>
                <c:pt idx="58">
                  <c:v>97.5</c:v>
                </c:pt>
                <c:pt idx="59">
                  <c:v>99.166666666666671</c:v>
                </c:pt>
              </c:numCache>
            </c:numRef>
          </c:xVal>
          <c:yVal>
            <c:numRef>
              <c:f>'Final Data w Analysis'!$S$34:$S$93</c:f>
              <c:numCache>
                <c:formatCode>General</c:formatCode>
                <c:ptCount val="60"/>
                <c:pt idx="0">
                  <c:v>8.0714853811218301</c:v>
                </c:pt>
                <c:pt idx="1">
                  <c:v>8.1940566411182942</c:v>
                </c:pt>
                <c:pt idx="2">
                  <c:v>8.7232722226177462</c:v>
                </c:pt>
                <c:pt idx="3">
                  <c:v>8.8481164774034387</c:v>
                </c:pt>
                <c:pt idx="4">
                  <c:v>8.9180248348018534</c:v>
                </c:pt>
                <c:pt idx="5">
                  <c:v>8.9380027463716871</c:v>
                </c:pt>
                <c:pt idx="6">
                  <c:v>8.9598524770504469</c:v>
                </c:pt>
                <c:pt idx="7">
                  <c:v>8.9649876844259619</c:v>
                </c:pt>
                <c:pt idx="8">
                  <c:v>9.0663238726410995</c:v>
                </c:pt>
                <c:pt idx="9">
                  <c:v>9.1047581553665697</c:v>
                </c:pt>
                <c:pt idx="10">
                  <c:v>9.1370653018031316</c:v>
                </c:pt>
                <c:pt idx="11">
                  <c:v>9.1414499654650516</c:v>
                </c:pt>
                <c:pt idx="12">
                  <c:v>9.1429322855951014</c:v>
                </c:pt>
                <c:pt idx="13">
                  <c:v>9.1604471608798157</c:v>
                </c:pt>
                <c:pt idx="14">
                  <c:v>9.1965548911430588</c:v>
                </c:pt>
                <c:pt idx="15">
                  <c:v>9.202380710021334</c:v>
                </c:pt>
                <c:pt idx="16">
                  <c:v>9.2375823009600246</c:v>
                </c:pt>
                <c:pt idx="17">
                  <c:v>9.3794815299206178</c:v>
                </c:pt>
                <c:pt idx="18">
                  <c:v>9.4034339460084038</c:v>
                </c:pt>
                <c:pt idx="19">
                  <c:v>9.484304371612879</c:v>
                </c:pt>
                <c:pt idx="20">
                  <c:v>9.5166472149227737</c:v>
                </c:pt>
                <c:pt idx="21">
                  <c:v>9.562361533958315</c:v>
                </c:pt>
                <c:pt idx="22">
                  <c:v>9.5968664664493986</c:v>
                </c:pt>
                <c:pt idx="23">
                  <c:v>9.6355685756969667</c:v>
                </c:pt>
                <c:pt idx="24">
                  <c:v>9.6393074579495277</c:v>
                </c:pt>
                <c:pt idx="25">
                  <c:v>9.742447336703858</c:v>
                </c:pt>
                <c:pt idx="26">
                  <c:v>9.7471027357388191</c:v>
                </c:pt>
                <c:pt idx="27">
                  <c:v>9.7506270147695133</c:v>
                </c:pt>
                <c:pt idx="28">
                  <c:v>9.806851415290037</c:v>
                </c:pt>
                <c:pt idx="29">
                  <c:v>9.8143860149302924</c:v>
                </c:pt>
                <c:pt idx="30">
                  <c:v>9.8331682979218087</c:v>
                </c:pt>
                <c:pt idx="31">
                  <c:v>9.8501365134558121</c:v>
                </c:pt>
                <c:pt idx="32">
                  <c:v>9.8568242071380059</c:v>
                </c:pt>
                <c:pt idx="33">
                  <c:v>9.8805846600981191</c:v>
                </c:pt>
                <c:pt idx="34">
                  <c:v>9.8809106569161695</c:v>
                </c:pt>
                <c:pt idx="35">
                  <c:v>9.8816570722357735</c:v>
                </c:pt>
                <c:pt idx="36">
                  <c:v>9.9552658444744502</c:v>
                </c:pt>
                <c:pt idx="37">
                  <c:v>9.9604560510762532</c:v>
                </c:pt>
                <c:pt idx="38">
                  <c:v>10.000595355152619</c:v>
                </c:pt>
                <c:pt idx="39">
                  <c:v>10.003790621961819</c:v>
                </c:pt>
                <c:pt idx="40">
                  <c:v>10.070947434574425</c:v>
                </c:pt>
                <c:pt idx="41">
                  <c:v>10.120624282718913</c:v>
                </c:pt>
                <c:pt idx="42">
                  <c:v>10.130098338538481</c:v>
                </c:pt>
                <c:pt idx="43">
                  <c:v>10.170241237268609</c:v>
                </c:pt>
                <c:pt idx="44">
                  <c:v>10.201466277695458</c:v>
                </c:pt>
                <c:pt idx="45">
                  <c:v>10.241807205986579</c:v>
                </c:pt>
                <c:pt idx="46">
                  <c:v>10.246832717489699</c:v>
                </c:pt>
                <c:pt idx="47">
                  <c:v>10.355187145022935</c:v>
                </c:pt>
                <c:pt idx="48">
                  <c:v>10.365033831411141</c:v>
                </c:pt>
                <c:pt idx="49">
                  <c:v>10.396488215264826</c:v>
                </c:pt>
                <c:pt idx="50">
                  <c:v>10.432134159565704</c:v>
                </c:pt>
                <c:pt idx="51">
                  <c:v>10.506190096930411</c:v>
                </c:pt>
                <c:pt idx="52">
                  <c:v>10.555670623040712</c:v>
                </c:pt>
                <c:pt idx="53">
                  <c:v>10.566282472634324</c:v>
                </c:pt>
                <c:pt idx="54">
                  <c:v>10.570581961365868</c:v>
                </c:pt>
                <c:pt idx="55">
                  <c:v>10.577088210930441</c:v>
                </c:pt>
                <c:pt idx="56">
                  <c:v>10.674022328608491</c:v>
                </c:pt>
                <c:pt idx="57">
                  <c:v>10.985839346950179</c:v>
                </c:pt>
                <c:pt idx="58">
                  <c:v>11.066150148046855</c:v>
                </c:pt>
                <c:pt idx="59">
                  <c:v>11.081103933947936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3-FE4D-AFB6-9DB6C095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39183"/>
        <c:axId val="948340831"/>
      </c:scatterChart>
      <c:valAx>
        <c:axId val="94833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340831"/>
        <c:crosses val="autoZero"/>
        <c:crossBetween val="midCat"/>
      </c:valAx>
      <c:valAx>
        <c:axId val="94834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33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'H1N1 Daily'!$B$1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'H1N1 Daily'!$D$2:$D$365</c:f>
              <c:numCache>
                <c:formatCode>General</c:formatCode>
                <c:ptCount val="3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</c:numCache>
            </c:numRef>
          </c:xVal>
          <c:yVal>
            <c:numRef>
              <c:f>'H1N1 Daily'!$B$2:$B$365</c:f>
              <c:numCache>
                <c:formatCode>General</c:formatCode>
                <c:ptCount val="364"/>
                <c:pt idx="0">
                  <c:v>0</c:v>
                </c:pt>
                <c:pt idx="18">
                  <c:v>44</c:v>
                </c:pt>
                <c:pt idx="49">
                  <c:v>101</c:v>
                </c:pt>
                <c:pt idx="79">
                  <c:v>223</c:v>
                </c:pt>
                <c:pt idx="102">
                  <c:v>516</c:v>
                </c:pt>
                <c:pt idx="110">
                  <c:v>517</c:v>
                </c:pt>
                <c:pt idx="141">
                  <c:v>809</c:v>
                </c:pt>
                <c:pt idx="171">
                  <c:v>2566</c:v>
                </c:pt>
                <c:pt idx="188">
                  <c:v>3893</c:v>
                </c:pt>
                <c:pt idx="202">
                  <c:v>5844</c:v>
                </c:pt>
                <c:pt idx="216">
                  <c:v>9820</c:v>
                </c:pt>
                <c:pt idx="232">
                  <c:v>11040</c:v>
                </c:pt>
                <c:pt idx="244">
                  <c:v>11160</c:v>
                </c:pt>
                <c:pt idx="263">
                  <c:v>11454</c:v>
                </c:pt>
                <c:pt idx="279">
                  <c:v>11687</c:v>
                </c:pt>
                <c:pt idx="294">
                  <c:v>11822</c:v>
                </c:pt>
                <c:pt idx="307">
                  <c:v>12007</c:v>
                </c:pt>
                <c:pt idx="322">
                  <c:v>12123</c:v>
                </c:pt>
                <c:pt idx="335">
                  <c:v>12271</c:v>
                </c:pt>
                <c:pt idx="353">
                  <c:v>12427</c:v>
                </c:pt>
                <c:pt idx="363">
                  <c:v>12469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8948-B4C3-AF8F820F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64064"/>
        <c:axId val="21077951"/>
      </c:scatterChart>
      <c:valAx>
        <c:axId val="21365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# of H1N1 Pandemic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951"/>
        <c:crosses val="autoZero"/>
        <c:crossBetween val="midCat"/>
      </c:valAx>
      <c:valAx>
        <c:axId val="210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Deaths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'H1N1 Daily'!$C$1</c:f>
              <c:strCache>
                <c:ptCount val="1"/>
                <c:pt idx="0">
                  <c:v>Cumulative Hospitalizations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'H1N1 Daily'!$D$2:$D$365</c:f>
              <c:numCache>
                <c:formatCode>General</c:formatCode>
                <c:ptCount val="3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</c:numCache>
            </c:numRef>
          </c:xVal>
          <c:yVal>
            <c:numRef>
              <c:f>'H1N1 Daily'!$C$2:$C$365</c:f>
              <c:numCache>
                <c:formatCode>General</c:formatCode>
                <c:ptCount val="364"/>
                <c:pt idx="0">
                  <c:v>0</c:v>
                </c:pt>
                <c:pt idx="18">
                  <c:v>1368</c:v>
                </c:pt>
                <c:pt idx="49">
                  <c:v>2968</c:v>
                </c:pt>
                <c:pt idx="79">
                  <c:v>6279</c:v>
                </c:pt>
                <c:pt idx="102">
                  <c:v>13764</c:v>
                </c:pt>
                <c:pt idx="110">
                  <c:v>13765</c:v>
                </c:pt>
                <c:pt idx="141">
                  <c:v>21005</c:v>
                </c:pt>
                <c:pt idx="171">
                  <c:v>62538</c:v>
                </c:pt>
                <c:pt idx="188">
                  <c:v>97536</c:v>
                </c:pt>
                <c:pt idx="202">
                  <c:v>135678</c:v>
                </c:pt>
                <c:pt idx="216">
                  <c:v>213000</c:v>
                </c:pt>
                <c:pt idx="232">
                  <c:v>243483</c:v>
                </c:pt>
                <c:pt idx="244">
                  <c:v>246000</c:v>
                </c:pt>
                <c:pt idx="263">
                  <c:v>252520</c:v>
                </c:pt>
                <c:pt idx="279">
                  <c:v>257332</c:v>
                </c:pt>
                <c:pt idx="294">
                  <c:v>260553</c:v>
                </c:pt>
                <c:pt idx="307">
                  <c:v>265225</c:v>
                </c:pt>
                <c:pt idx="322">
                  <c:v>267114</c:v>
                </c:pt>
                <c:pt idx="335">
                  <c:v>270435</c:v>
                </c:pt>
                <c:pt idx="353">
                  <c:v>273744</c:v>
                </c:pt>
                <c:pt idx="363">
                  <c:v>274304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4-4048-9BAB-E87951E2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95952"/>
        <c:axId val="21253775"/>
      </c:scatterChart>
      <c:valAx>
        <c:axId val="16815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775"/>
        <c:crosses val="autoZero"/>
        <c:crossBetween val="midCat"/>
      </c:valAx>
      <c:valAx>
        <c:axId val="212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1386415</xdr:colOff>
      <xdr:row>63</xdr:row>
      <xdr:rowOff>62440</xdr:rowOff>
    </xdr:from>
    <xdr:to>
      <xdr:col>13</xdr:col>
      <xdr:colOff>158750</xdr:colOff>
      <xdr:row>79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14BF9-249B-D148-8B8A-49361AB3A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1428750</xdr:colOff>
      <xdr:row>63</xdr:row>
      <xdr:rowOff>104775</xdr:rowOff>
    </xdr:from>
    <xdr:to>
      <xdr:col>10</xdr:col>
      <xdr:colOff>1280583</xdr:colOff>
      <xdr:row>79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8F6D4-860F-554B-9E6D-D38BB41BE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970643</xdr:colOff>
      <xdr:row>62</xdr:row>
      <xdr:rowOff>188686</xdr:rowOff>
    </xdr:from>
    <xdr:to>
      <xdr:col>5</xdr:col>
      <xdr:colOff>553357</xdr:colOff>
      <xdr:row>76</xdr:row>
      <xdr:rowOff>137886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CD30D-DCA6-8445-98AB-C2373710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36284</xdr:colOff>
      <xdr:row>62</xdr:row>
      <xdr:rowOff>7257</xdr:rowOff>
    </xdr:from>
    <xdr:to>
      <xdr:col>22</xdr:col>
      <xdr:colOff>507998</xdr:colOff>
      <xdr:row>75</xdr:row>
      <xdr:rowOff>156028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2A3A54-3407-2F45-9BDF-AEB3F4AD9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9069</xdr:colOff>
      <xdr:row>38</xdr:row>
      <xdr:rowOff>2720</xdr:rowOff>
    </xdr:from>
    <xdr:to>
      <xdr:col>35</xdr:col>
      <xdr:colOff>9071</xdr:colOff>
      <xdr:row>56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28473-7D8F-1546-81FB-7D40E400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9069</xdr:colOff>
      <xdr:row>58</xdr:row>
      <xdr:rowOff>27213</xdr:rowOff>
    </xdr:from>
    <xdr:to>
      <xdr:col>34</xdr:col>
      <xdr:colOff>1587498</xdr:colOff>
      <xdr:row>77</xdr:row>
      <xdr:rowOff>163285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1C07B-CFB6-C64A-84CC-768F269AD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83039</xdr:colOff>
      <xdr:row>0</xdr:row>
      <xdr:rowOff>201246</xdr:rowOff>
    </xdr:from>
    <xdr:to>
      <xdr:col>21</xdr:col>
      <xdr:colOff>66431</xdr:colOff>
      <xdr:row>10</xdr:row>
      <xdr:rowOff>211015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7DCF01-BC93-454E-B3EB-A0EE08B64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0</xdr:rowOff>
    </xdr:from>
    <xdr:to>
      <xdr:col>12</xdr:col>
      <xdr:colOff>514350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102A4-C440-6744-8D8B-668B85D05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25</xdr:row>
      <xdr:rowOff>76200</xdr:rowOff>
    </xdr:from>
    <xdr:to>
      <xdr:col>13</xdr:col>
      <xdr:colOff>25400</xdr:colOff>
      <xdr:row>42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FB6AB-74D5-A641-8E87-502759E0F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704A-BC70-5E4D-93F5-3CCBF7E8EB49}">
  <dimension ref="A1:AW62"/>
  <sheetViews>
    <sheetView zoomScale="70" zoomScaleNormal="70" workbookViewId="0">
      <selection activeCell="M1" sqref="M1"/>
    </sheetView>
  </sheetViews>
  <sheetFormatPr baseColWidth="10" defaultColWidth="20.83203125" defaultRowHeight="16" x14ac:dyDescent="0.2"/>
  <cols>
    <col min="5" max="5" width="28.83203125" bestFit="1" customWidth="1"/>
    <col min="7" max="7" width="25.6640625" bestFit="1" customWidth="1"/>
    <col min="10" max="10" width="26.33203125" bestFit="1" customWidth="1"/>
    <col min="11" max="11" width="24.33203125" bestFit="1" customWidth="1"/>
    <col min="12" max="12" width="24.33203125" customWidth="1"/>
    <col min="13" max="13" width="28.6640625" bestFit="1" customWidth="1"/>
    <col min="14" max="14" width="23.6640625" bestFit="1" customWidth="1"/>
    <col min="15" max="15" width="29" bestFit="1" customWidth="1"/>
    <col min="16" max="16" width="22.5" bestFit="1" customWidth="1"/>
    <col min="17" max="17" width="15.83203125" customWidth="1"/>
    <col min="18" max="18" width="20.83203125" customWidth="1"/>
    <col min="19" max="20" width="23.83203125" customWidth="1"/>
    <col min="22" max="22" width="33" bestFit="1" customWidth="1"/>
    <col min="23" max="23" width="24" bestFit="1" customWidth="1"/>
    <col min="24" max="26" width="24" customWidth="1"/>
    <col min="27" max="27" width="31" bestFit="1" customWidth="1"/>
    <col min="28" max="28" width="24" customWidth="1"/>
    <col min="29" max="29" width="31.5" bestFit="1" customWidth="1"/>
    <col min="43" max="43" width="24.1640625" bestFit="1" customWidth="1"/>
    <col min="45" max="45" width="29.33203125" bestFit="1" customWidth="1"/>
  </cols>
  <sheetData>
    <row r="1" spans="1:49" s="4" customFormat="1" ht="17" thickBot="1" x14ac:dyDescent="0.25">
      <c r="A1" s="2" t="s">
        <v>3</v>
      </c>
      <c r="B1" s="2" t="s">
        <v>50</v>
      </c>
      <c r="C1" s="2" t="s">
        <v>0</v>
      </c>
      <c r="D1" s="24" t="s">
        <v>44</v>
      </c>
      <c r="E1" s="22" t="s">
        <v>45</v>
      </c>
      <c r="F1" s="24" t="s">
        <v>4</v>
      </c>
      <c r="G1" s="14" t="s">
        <v>42</v>
      </c>
      <c r="H1" s="14" t="s">
        <v>5</v>
      </c>
      <c r="I1" s="24" t="s">
        <v>32</v>
      </c>
      <c r="J1" s="14" t="s">
        <v>43</v>
      </c>
      <c r="K1" s="2" t="s">
        <v>34</v>
      </c>
      <c r="L1" s="2" t="s">
        <v>35</v>
      </c>
      <c r="M1" s="14" t="s">
        <v>36</v>
      </c>
      <c r="N1" s="14" t="s">
        <v>59</v>
      </c>
      <c r="O1" s="24" t="s">
        <v>60</v>
      </c>
      <c r="P1" s="14" t="s">
        <v>37</v>
      </c>
      <c r="Q1" s="3" t="s">
        <v>20</v>
      </c>
      <c r="R1" s="3" t="s">
        <v>28</v>
      </c>
      <c r="S1" s="3" t="s">
        <v>21</v>
      </c>
      <c r="T1" s="3" t="s">
        <v>31</v>
      </c>
      <c r="U1" s="24" t="s">
        <v>6</v>
      </c>
      <c r="V1" s="24" t="s">
        <v>33</v>
      </c>
      <c r="W1" s="14" t="s">
        <v>51</v>
      </c>
      <c r="X1" s="14" t="s">
        <v>52</v>
      </c>
      <c r="Y1" s="14" t="s">
        <v>62</v>
      </c>
      <c r="Z1" s="14" t="s">
        <v>57</v>
      </c>
      <c r="AA1" s="24" t="s">
        <v>61</v>
      </c>
      <c r="AB1" s="24" t="s">
        <v>58</v>
      </c>
    </row>
    <row r="2" spans="1:49" x14ac:dyDescent="0.2">
      <c r="A2" s="1">
        <v>38718</v>
      </c>
      <c r="B2" s="12">
        <v>1</v>
      </c>
      <c r="C2" s="5">
        <v>296987570</v>
      </c>
      <c r="D2">
        <v>2704</v>
      </c>
      <c r="E2" s="23">
        <f>D2*1000000/C2</f>
        <v>9.1047581553665697</v>
      </c>
      <c r="F2">
        <v>1555</v>
      </c>
      <c r="G2" s="23">
        <f>F2*1000000/C2</f>
        <v>5.2359093681934228</v>
      </c>
      <c r="H2" s="6">
        <v>4.7</v>
      </c>
      <c r="I2" s="15">
        <v>36</v>
      </c>
      <c r="J2" s="25">
        <f>I2*1000000/C2</f>
        <v>0.12121719437618214</v>
      </c>
      <c r="K2">
        <v>6066</v>
      </c>
      <c r="L2">
        <v>1</v>
      </c>
      <c r="M2">
        <f>K2/L2</f>
        <v>6066</v>
      </c>
      <c r="N2">
        <v>0</v>
      </c>
      <c r="O2">
        <f>N2-$N$62</f>
        <v>-0.21161666666666665</v>
      </c>
      <c r="P2">
        <v>0</v>
      </c>
      <c r="Q2">
        <f>$AH$4*AD4</f>
        <v>65790</v>
      </c>
      <c r="R2" s="13">
        <f t="shared" ref="R2:R33" si="0">Q2*1000/C2</f>
        <v>0.22152442272247286</v>
      </c>
      <c r="S2" s="12">
        <f>$AH$18*AF18</f>
        <v>69084.862985005617</v>
      </c>
      <c r="T2" s="11">
        <f t="shared" ref="T2:T13" si="1">S2*1000/$AI$18</f>
        <v>0.29261557655209752</v>
      </c>
      <c r="U2" s="11">
        <f>(R2-T2)</f>
        <v>-7.1091153829624665E-2</v>
      </c>
      <c r="V2">
        <v>2034</v>
      </c>
      <c r="W2" s="23">
        <f>V2*1000000/C2</f>
        <v>6.8487714822542909</v>
      </c>
      <c r="X2" s="23" t="s">
        <v>53</v>
      </c>
      <c r="Y2" s="12">
        <v>0</v>
      </c>
      <c r="Z2" s="16">
        <f>N2^2</f>
        <v>0</v>
      </c>
      <c r="AA2" s="16">
        <f>O2^2</f>
        <v>4.4781613611111104E-2</v>
      </c>
      <c r="AB2" s="12">
        <f>P2^2</f>
        <v>0</v>
      </c>
      <c r="AK2" s="8" t="s">
        <v>3</v>
      </c>
      <c r="AL2" s="8" t="s">
        <v>1</v>
      </c>
      <c r="AM2" s="8" t="s">
        <v>2</v>
      </c>
      <c r="AN2" s="8" t="s">
        <v>1</v>
      </c>
      <c r="AO2" s="19" t="s">
        <v>2</v>
      </c>
      <c r="AP2" s="19" t="s">
        <v>39</v>
      </c>
      <c r="AQ2" s="19" t="s">
        <v>40</v>
      </c>
      <c r="AR2" s="18" t="s">
        <v>46</v>
      </c>
      <c r="AS2" s="18" t="s">
        <v>47</v>
      </c>
      <c r="AT2" s="18" t="s">
        <v>48</v>
      </c>
      <c r="AU2" s="18" t="s">
        <v>49</v>
      </c>
    </row>
    <row r="3" spans="1:49" x14ac:dyDescent="0.2">
      <c r="A3" s="1">
        <v>38749</v>
      </c>
      <c r="B3" s="12">
        <v>2</v>
      </c>
      <c r="C3" s="5">
        <v>297219147</v>
      </c>
      <c r="D3">
        <v>2399</v>
      </c>
      <c r="E3" s="23">
        <f>D3*1000000/C3</f>
        <v>8.0714853811218301</v>
      </c>
      <c r="F3">
        <v>1223</v>
      </c>
      <c r="G3" s="23">
        <f>F3*1000000/C3</f>
        <v>4.114808929183825</v>
      </c>
      <c r="H3" s="6">
        <v>4.8</v>
      </c>
      <c r="I3" s="15">
        <v>35</v>
      </c>
      <c r="J3" s="25">
        <f>I3*1000000/C3</f>
        <v>0.11775822773625011</v>
      </c>
      <c r="K3">
        <v>6590</v>
      </c>
      <c r="L3">
        <v>1.0020199999999999</v>
      </c>
      <c r="M3">
        <f t="shared" ref="M3:M61" si="2">K3/L3</f>
        <v>6576.7150356280317</v>
      </c>
      <c r="N3">
        <v>0</v>
      </c>
      <c r="O3">
        <f t="shared" ref="O3:O61" si="3">N3-$N$62</f>
        <v>-0.21161666666666665</v>
      </c>
      <c r="P3">
        <v>0</v>
      </c>
      <c r="Q3">
        <f t="shared" ref="Q3:Q13" si="4">$AH$4*AD5</f>
        <v>43860</v>
      </c>
      <c r="R3" s="13">
        <f t="shared" si="0"/>
        <v>0.14756788195748372</v>
      </c>
      <c r="S3" s="12">
        <f t="shared" ref="S3:S13" si="5">$AH$18*AF19</f>
        <v>74539.98160160493</v>
      </c>
      <c r="T3" s="11">
        <f t="shared" si="1"/>
        <v>0.3157212557151689</v>
      </c>
      <c r="U3" s="11">
        <f t="shared" ref="U3:U61" si="6">(R3-T3)</f>
        <v>-0.16815337375768519</v>
      </c>
      <c r="V3">
        <v>1985</v>
      </c>
      <c r="W3" s="23">
        <f t="shared" ref="W3:W61" si="7">V3*1000000/C3</f>
        <v>6.6785737730416139</v>
      </c>
      <c r="X3" s="23" t="s">
        <v>53</v>
      </c>
      <c r="Y3" s="12">
        <v>0</v>
      </c>
      <c r="Z3" s="16">
        <f t="shared" ref="Z3:Z34" si="8">N3^2</f>
        <v>0</v>
      </c>
      <c r="AA3" s="16">
        <f t="shared" ref="AA3:AA61" si="9">O3^2</f>
        <v>4.4781613611111104E-2</v>
      </c>
      <c r="AB3" s="12">
        <f t="shared" ref="AB3:AB34" si="10">P3^2</f>
        <v>0</v>
      </c>
      <c r="AC3" s="8" t="s">
        <v>7</v>
      </c>
      <c r="AD3" s="8" t="s">
        <v>23</v>
      </c>
      <c r="AG3" t="s">
        <v>22</v>
      </c>
      <c r="AH3" t="s">
        <v>20</v>
      </c>
      <c r="AK3" s="17">
        <v>39904</v>
      </c>
      <c r="AL3" s="38">
        <v>3893</v>
      </c>
      <c r="AM3" s="38">
        <v>97536</v>
      </c>
      <c r="AN3" s="38">
        <v>516</v>
      </c>
      <c r="AO3" s="38">
        <v>13764</v>
      </c>
      <c r="AR3">
        <v>44</v>
      </c>
      <c r="AS3">
        <v>1368</v>
      </c>
      <c r="AT3">
        <v>44</v>
      </c>
      <c r="AU3">
        <v>1368</v>
      </c>
      <c r="AV3">
        <f>AT3/1000</f>
        <v>4.3999999999999997E-2</v>
      </c>
      <c r="AW3">
        <f>AU3/1000</f>
        <v>1.3680000000000001</v>
      </c>
    </row>
    <row r="4" spans="1:49" x14ac:dyDescent="0.2">
      <c r="A4" s="1">
        <v>38777</v>
      </c>
      <c r="B4" s="12">
        <v>3</v>
      </c>
      <c r="C4" s="5">
        <v>297423035</v>
      </c>
      <c r="D4">
        <v>2737</v>
      </c>
      <c r="E4" s="23">
        <f t="shared" ref="E4:E61" si="11">D4*1000000/C4</f>
        <v>9.202380710021334</v>
      </c>
      <c r="F4">
        <v>1356</v>
      </c>
      <c r="G4" s="23">
        <f t="shared" ref="G4:G61" si="12">F4*1000000/C4</f>
        <v>4.5591626754800618</v>
      </c>
      <c r="H4" s="6">
        <v>4.7</v>
      </c>
      <c r="I4" s="15">
        <v>33</v>
      </c>
      <c r="J4" s="25">
        <f t="shared" ref="J4:J61" si="13">I4*1000000/C4</f>
        <v>0.11095307396079795</v>
      </c>
      <c r="K4">
        <v>7923</v>
      </c>
      <c r="L4">
        <v>1.00756</v>
      </c>
      <c r="M4">
        <f t="shared" si="2"/>
        <v>7863.5515502798844</v>
      </c>
      <c r="N4">
        <v>0</v>
      </c>
      <c r="O4">
        <f t="shared" si="3"/>
        <v>-0.21161666666666665</v>
      </c>
      <c r="P4">
        <v>0</v>
      </c>
      <c r="Q4">
        <f t="shared" si="4"/>
        <v>87720</v>
      </c>
      <c r="R4" s="13">
        <f t="shared" si="0"/>
        <v>0.29493344387397569</v>
      </c>
      <c r="S4" s="12">
        <f t="shared" si="5"/>
        <v>80425.850426504243</v>
      </c>
      <c r="T4" s="11">
        <f t="shared" si="1"/>
        <v>0.34065141878260879</v>
      </c>
      <c r="U4" s="11">
        <f t="shared" si="6"/>
        <v>-4.5717974908633108E-2</v>
      </c>
      <c r="V4">
        <v>2198</v>
      </c>
      <c r="W4" s="23">
        <f t="shared" si="7"/>
        <v>7.3901471686616338</v>
      </c>
      <c r="X4" s="23" t="s">
        <v>53</v>
      </c>
      <c r="Y4" s="12">
        <v>0</v>
      </c>
      <c r="Z4" s="16">
        <f t="shared" si="8"/>
        <v>0</v>
      </c>
      <c r="AA4" s="16">
        <f t="shared" si="9"/>
        <v>4.4781613611111104E-2</v>
      </c>
      <c r="AB4" s="12">
        <f t="shared" si="10"/>
        <v>0</v>
      </c>
      <c r="AC4" t="s">
        <v>8</v>
      </c>
      <c r="AD4" s="9">
        <v>0.03</v>
      </c>
      <c r="AG4">
        <v>2006</v>
      </c>
      <c r="AH4">
        <v>2193000</v>
      </c>
      <c r="AK4" s="17">
        <v>39934</v>
      </c>
      <c r="AL4" s="39"/>
      <c r="AM4" s="39"/>
      <c r="AN4" s="39"/>
      <c r="AO4" s="39"/>
      <c r="AR4">
        <v>101</v>
      </c>
      <c r="AS4">
        <v>2968</v>
      </c>
      <c r="AT4">
        <v>57</v>
      </c>
      <c r="AU4">
        <v>1600</v>
      </c>
      <c r="AV4">
        <f t="shared" ref="AV4:AV15" si="14">AT4/1000</f>
        <v>5.7000000000000002E-2</v>
      </c>
    </row>
    <row r="5" spans="1:49" x14ac:dyDescent="0.2">
      <c r="A5" s="1">
        <v>38808</v>
      </c>
      <c r="B5" s="12">
        <v>4</v>
      </c>
      <c r="C5" s="5">
        <v>297649663</v>
      </c>
      <c r="D5">
        <v>2823</v>
      </c>
      <c r="E5" s="23">
        <f t="shared" si="11"/>
        <v>9.484304371612879</v>
      </c>
      <c r="F5">
        <v>1526</v>
      </c>
      <c r="G5" s="23">
        <f t="shared" si="12"/>
        <v>5.1268326146231855</v>
      </c>
      <c r="H5" s="6">
        <v>4.7</v>
      </c>
      <c r="I5" s="15">
        <v>36</v>
      </c>
      <c r="J5" s="25">
        <f t="shared" si="13"/>
        <v>0.12094755840526518</v>
      </c>
      <c r="K5">
        <v>7335</v>
      </c>
      <c r="L5">
        <v>1.01614</v>
      </c>
      <c r="M5">
        <f t="shared" si="2"/>
        <v>7218.493514673175</v>
      </c>
      <c r="N5">
        <v>0</v>
      </c>
      <c r="O5">
        <f t="shared" si="3"/>
        <v>-0.21161666666666665</v>
      </c>
      <c r="P5">
        <v>0</v>
      </c>
      <c r="Q5">
        <f t="shared" si="4"/>
        <v>197370</v>
      </c>
      <c r="R5" s="13">
        <f t="shared" si="0"/>
        <v>0.66309498895686636</v>
      </c>
      <c r="S5" s="12">
        <f t="shared" si="5"/>
        <v>74242.41720075265</v>
      </c>
      <c r="T5" s="11">
        <f t="shared" si="1"/>
        <v>0.31446089309802561</v>
      </c>
      <c r="U5" s="11">
        <f t="shared" si="6"/>
        <v>0.34863409585884075</v>
      </c>
      <c r="V5">
        <v>2174</v>
      </c>
      <c r="W5" s="23">
        <f t="shared" si="7"/>
        <v>7.3038886659179587</v>
      </c>
      <c r="X5" s="23" t="s">
        <v>54</v>
      </c>
      <c r="Y5" s="12">
        <v>0</v>
      </c>
      <c r="Z5" s="16">
        <f t="shared" si="8"/>
        <v>0</v>
      </c>
      <c r="AA5" s="16">
        <f t="shared" si="9"/>
        <v>4.4781613611111104E-2</v>
      </c>
      <c r="AB5" s="12">
        <f t="shared" si="10"/>
        <v>0</v>
      </c>
      <c r="AC5" t="s">
        <v>9</v>
      </c>
      <c r="AD5" s="9">
        <v>0.02</v>
      </c>
      <c r="AG5">
        <v>2007</v>
      </c>
      <c r="AH5">
        <v>2197000</v>
      </c>
      <c r="AK5" s="17">
        <v>39965</v>
      </c>
      <c r="AL5" s="39"/>
      <c r="AM5" s="39"/>
      <c r="AN5" s="39"/>
      <c r="AO5" s="39"/>
      <c r="AR5">
        <v>223</v>
      </c>
      <c r="AS5">
        <v>6279</v>
      </c>
      <c r="AT5">
        <v>122</v>
      </c>
      <c r="AU5">
        <v>3311</v>
      </c>
      <c r="AV5">
        <f t="shared" si="14"/>
        <v>0.122</v>
      </c>
    </row>
    <row r="6" spans="1:49" x14ac:dyDescent="0.2">
      <c r="A6" s="1">
        <v>38838</v>
      </c>
      <c r="B6" s="12">
        <v>5</v>
      </c>
      <c r="C6" s="5">
        <v>297869406</v>
      </c>
      <c r="D6">
        <v>2929</v>
      </c>
      <c r="E6" s="23">
        <f t="shared" si="11"/>
        <v>9.8331682979218087</v>
      </c>
      <c r="F6">
        <v>1603</v>
      </c>
      <c r="G6" s="23">
        <f t="shared" si="12"/>
        <v>5.3815530152163396</v>
      </c>
      <c r="H6" s="6">
        <v>4.5999999999999996</v>
      </c>
      <c r="I6" s="15">
        <v>24</v>
      </c>
      <c r="J6" s="25">
        <f t="shared" si="13"/>
        <v>8.0572222311411201E-2</v>
      </c>
      <c r="K6">
        <v>8843</v>
      </c>
      <c r="L6">
        <v>1.02118</v>
      </c>
      <c r="M6">
        <f t="shared" si="2"/>
        <v>8659.5898862100712</v>
      </c>
      <c r="N6">
        <v>0</v>
      </c>
      <c r="O6">
        <f t="shared" si="3"/>
        <v>-0.21161666666666665</v>
      </c>
      <c r="P6">
        <v>0</v>
      </c>
      <c r="Q6">
        <f t="shared" si="4"/>
        <v>241230</v>
      </c>
      <c r="R6" s="13">
        <f t="shared" si="0"/>
        <v>0.80985154950757177</v>
      </c>
      <c r="S6" s="12">
        <f t="shared" si="5"/>
        <v>74913.614814242334</v>
      </c>
      <c r="T6" s="11">
        <f t="shared" si="1"/>
        <v>0.31730381509519745</v>
      </c>
      <c r="U6" s="11">
        <f t="shared" si="6"/>
        <v>0.49254773441237432</v>
      </c>
      <c r="V6">
        <v>2287</v>
      </c>
      <c r="W6" s="23">
        <f t="shared" si="7"/>
        <v>7.6778613510915585</v>
      </c>
      <c r="X6" s="23" t="s">
        <v>54</v>
      </c>
      <c r="Y6" s="12">
        <v>0</v>
      </c>
      <c r="Z6" s="16">
        <f t="shared" si="8"/>
        <v>0</v>
      </c>
      <c r="AA6" s="16">
        <f t="shared" si="9"/>
        <v>4.4781613611111104E-2</v>
      </c>
      <c r="AB6" s="12">
        <f t="shared" si="10"/>
        <v>0</v>
      </c>
      <c r="AC6" t="s">
        <v>10</v>
      </c>
      <c r="AD6" s="9">
        <v>0.04</v>
      </c>
      <c r="AG6">
        <v>2008</v>
      </c>
      <c r="AH6">
        <v>2157000</v>
      </c>
      <c r="AK6" s="17">
        <v>39995</v>
      </c>
      <c r="AL6" s="39"/>
      <c r="AM6" s="39"/>
      <c r="AN6" s="39"/>
      <c r="AO6" s="39"/>
      <c r="AP6">
        <v>516</v>
      </c>
      <c r="AQ6">
        <v>13764</v>
      </c>
      <c r="AR6">
        <v>517</v>
      </c>
      <c r="AS6">
        <v>13765</v>
      </c>
      <c r="AT6">
        <v>294</v>
      </c>
      <c r="AU6">
        <v>7486</v>
      </c>
      <c r="AV6">
        <f t="shared" si="14"/>
        <v>0.29399999999999998</v>
      </c>
    </row>
    <row r="7" spans="1:49" x14ac:dyDescent="0.2">
      <c r="A7" s="1">
        <v>38869</v>
      </c>
      <c r="B7" s="12">
        <v>6</v>
      </c>
      <c r="C7" s="5">
        <v>298118142</v>
      </c>
      <c r="D7">
        <v>2861</v>
      </c>
      <c r="E7" s="23">
        <f t="shared" si="11"/>
        <v>9.5968664664493986</v>
      </c>
      <c r="F7">
        <v>1607</v>
      </c>
      <c r="G7" s="23">
        <f t="shared" si="12"/>
        <v>5.3904803955205116</v>
      </c>
      <c r="H7" s="6">
        <v>4.5999999999999996</v>
      </c>
      <c r="I7" s="15">
        <v>26</v>
      </c>
      <c r="J7" s="25">
        <f t="shared" si="13"/>
        <v>8.7213746287201799E-2</v>
      </c>
      <c r="K7">
        <v>9327</v>
      </c>
      <c r="L7" s="16">
        <v>1.0232000000000001</v>
      </c>
      <c r="M7">
        <f t="shared" si="2"/>
        <v>9115.5199374511321</v>
      </c>
      <c r="N7">
        <v>0</v>
      </c>
      <c r="O7">
        <f t="shared" si="3"/>
        <v>-0.21161666666666665</v>
      </c>
      <c r="P7">
        <v>0</v>
      </c>
      <c r="Q7">
        <f t="shared" si="4"/>
        <v>285090</v>
      </c>
      <c r="R7" s="13">
        <f t="shared" si="0"/>
        <v>0.95629872803916782</v>
      </c>
      <c r="S7" s="12">
        <f t="shared" si="5"/>
        <v>74689.210744207681</v>
      </c>
      <c r="T7" s="11">
        <f t="shared" si="1"/>
        <v>0.31635333009028288</v>
      </c>
      <c r="U7" s="11">
        <f t="shared" si="6"/>
        <v>0.63994539794888494</v>
      </c>
      <c r="V7">
        <v>2332</v>
      </c>
      <c r="W7" s="23">
        <f t="shared" si="7"/>
        <v>7.8224021669905621</v>
      </c>
      <c r="X7" s="23" t="s">
        <v>54</v>
      </c>
      <c r="Y7" s="12">
        <v>0</v>
      </c>
      <c r="Z7" s="16">
        <f t="shared" si="8"/>
        <v>0</v>
      </c>
      <c r="AA7" s="16">
        <f t="shared" si="9"/>
        <v>4.4781613611111104E-2</v>
      </c>
      <c r="AB7" s="12">
        <f t="shared" si="10"/>
        <v>0</v>
      </c>
      <c r="AC7" t="s">
        <v>11</v>
      </c>
      <c r="AD7" s="9">
        <v>0.09</v>
      </c>
      <c r="AG7">
        <v>2009</v>
      </c>
      <c r="AH7">
        <v>2080000</v>
      </c>
      <c r="AK7" s="17">
        <v>40026</v>
      </c>
      <c r="AL7" s="39"/>
      <c r="AM7" s="39"/>
      <c r="AN7" s="20">
        <v>292</v>
      </c>
      <c r="AO7" s="20">
        <v>7240</v>
      </c>
      <c r="AP7">
        <v>809</v>
      </c>
      <c r="AQ7">
        <v>21005</v>
      </c>
      <c r="AR7">
        <v>809</v>
      </c>
      <c r="AS7">
        <v>21005</v>
      </c>
      <c r="AT7">
        <v>292</v>
      </c>
      <c r="AU7">
        <v>7240</v>
      </c>
      <c r="AV7">
        <f t="shared" si="14"/>
        <v>0.29199999999999998</v>
      </c>
    </row>
    <row r="8" spans="1:49" x14ac:dyDescent="0.2">
      <c r="A8" s="1">
        <v>38899</v>
      </c>
      <c r="B8" s="12">
        <v>7</v>
      </c>
      <c r="C8" s="5">
        <v>298379912</v>
      </c>
      <c r="D8">
        <v>2972</v>
      </c>
      <c r="E8" s="23">
        <f t="shared" si="11"/>
        <v>9.9604560510762532</v>
      </c>
      <c r="F8">
        <v>1797</v>
      </c>
      <c r="G8" s="23">
        <f t="shared" si="12"/>
        <v>6.0225233929286768</v>
      </c>
      <c r="H8" s="6">
        <v>4.7</v>
      </c>
      <c r="I8" s="15">
        <v>37</v>
      </c>
      <c r="J8" s="25">
        <f t="shared" si="13"/>
        <v>0.12400298583103007</v>
      </c>
      <c r="K8">
        <v>7792</v>
      </c>
      <c r="L8">
        <v>1.0262199999999999</v>
      </c>
      <c r="M8">
        <f t="shared" si="2"/>
        <v>7592.9138001598103</v>
      </c>
      <c r="N8">
        <v>0</v>
      </c>
      <c r="O8">
        <f t="shared" si="3"/>
        <v>-0.21161666666666665</v>
      </c>
      <c r="P8">
        <v>0</v>
      </c>
      <c r="Q8">
        <f t="shared" si="4"/>
        <v>175440</v>
      </c>
      <c r="R8" s="13">
        <f t="shared" si="0"/>
        <v>0.58797523876205182</v>
      </c>
      <c r="S8" s="12">
        <f t="shared" si="5"/>
        <v>73356.832330557707</v>
      </c>
      <c r="T8" s="11">
        <f t="shared" si="1"/>
        <v>0.31070991327145853</v>
      </c>
      <c r="U8" s="11">
        <f t="shared" si="6"/>
        <v>0.2772653254905933</v>
      </c>
      <c r="V8">
        <v>2410</v>
      </c>
      <c r="W8" s="23">
        <f t="shared" si="7"/>
        <v>8.0769512392643907</v>
      </c>
      <c r="X8" s="23" t="s">
        <v>55</v>
      </c>
      <c r="Y8" s="12">
        <v>0</v>
      </c>
      <c r="Z8" s="16">
        <f t="shared" si="8"/>
        <v>0</v>
      </c>
      <c r="AA8" s="16">
        <f t="shared" si="9"/>
        <v>4.4781613611111104E-2</v>
      </c>
      <c r="AB8" s="12">
        <f t="shared" si="10"/>
        <v>0</v>
      </c>
      <c r="AC8" t="s">
        <v>12</v>
      </c>
      <c r="AD8" s="9">
        <v>0.11</v>
      </c>
      <c r="AG8">
        <v>2010</v>
      </c>
      <c r="AH8">
        <v>2096000</v>
      </c>
      <c r="AK8" s="17">
        <v>40057</v>
      </c>
      <c r="AL8" s="39"/>
      <c r="AM8" s="39"/>
      <c r="AN8" s="39">
        <f>3893-516-292</f>
        <v>3085</v>
      </c>
      <c r="AO8" s="39">
        <f>97536-13764-7240</f>
        <v>76532</v>
      </c>
      <c r="AR8">
        <v>2566</v>
      </c>
      <c r="AS8">
        <v>62538</v>
      </c>
      <c r="AT8">
        <v>1757</v>
      </c>
      <c r="AU8">
        <v>41533</v>
      </c>
      <c r="AV8">
        <f t="shared" si="14"/>
        <v>1.7569999999999999</v>
      </c>
    </row>
    <row r="9" spans="1:49" x14ac:dyDescent="0.2">
      <c r="A9" s="1">
        <v>38930</v>
      </c>
      <c r="B9" s="12">
        <v>8</v>
      </c>
      <c r="C9" s="5">
        <v>298630579</v>
      </c>
      <c r="D9">
        <v>2801</v>
      </c>
      <c r="E9" s="23">
        <f t="shared" si="11"/>
        <v>9.3794815299206178</v>
      </c>
      <c r="F9">
        <v>1587</v>
      </c>
      <c r="G9" s="23">
        <f t="shared" si="12"/>
        <v>5.3142581892124312</v>
      </c>
      <c r="H9" s="6">
        <v>4.7</v>
      </c>
      <c r="I9" s="15">
        <v>35</v>
      </c>
      <c r="J9" s="25">
        <f t="shared" si="13"/>
        <v>0.11720166138779779</v>
      </c>
      <c r="K9">
        <v>9156</v>
      </c>
      <c r="L9">
        <v>1.02824</v>
      </c>
      <c r="M9">
        <f t="shared" si="2"/>
        <v>8904.53590601416</v>
      </c>
      <c r="N9">
        <v>0</v>
      </c>
      <c r="O9">
        <f t="shared" si="3"/>
        <v>-0.21161666666666665</v>
      </c>
      <c r="P9">
        <v>0</v>
      </c>
      <c r="Q9">
        <f t="shared" si="4"/>
        <v>219300</v>
      </c>
      <c r="R9" s="13">
        <f t="shared" si="0"/>
        <v>0.73435212406697303</v>
      </c>
      <c r="S9" s="12">
        <f t="shared" si="5"/>
        <v>79387.08100151697</v>
      </c>
      <c r="T9" s="11">
        <f t="shared" si="1"/>
        <v>0.33625161105246515</v>
      </c>
      <c r="U9" s="11">
        <f t="shared" si="6"/>
        <v>0.39810051301450788</v>
      </c>
      <c r="V9">
        <v>2287</v>
      </c>
      <c r="W9" s="23">
        <f t="shared" si="7"/>
        <v>7.6582914169683871</v>
      </c>
      <c r="X9" s="23" t="s">
        <v>55</v>
      </c>
      <c r="Y9" s="12">
        <v>0</v>
      </c>
      <c r="Z9" s="16">
        <f t="shared" si="8"/>
        <v>0</v>
      </c>
      <c r="AA9" s="16">
        <f t="shared" si="9"/>
        <v>4.4781613611111104E-2</v>
      </c>
      <c r="AB9" s="12">
        <f t="shared" si="10"/>
        <v>0</v>
      </c>
      <c r="AC9" t="s">
        <v>13</v>
      </c>
      <c r="AD9" s="9">
        <v>0.13</v>
      </c>
      <c r="AK9" s="17">
        <v>40087</v>
      </c>
      <c r="AL9" s="39"/>
      <c r="AM9" s="39"/>
      <c r="AN9" s="39"/>
      <c r="AO9" s="39"/>
      <c r="AP9">
        <v>3893</v>
      </c>
      <c r="AQ9">
        <v>97536</v>
      </c>
      <c r="AR9">
        <v>5844</v>
      </c>
      <c r="AS9">
        <v>135678</v>
      </c>
      <c r="AT9">
        <v>3278</v>
      </c>
      <c r="AU9">
        <v>73140</v>
      </c>
      <c r="AV9">
        <f t="shared" si="14"/>
        <v>3.278</v>
      </c>
    </row>
    <row r="10" spans="1:49" x14ac:dyDescent="0.2">
      <c r="A10" s="1">
        <v>38961</v>
      </c>
      <c r="B10" s="12">
        <v>9</v>
      </c>
      <c r="C10" s="5">
        <v>298908360</v>
      </c>
      <c r="D10">
        <v>2710</v>
      </c>
      <c r="E10" s="23">
        <f t="shared" si="11"/>
        <v>9.0663238726410995</v>
      </c>
      <c r="F10">
        <v>1593</v>
      </c>
      <c r="G10" s="23">
        <f t="shared" si="12"/>
        <v>5.3293925937702111</v>
      </c>
      <c r="H10" s="6">
        <v>4.5</v>
      </c>
      <c r="I10" s="15">
        <v>30</v>
      </c>
      <c r="J10" s="25">
        <f t="shared" si="13"/>
        <v>0.1003652089222262</v>
      </c>
      <c r="K10">
        <v>8037</v>
      </c>
      <c r="L10" s="16">
        <v>1.0232000000000001</v>
      </c>
      <c r="M10">
        <f t="shared" si="2"/>
        <v>7854.7693510555109</v>
      </c>
      <c r="N10">
        <v>0</v>
      </c>
      <c r="O10">
        <f t="shared" si="3"/>
        <v>-0.21161666666666665</v>
      </c>
      <c r="P10">
        <v>0</v>
      </c>
      <c r="Q10">
        <f t="shared" si="4"/>
        <v>328950</v>
      </c>
      <c r="R10" s="13">
        <f t="shared" si="0"/>
        <v>1.1005045158322102</v>
      </c>
      <c r="S10" s="12">
        <f t="shared" si="5"/>
        <v>75742.213515033305</v>
      </c>
      <c r="T10" s="11">
        <f t="shared" si="1"/>
        <v>0.32081342452461609</v>
      </c>
      <c r="U10" s="11">
        <f t="shared" si="6"/>
        <v>0.77969109130759406</v>
      </c>
      <c r="V10">
        <v>2207</v>
      </c>
      <c r="W10" s="23">
        <f t="shared" si="7"/>
        <v>7.3835338697117736</v>
      </c>
      <c r="X10" s="23" t="s">
        <v>55</v>
      </c>
      <c r="Y10" s="12">
        <v>0</v>
      </c>
      <c r="Z10" s="16">
        <f t="shared" si="8"/>
        <v>0</v>
      </c>
      <c r="AA10" s="16">
        <f t="shared" si="9"/>
        <v>4.4781613611111104E-2</v>
      </c>
      <c r="AB10" s="12">
        <f t="shared" si="10"/>
        <v>0</v>
      </c>
      <c r="AC10" t="s">
        <v>14</v>
      </c>
      <c r="AD10" s="9">
        <v>0.08</v>
      </c>
      <c r="AK10" s="17">
        <v>40118</v>
      </c>
      <c r="AL10" s="20">
        <f>9820-3893</f>
        <v>5927</v>
      </c>
      <c r="AM10" s="20">
        <f>213000-97536</f>
        <v>115464</v>
      </c>
      <c r="AN10" s="20">
        <f>9820-3893</f>
        <v>5927</v>
      </c>
      <c r="AO10" s="20">
        <f>213000-97536</f>
        <v>115464</v>
      </c>
      <c r="AP10">
        <v>9820</v>
      </c>
      <c r="AQ10">
        <v>213000</v>
      </c>
      <c r="AR10">
        <v>11040</v>
      </c>
      <c r="AS10">
        <v>243483</v>
      </c>
      <c r="AT10">
        <v>5196</v>
      </c>
      <c r="AU10">
        <v>107805</v>
      </c>
      <c r="AV10">
        <f t="shared" si="14"/>
        <v>5.1959999999999997</v>
      </c>
    </row>
    <row r="11" spans="1:49" x14ac:dyDescent="0.2">
      <c r="A11" s="1">
        <v>38991</v>
      </c>
      <c r="B11" s="12">
        <v>10</v>
      </c>
      <c r="C11" s="5">
        <v>299159981</v>
      </c>
      <c r="D11">
        <v>2847</v>
      </c>
      <c r="E11" s="23">
        <f t="shared" si="11"/>
        <v>9.5166472149227737</v>
      </c>
      <c r="F11">
        <v>1600</v>
      </c>
      <c r="G11" s="23">
        <f t="shared" si="12"/>
        <v>5.3483089370833996</v>
      </c>
      <c r="H11" s="6">
        <v>4.4000000000000004</v>
      </c>
      <c r="I11" s="15">
        <v>32</v>
      </c>
      <c r="J11" s="25">
        <f t="shared" si="13"/>
        <v>0.10696617874166799</v>
      </c>
      <c r="K11">
        <v>8640</v>
      </c>
      <c r="L11">
        <v>1.0176499999999999</v>
      </c>
      <c r="M11">
        <f t="shared" si="2"/>
        <v>8490.1488724021037</v>
      </c>
      <c r="N11">
        <v>0</v>
      </c>
      <c r="O11">
        <f t="shared" si="3"/>
        <v>-0.21161666666666665</v>
      </c>
      <c r="P11">
        <v>0</v>
      </c>
      <c r="Q11">
        <f t="shared" si="4"/>
        <v>350880</v>
      </c>
      <c r="R11" s="13">
        <f t="shared" si="0"/>
        <v>1.1728841499023894</v>
      </c>
      <c r="S11" s="12">
        <f t="shared" si="5"/>
        <v>70904.623801188485</v>
      </c>
      <c r="T11" s="11">
        <f t="shared" si="1"/>
        <v>0.30032334837658298</v>
      </c>
      <c r="U11" s="11">
        <f t="shared" si="6"/>
        <v>0.8725608015258064</v>
      </c>
      <c r="V11">
        <v>2186</v>
      </c>
      <c r="W11" s="23">
        <f t="shared" si="7"/>
        <v>7.3071270852901948</v>
      </c>
      <c r="X11" s="23" t="s">
        <v>56</v>
      </c>
      <c r="Y11" s="12">
        <v>0</v>
      </c>
      <c r="Z11" s="16">
        <f t="shared" si="8"/>
        <v>0</v>
      </c>
      <c r="AA11" s="16">
        <f t="shared" si="9"/>
        <v>4.4781613611111104E-2</v>
      </c>
      <c r="AB11" s="12">
        <f t="shared" si="10"/>
        <v>0</v>
      </c>
      <c r="AC11" t="s">
        <v>15</v>
      </c>
      <c r="AD11" s="9">
        <v>0.1</v>
      </c>
      <c r="AK11" s="17">
        <v>40148</v>
      </c>
      <c r="AL11" s="20">
        <f>11160-9820</f>
        <v>1340</v>
      </c>
      <c r="AM11" s="20">
        <f>246000-213000</f>
        <v>33000</v>
      </c>
      <c r="AN11" s="20">
        <f>11160-9820</f>
        <v>1340</v>
      </c>
      <c r="AO11" s="20">
        <f>246000-213000</f>
        <v>33000</v>
      </c>
      <c r="AP11">
        <v>11160</v>
      </c>
      <c r="AQ11">
        <v>246000</v>
      </c>
      <c r="AR11">
        <v>11454</v>
      </c>
      <c r="AS11">
        <v>252520</v>
      </c>
      <c r="AT11">
        <v>414</v>
      </c>
      <c r="AU11">
        <v>9037</v>
      </c>
      <c r="AV11">
        <f t="shared" si="14"/>
        <v>0.41399999999999998</v>
      </c>
    </row>
    <row r="12" spans="1:49" x14ac:dyDescent="0.2">
      <c r="A12" s="1">
        <v>39022</v>
      </c>
      <c r="B12" s="12">
        <v>11</v>
      </c>
      <c r="C12" s="5">
        <v>299395746</v>
      </c>
      <c r="D12">
        <v>2676</v>
      </c>
      <c r="E12" s="23">
        <f t="shared" si="11"/>
        <v>8.9380027463716871</v>
      </c>
      <c r="F12">
        <v>1528</v>
      </c>
      <c r="G12" s="23">
        <f t="shared" si="12"/>
        <v>5.1036129284215015</v>
      </c>
      <c r="H12" s="6">
        <v>4.5</v>
      </c>
      <c r="I12" s="15">
        <v>30</v>
      </c>
      <c r="J12" s="25">
        <f t="shared" si="13"/>
        <v>0.10020182451089335</v>
      </c>
      <c r="K12">
        <v>9128</v>
      </c>
      <c r="L12">
        <v>1.01614</v>
      </c>
      <c r="M12">
        <f t="shared" si="2"/>
        <v>8983.0141515932846</v>
      </c>
      <c r="N12">
        <v>0</v>
      </c>
      <c r="O12">
        <f t="shared" si="3"/>
        <v>-0.21161666666666665</v>
      </c>
      <c r="P12">
        <v>0</v>
      </c>
      <c r="Q12">
        <f t="shared" si="4"/>
        <v>109650</v>
      </c>
      <c r="R12" s="13">
        <f t="shared" si="0"/>
        <v>0.36623766858731521</v>
      </c>
      <c r="S12" s="12">
        <f t="shared" si="5"/>
        <v>65191.927324478987</v>
      </c>
      <c r="T12" s="11">
        <f t="shared" si="1"/>
        <v>0.27612667343257535</v>
      </c>
      <c r="U12" s="11">
        <f t="shared" si="6"/>
        <v>9.0110995154739859E-2</v>
      </c>
      <c r="V12">
        <v>2150</v>
      </c>
      <c r="W12" s="23">
        <f t="shared" si="7"/>
        <v>7.1811307566140234</v>
      </c>
      <c r="X12" s="23" t="s">
        <v>56</v>
      </c>
      <c r="Y12" s="12">
        <v>0</v>
      </c>
      <c r="Z12" s="16">
        <f t="shared" si="8"/>
        <v>0</v>
      </c>
      <c r="AA12" s="16">
        <f t="shared" si="9"/>
        <v>4.4781613611111104E-2</v>
      </c>
      <c r="AB12" s="12">
        <f t="shared" si="10"/>
        <v>0</v>
      </c>
      <c r="AC12" t="s">
        <v>16</v>
      </c>
      <c r="AD12" s="9">
        <v>0.15</v>
      </c>
      <c r="AK12" s="17">
        <v>40179</v>
      </c>
      <c r="AL12" s="20">
        <f>11687-11160</f>
        <v>527</v>
      </c>
      <c r="AM12" s="20">
        <f>257332-246000</f>
        <v>11332</v>
      </c>
      <c r="AN12" s="20">
        <f>11687-11160</f>
        <v>527</v>
      </c>
      <c r="AO12" s="20">
        <f>257332-246000</f>
        <v>11332</v>
      </c>
      <c r="AP12">
        <v>11687</v>
      </c>
      <c r="AQ12">
        <v>257332</v>
      </c>
      <c r="AR12">
        <v>11822</v>
      </c>
      <c r="AS12">
        <v>260553</v>
      </c>
      <c r="AT12">
        <v>368</v>
      </c>
      <c r="AU12">
        <v>8033</v>
      </c>
      <c r="AV12">
        <f t="shared" si="14"/>
        <v>0.36799999999999999</v>
      </c>
    </row>
    <row r="13" spans="1:49" x14ac:dyDescent="0.2">
      <c r="A13" s="1">
        <v>39052</v>
      </c>
      <c r="B13" s="12">
        <v>12</v>
      </c>
      <c r="C13" s="5">
        <v>299658194</v>
      </c>
      <c r="D13">
        <v>2614</v>
      </c>
      <c r="E13" s="23">
        <f t="shared" si="11"/>
        <v>8.7232722226177462</v>
      </c>
      <c r="F13">
        <v>1598</v>
      </c>
      <c r="G13" s="23">
        <f t="shared" si="12"/>
        <v>5.3327425446607339</v>
      </c>
      <c r="H13" s="6">
        <v>4.4000000000000004</v>
      </c>
      <c r="I13" s="15">
        <v>47</v>
      </c>
      <c r="J13" s="25">
        <f t="shared" si="13"/>
        <v>0.15684536896060983</v>
      </c>
      <c r="K13">
        <v>9545</v>
      </c>
      <c r="L13">
        <v>1.0176499999999999</v>
      </c>
      <c r="M13">
        <f t="shared" si="2"/>
        <v>9379.4526605414449</v>
      </c>
      <c r="N13">
        <v>0</v>
      </c>
      <c r="O13">
        <f t="shared" si="3"/>
        <v>-0.21161666666666665</v>
      </c>
      <c r="P13">
        <v>0</v>
      </c>
      <c r="Q13">
        <f t="shared" si="4"/>
        <v>87720</v>
      </c>
      <c r="R13" s="13">
        <f t="shared" si="0"/>
        <v>0.29273352691967436</v>
      </c>
      <c r="S13" s="12">
        <f t="shared" si="5"/>
        <v>59521.384254907098</v>
      </c>
      <c r="T13" s="11">
        <f t="shared" si="1"/>
        <v>0.25210854329563909</v>
      </c>
      <c r="U13" s="11">
        <f t="shared" si="6"/>
        <v>4.0624983624035271E-2</v>
      </c>
      <c r="V13">
        <v>2150</v>
      </c>
      <c r="W13" s="23">
        <f t="shared" si="7"/>
        <v>7.1748413460704494</v>
      </c>
      <c r="X13" s="23" t="s">
        <v>56</v>
      </c>
      <c r="Y13" s="12">
        <v>0</v>
      </c>
      <c r="Z13" s="16">
        <f t="shared" si="8"/>
        <v>0</v>
      </c>
      <c r="AA13" s="16">
        <f t="shared" si="9"/>
        <v>4.4781613611111104E-2</v>
      </c>
      <c r="AB13" s="12">
        <f t="shared" si="10"/>
        <v>0</v>
      </c>
      <c r="AC13" t="s">
        <v>17</v>
      </c>
      <c r="AD13" s="9">
        <v>0.16</v>
      </c>
      <c r="AK13" s="17">
        <v>40210</v>
      </c>
      <c r="AL13" s="20">
        <f>12007-11687</f>
        <v>320</v>
      </c>
      <c r="AM13" s="20">
        <f>265225-257332</f>
        <v>7893</v>
      </c>
      <c r="AN13" s="20">
        <f>12007-11687</f>
        <v>320</v>
      </c>
      <c r="AO13" s="20">
        <f>265225-257332</f>
        <v>7893</v>
      </c>
      <c r="AP13">
        <v>12007</v>
      </c>
      <c r="AQ13">
        <v>265225</v>
      </c>
      <c r="AR13">
        <v>12123</v>
      </c>
      <c r="AS13">
        <v>267114</v>
      </c>
      <c r="AT13">
        <v>301</v>
      </c>
      <c r="AU13">
        <v>6561</v>
      </c>
      <c r="AV13">
        <f t="shared" si="14"/>
        <v>0.30099999999999999</v>
      </c>
    </row>
    <row r="14" spans="1:49" x14ac:dyDescent="0.2">
      <c r="A14" s="1">
        <v>39083</v>
      </c>
      <c r="B14" s="12">
        <v>13</v>
      </c>
      <c r="C14" s="5">
        <v>299890446</v>
      </c>
      <c r="D14">
        <v>2820</v>
      </c>
      <c r="E14" s="23">
        <f t="shared" si="11"/>
        <v>9.4034339460084038</v>
      </c>
      <c r="F14">
        <v>1518</v>
      </c>
      <c r="G14" s="23">
        <f t="shared" si="12"/>
        <v>5.0618484858300556</v>
      </c>
      <c r="H14" s="6">
        <v>4.5999999999999996</v>
      </c>
      <c r="I14" s="15">
        <v>164</v>
      </c>
      <c r="J14" s="25">
        <f t="shared" si="13"/>
        <v>0.5468663713281483</v>
      </c>
      <c r="K14">
        <v>6627</v>
      </c>
      <c r="L14">
        <v>1.0207599999999999</v>
      </c>
      <c r="M14">
        <f t="shared" si="2"/>
        <v>6492.2214820329955</v>
      </c>
      <c r="N14">
        <v>0</v>
      </c>
      <c r="O14">
        <f t="shared" si="3"/>
        <v>-0.21161666666666665</v>
      </c>
      <c r="P14">
        <v>0</v>
      </c>
      <c r="Q14">
        <f>$AH$5*AD4</f>
        <v>65910</v>
      </c>
      <c r="R14" s="13">
        <f t="shared" si="0"/>
        <v>0.21978025935511131</v>
      </c>
      <c r="S14" s="12">
        <f>$AH$19*AF18</f>
        <v>67817.250820143119</v>
      </c>
      <c r="T14" s="11">
        <f t="shared" ref="T14:T25" si="15">S14*1000/$AI$19</f>
        <v>0.28452460635626181</v>
      </c>
      <c r="U14" s="11">
        <f t="shared" si="6"/>
        <v>-6.4744347001150504E-2</v>
      </c>
      <c r="V14">
        <v>2347</v>
      </c>
      <c r="W14" s="23">
        <f t="shared" si="7"/>
        <v>7.8261913018729512</v>
      </c>
      <c r="X14" s="23" t="s">
        <v>53</v>
      </c>
      <c r="Y14" s="12">
        <v>0</v>
      </c>
      <c r="Z14" s="16">
        <f t="shared" si="8"/>
        <v>0</v>
      </c>
      <c r="AA14" s="16">
        <f t="shared" si="9"/>
        <v>4.4781613611111104E-2</v>
      </c>
      <c r="AB14" s="12">
        <f t="shared" si="10"/>
        <v>0</v>
      </c>
      <c r="AC14" t="s">
        <v>18</v>
      </c>
      <c r="AD14" s="9">
        <v>0.05</v>
      </c>
      <c r="AK14" s="17">
        <v>40238</v>
      </c>
      <c r="AL14" s="20">
        <f>12271-12007</f>
        <v>264</v>
      </c>
      <c r="AM14" s="20">
        <f>270435-265225</f>
        <v>5210</v>
      </c>
      <c r="AN14" s="20">
        <f>12271-12007</f>
        <v>264</v>
      </c>
      <c r="AO14" s="20">
        <f>270435-265225</f>
        <v>5210</v>
      </c>
      <c r="AP14">
        <v>12271</v>
      </c>
      <c r="AQ14">
        <v>270435</v>
      </c>
      <c r="AR14">
        <v>12427</v>
      </c>
      <c r="AS14">
        <v>273744</v>
      </c>
      <c r="AT14">
        <v>304</v>
      </c>
      <c r="AU14">
        <v>6630</v>
      </c>
      <c r="AV14">
        <f t="shared" si="14"/>
        <v>0.30399999999999999</v>
      </c>
    </row>
    <row r="15" spans="1:49" x14ac:dyDescent="0.2">
      <c r="A15" s="1">
        <v>39114</v>
      </c>
      <c r="B15" s="12">
        <v>14</v>
      </c>
      <c r="C15" s="5">
        <v>300095558</v>
      </c>
      <c r="D15">
        <v>2459</v>
      </c>
      <c r="E15" s="23">
        <f t="shared" si="11"/>
        <v>8.1940566411182942</v>
      </c>
      <c r="F15">
        <v>1212</v>
      </c>
      <c r="G15" s="23">
        <f t="shared" si="12"/>
        <v>4.0387135620314645</v>
      </c>
      <c r="H15" s="6">
        <v>4.5</v>
      </c>
      <c r="I15" s="15">
        <v>159</v>
      </c>
      <c r="J15" s="25">
        <f t="shared" si="13"/>
        <v>0.52983123462293968</v>
      </c>
      <c r="K15">
        <v>6743</v>
      </c>
      <c r="L15">
        <v>1.0262199999999999</v>
      </c>
      <c r="M15">
        <f t="shared" si="2"/>
        <v>6570.7158309134502</v>
      </c>
      <c r="N15">
        <v>0</v>
      </c>
      <c r="O15">
        <f t="shared" si="3"/>
        <v>-0.21161666666666665</v>
      </c>
      <c r="P15">
        <v>0</v>
      </c>
      <c r="Q15">
        <f t="shared" ref="Q15:Q25" si="16">$AH$5*AD5</f>
        <v>43940</v>
      </c>
      <c r="R15" s="13">
        <f t="shared" si="0"/>
        <v>0.14642002798321993</v>
      </c>
      <c r="S15" s="12">
        <f t="shared" ref="S15:S25" si="17">$AH$19*AF19</f>
        <v>73172.275517171802</v>
      </c>
      <c r="T15" s="11">
        <f t="shared" si="15"/>
        <v>0.3069914016852402</v>
      </c>
      <c r="U15" s="11">
        <f t="shared" si="6"/>
        <v>-0.16057137370202026</v>
      </c>
      <c r="V15">
        <v>2259</v>
      </c>
      <c r="W15" s="23">
        <f t="shared" si="7"/>
        <v>7.5276022579447845</v>
      </c>
      <c r="X15" s="23" t="s">
        <v>53</v>
      </c>
      <c r="Y15" s="12">
        <v>0</v>
      </c>
      <c r="Z15" s="16">
        <f t="shared" si="8"/>
        <v>0</v>
      </c>
      <c r="AA15" s="16">
        <f t="shared" si="9"/>
        <v>4.4781613611111104E-2</v>
      </c>
      <c r="AB15" s="12">
        <f t="shared" si="10"/>
        <v>0</v>
      </c>
      <c r="AC15" t="s">
        <v>19</v>
      </c>
      <c r="AD15" s="9">
        <v>0.04</v>
      </c>
      <c r="AK15" s="17">
        <v>40269</v>
      </c>
      <c r="AL15" s="20">
        <f>12469-12271</f>
        <v>198</v>
      </c>
      <c r="AM15" s="20">
        <f>274304-270435</f>
        <v>3869</v>
      </c>
      <c r="AN15" s="20">
        <f>12469-12271</f>
        <v>198</v>
      </c>
      <c r="AO15" s="20">
        <f>274304-270435</f>
        <v>3869</v>
      </c>
      <c r="AP15">
        <v>12469</v>
      </c>
      <c r="AQ15">
        <v>274304</v>
      </c>
      <c r="AR15">
        <v>12697</v>
      </c>
      <c r="AS15">
        <v>279630</v>
      </c>
      <c r="AT15">
        <v>270</v>
      </c>
      <c r="AU15">
        <v>5886</v>
      </c>
      <c r="AV15">
        <f t="shared" si="14"/>
        <v>0.27</v>
      </c>
    </row>
    <row r="16" spans="1:49" x14ac:dyDescent="0.2">
      <c r="A16" s="1">
        <v>39142</v>
      </c>
      <c r="B16" s="12">
        <v>15</v>
      </c>
      <c r="C16" s="5">
        <v>300288381</v>
      </c>
      <c r="D16">
        <v>2928</v>
      </c>
      <c r="E16" s="23">
        <f t="shared" si="11"/>
        <v>9.7506270147695133</v>
      </c>
      <c r="F16">
        <v>1497</v>
      </c>
      <c r="G16" s="23">
        <f t="shared" si="12"/>
        <v>4.9852078692315436</v>
      </c>
      <c r="H16" s="6">
        <v>4.4000000000000004</v>
      </c>
      <c r="I16" s="15">
        <v>111</v>
      </c>
      <c r="J16" s="25">
        <f t="shared" si="13"/>
        <v>0.36964467166646719</v>
      </c>
      <c r="K16">
        <v>8195</v>
      </c>
      <c r="L16">
        <v>1.03556</v>
      </c>
      <c r="M16">
        <f t="shared" si="2"/>
        <v>7913.5926455251265</v>
      </c>
      <c r="N16">
        <v>0</v>
      </c>
      <c r="O16">
        <f t="shared" si="3"/>
        <v>-0.21161666666666665</v>
      </c>
      <c r="P16">
        <v>0</v>
      </c>
      <c r="Q16">
        <f t="shared" si="16"/>
        <v>87880</v>
      </c>
      <c r="R16" s="13">
        <f t="shared" si="0"/>
        <v>0.29265201573017241</v>
      </c>
      <c r="S16" s="12">
        <f t="shared" si="17"/>
        <v>78950.146748953703</v>
      </c>
      <c r="T16" s="11">
        <f t="shared" si="15"/>
        <v>0.33123223300645954</v>
      </c>
      <c r="U16" s="11">
        <f t="shared" si="6"/>
        <v>-3.8580217276287132E-2</v>
      </c>
      <c r="V16">
        <v>2442</v>
      </c>
      <c r="W16" s="23">
        <f t="shared" si="7"/>
        <v>8.1321827766622778</v>
      </c>
      <c r="X16" s="23" t="s">
        <v>53</v>
      </c>
      <c r="Y16" s="12">
        <v>0</v>
      </c>
      <c r="Z16" s="16">
        <f t="shared" si="8"/>
        <v>0</v>
      </c>
      <c r="AA16" s="16">
        <f t="shared" si="9"/>
        <v>4.4781613611111104E-2</v>
      </c>
      <c r="AB16" s="12">
        <f t="shared" si="10"/>
        <v>0</v>
      </c>
      <c r="AC16" t="s">
        <v>27</v>
      </c>
      <c r="AD16" s="9">
        <f>SUM(AD4:AD15)</f>
        <v>1</v>
      </c>
    </row>
    <row r="17" spans="1:35" x14ac:dyDescent="0.2">
      <c r="A17" s="1">
        <v>39173</v>
      </c>
      <c r="B17" s="12">
        <v>16</v>
      </c>
      <c r="C17" s="5">
        <v>300511531</v>
      </c>
      <c r="D17">
        <v>2776</v>
      </c>
      <c r="E17" s="23">
        <f t="shared" si="11"/>
        <v>9.2375823009600246</v>
      </c>
      <c r="F17">
        <v>1487</v>
      </c>
      <c r="G17" s="23">
        <f t="shared" si="12"/>
        <v>4.9482294241813971</v>
      </c>
      <c r="H17" s="6">
        <v>4.5</v>
      </c>
      <c r="I17" s="15">
        <v>145</v>
      </c>
      <c r="J17" s="25">
        <f t="shared" si="13"/>
        <v>0.48251060289596676</v>
      </c>
      <c r="K17">
        <v>7828</v>
      </c>
      <c r="L17">
        <v>1.0422899999999999</v>
      </c>
      <c r="M17">
        <f t="shared" si="2"/>
        <v>7510.3857851461689</v>
      </c>
      <c r="N17">
        <v>0</v>
      </c>
      <c r="O17">
        <f t="shared" si="3"/>
        <v>-0.21161666666666665</v>
      </c>
      <c r="P17">
        <v>0</v>
      </c>
      <c r="Q17">
        <f t="shared" si="16"/>
        <v>197730</v>
      </c>
      <c r="R17" s="13">
        <f t="shared" si="0"/>
        <v>0.65797807938358277</v>
      </c>
      <c r="S17" s="12">
        <f t="shared" si="17"/>
        <v>72880.171013582876</v>
      </c>
      <c r="T17" s="11">
        <f t="shared" si="15"/>
        <v>0.30576588873840976</v>
      </c>
      <c r="U17" s="11">
        <f t="shared" si="6"/>
        <v>0.35221219064517301</v>
      </c>
      <c r="V17">
        <v>2337</v>
      </c>
      <c r="W17" s="23">
        <f t="shared" si="7"/>
        <v>7.7767398549508568</v>
      </c>
      <c r="X17" s="23" t="s">
        <v>54</v>
      </c>
      <c r="Y17" s="12">
        <v>0</v>
      </c>
      <c r="Z17" s="16">
        <f t="shared" si="8"/>
        <v>0</v>
      </c>
      <c r="AA17" s="16">
        <f t="shared" si="9"/>
        <v>4.4781613611111104E-2</v>
      </c>
      <c r="AB17" s="12">
        <f t="shared" si="10"/>
        <v>0</v>
      </c>
      <c r="AC17" t="s">
        <v>24</v>
      </c>
      <c r="AD17" t="s">
        <v>26</v>
      </c>
      <c r="AE17" t="s">
        <v>25</v>
      </c>
      <c r="AF17" t="s">
        <v>23</v>
      </c>
      <c r="AG17" t="s">
        <v>22</v>
      </c>
      <c r="AH17" t="s">
        <v>21</v>
      </c>
      <c r="AI17" t="s">
        <v>29</v>
      </c>
    </row>
    <row r="18" spans="1:35" x14ac:dyDescent="0.2">
      <c r="A18" s="1">
        <v>39203</v>
      </c>
      <c r="B18" s="12">
        <v>17</v>
      </c>
      <c r="C18" s="5">
        <v>300728176</v>
      </c>
      <c r="D18">
        <v>3080</v>
      </c>
      <c r="E18" s="23">
        <f t="shared" si="11"/>
        <v>10.241807205986579</v>
      </c>
      <c r="F18">
        <v>1524</v>
      </c>
      <c r="G18" s="23">
        <f t="shared" si="12"/>
        <v>5.0676994097154369</v>
      </c>
      <c r="H18" s="6">
        <v>4.4000000000000004</v>
      </c>
      <c r="I18" s="15">
        <v>113</v>
      </c>
      <c r="J18" s="25">
        <f t="shared" si="13"/>
        <v>0.37575461502483226</v>
      </c>
      <c r="K18">
        <v>9570</v>
      </c>
      <c r="L18">
        <v>1.0486599999999999</v>
      </c>
      <c r="M18">
        <f t="shared" si="2"/>
        <v>9125.9321419716598</v>
      </c>
      <c r="N18">
        <v>0</v>
      </c>
      <c r="O18">
        <f t="shared" si="3"/>
        <v>-0.21161666666666665</v>
      </c>
      <c r="P18">
        <v>0</v>
      </c>
      <c r="Q18">
        <f t="shared" si="16"/>
        <v>241670</v>
      </c>
      <c r="R18" s="13">
        <f t="shared" si="0"/>
        <v>0.80361608684116115</v>
      </c>
      <c r="S18" s="12">
        <f t="shared" si="17"/>
        <v>73539.053074531461</v>
      </c>
      <c r="T18" s="11">
        <f t="shared" si="15"/>
        <v>0.3085302024898442</v>
      </c>
      <c r="U18" s="11">
        <f t="shared" si="6"/>
        <v>0.49508588435131695</v>
      </c>
      <c r="V18">
        <v>2244</v>
      </c>
      <c r="W18" s="23">
        <f t="shared" si="7"/>
        <v>7.461888107218793</v>
      </c>
      <c r="X18" s="23" t="s">
        <v>54</v>
      </c>
      <c r="Y18" s="12">
        <v>0</v>
      </c>
      <c r="Z18" s="16">
        <f t="shared" si="8"/>
        <v>0</v>
      </c>
      <c r="AA18" s="16">
        <f t="shared" si="9"/>
        <v>4.4781613611111104E-2</v>
      </c>
      <c r="AB18" s="12">
        <f t="shared" si="10"/>
        <v>0</v>
      </c>
      <c r="AC18" t="s">
        <v>8</v>
      </c>
      <c r="AD18" s="10">
        <v>2.972</v>
      </c>
      <c r="AE18">
        <f>EXP(AD18)</f>
        <v>19.530942445064596</v>
      </c>
      <c r="AF18">
        <f>AE18/$AE$30</f>
        <v>7.9225760303905518E-2</v>
      </c>
      <c r="AG18">
        <v>2006</v>
      </c>
      <c r="AH18">
        <v>872000</v>
      </c>
      <c r="AI18">
        <v>236094277</v>
      </c>
    </row>
    <row r="19" spans="1:35" x14ac:dyDescent="0.2">
      <c r="A19" s="1">
        <v>39234</v>
      </c>
      <c r="B19" s="12">
        <v>18</v>
      </c>
      <c r="C19" s="5">
        <v>300968228</v>
      </c>
      <c r="D19">
        <v>2900</v>
      </c>
      <c r="E19" s="23">
        <f t="shared" si="11"/>
        <v>9.6355685756969667</v>
      </c>
      <c r="F19">
        <v>1669</v>
      </c>
      <c r="G19" s="23">
        <f t="shared" si="12"/>
        <v>5.5454358458062885</v>
      </c>
      <c r="H19" s="6">
        <v>4.5999999999999996</v>
      </c>
      <c r="I19" s="15">
        <v>127</v>
      </c>
      <c r="J19" s="25">
        <f t="shared" si="13"/>
        <v>0.42197145141845338</v>
      </c>
      <c r="K19">
        <v>9484</v>
      </c>
      <c r="L19">
        <v>1.0506899999999999</v>
      </c>
      <c r="M19">
        <f t="shared" si="2"/>
        <v>9026.4492857074874</v>
      </c>
      <c r="N19">
        <v>0</v>
      </c>
      <c r="O19">
        <f t="shared" si="3"/>
        <v>-0.21161666666666665</v>
      </c>
      <c r="P19">
        <v>0</v>
      </c>
      <c r="Q19">
        <f t="shared" si="16"/>
        <v>285610</v>
      </c>
      <c r="R19" s="13">
        <f t="shared" si="0"/>
        <v>0.94897060031200364</v>
      </c>
      <c r="S19" s="12">
        <f t="shared" si="17"/>
        <v>73318.766510369009</v>
      </c>
      <c r="T19" s="11">
        <f t="shared" si="15"/>
        <v>0.30760599888094059</v>
      </c>
      <c r="U19" s="11">
        <f t="shared" si="6"/>
        <v>0.641364601431063</v>
      </c>
      <c r="V19">
        <v>2262</v>
      </c>
      <c r="W19" s="23">
        <f t="shared" si="7"/>
        <v>7.5157434890436345</v>
      </c>
      <c r="X19" s="23" t="s">
        <v>54</v>
      </c>
      <c r="Y19" s="12">
        <v>0</v>
      </c>
      <c r="Z19" s="16">
        <f t="shared" si="8"/>
        <v>0</v>
      </c>
      <c r="AA19" s="16">
        <f t="shared" si="9"/>
        <v>4.4781613611111104E-2</v>
      </c>
      <c r="AB19" s="12">
        <f t="shared" si="10"/>
        <v>0</v>
      </c>
      <c r="AC19" t="s">
        <v>9</v>
      </c>
      <c r="AD19" s="10">
        <v>3.048</v>
      </c>
      <c r="AE19">
        <f t="shared" ref="AE19:AE29" si="18">EXP(AD19)</f>
        <v>21.073155936244657</v>
      </c>
      <c r="AF19">
        <f t="shared" ref="AF19:AF29" si="19">AE19/$AE$30</f>
        <v>8.548163027706987E-2</v>
      </c>
      <c r="AG19">
        <v>2007</v>
      </c>
      <c r="AH19">
        <v>856000</v>
      </c>
      <c r="AI19">
        <v>238352850</v>
      </c>
    </row>
    <row r="20" spans="1:35" x14ac:dyDescent="0.2">
      <c r="A20" s="1">
        <v>39264</v>
      </c>
      <c r="B20" s="12">
        <v>19</v>
      </c>
      <c r="C20" s="5">
        <v>301231207</v>
      </c>
      <c r="D20">
        <v>3073</v>
      </c>
      <c r="E20" s="23">
        <f t="shared" si="11"/>
        <v>10.201466277695458</v>
      </c>
      <c r="F20">
        <v>1760</v>
      </c>
      <c r="G20" s="23">
        <f t="shared" si="12"/>
        <v>5.8426881382180298</v>
      </c>
      <c r="H20" s="6">
        <v>4.7</v>
      </c>
      <c r="I20" s="15">
        <v>96</v>
      </c>
      <c r="J20" s="25">
        <f t="shared" si="13"/>
        <v>0.31869208026643797</v>
      </c>
      <c r="K20">
        <v>8608</v>
      </c>
      <c r="L20">
        <v>1.0504199999999999</v>
      </c>
      <c r="M20">
        <f t="shared" si="2"/>
        <v>8194.8173111707711</v>
      </c>
      <c r="N20">
        <v>0</v>
      </c>
      <c r="O20">
        <f t="shared" si="3"/>
        <v>-0.21161666666666665</v>
      </c>
      <c r="P20">
        <v>0</v>
      </c>
      <c r="Q20">
        <f t="shared" si="16"/>
        <v>175760</v>
      </c>
      <c r="R20" s="13">
        <f t="shared" si="0"/>
        <v>0.58347208362113689</v>
      </c>
      <c r="S20" s="12">
        <f t="shared" si="17"/>
        <v>72010.83540706124</v>
      </c>
      <c r="T20" s="11">
        <f t="shared" si="15"/>
        <v>0.30211862542051093</v>
      </c>
      <c r="U20" s="11">
        <f t="shared" si="6"/>
        <v>0.28135345820062596</v>
      </c>
      <c r="V20">
        <v>2298</v>
      </c>
      <c r="W20" s="23">
        <f t="shared" si="7"/>
        <v>7.6286916713778599</v>
      </c>
      <c r="X20" s="23" t="s">
        <v>55</v>
      </c>
      <c r="Y20" s="12">
        <v>0</v>
      </c>
      <c r="Z20" s="16">
        <f t="shared" si="8"/>
        <v>0</v>
      </c>
      <c r="AA20" s="16">
        <f t="shared" si="9"/>
        <v>4.4781613611111104E-2</v>
      </c>
      <c r="AB20" s="12">
        <f t="shared" si="10"/>
        <v>0</v>
      </c>
      <c r="AC20" t="s">
        <v>10</v>
      </c>
      <c r="AD20">
        <v>3.1240000000000001</v>
      </c>
      <c r="AE20">
        <f t="shared" si="18"/>
        <v>22.737146574588383</v>
      </c>
      <c r="AF20">
        <f t="shared" si="19"/>
        <v>9.2231479846908535E-2</v>
      </c>
      <c r="AG20">
        <v>2008</v>
      </c>
      <c r="AH20">
        <v>844000</v>
      </c>
      <c r="AI20">
        <v>240545163</v>
      </c>
    </row>
    <row r="21" spans="1:35" x14ac:dyDescent="0.2">
      <c r="A21" s="1">
        <v>39295</v>
      </c>
      <c r="B21" s="12">
        <v>20</v>
      </c>
      <c r="C21" s="5">
        <v>301500377</v>
      </c>
      <c r="D21">
        <v>2979</v>
      </c>
      <c r="E21" s="23">
        <f t="shared" si="11"/>
        <v>9.8805846600981191</v>
      </c>
      <c r="F21">
        <v>1709</v>
      </c>
      <c r="G21" s="23">
        <f t="shared" si="12"/>
        <v>5.6683179537118784</v>
      </c>
      <c r="H21" s="6">
        <v>4.5999999999999996</v>
      </c>
      <c r="I21" s="15">
        <v>85</v>
      </c>
      <c r="J21" s="25">
        <f t="shared" si="13"/>
        <v>0.28192336223844922</v>
      </c>
      <c r="K21">
        <v>9543</v>
      </c>
      <c r="L21" s="16">
        <v>1.0485</v>
      </c>
      <c r="M21">
        <f t="shared" si="2"/>
        <v>9101.5736766809732</v>
      </c>
      <c r="N21">
        <v>0</v>
      </c>
      <c r="O21">
        <f t="shared" si="3"/>
        <v>-0.21161666666666665</v>
      </c>
      <c r="P21">
        <v>0</v>
      </c>
      <c r="Q21">
        <f t="shared" si="16"/>
        <v>219700</v>
      </c>
      <c r="R21" s="13">
        <f t="shared" si="0"/>
        <v>0.72868897275043876</v>
      </c>
      <c r="S21" s="12">
        <f t="shared" si="17"/>
        <v>77930.437313415736</v>
      </c>
      <c r="T21" s="11">
        <f t="shared" si="15"/>
        <v>0.32695408220801947</v>
      </c>
      <c r="U21" s="11">
        <f t="shared" si="6"/>
        <v>0.40173489054241929</v>
      </c>
      <c r="V21">
        <v>2326</v>
      </c>
      <c r="W21" s="23">
        <f t="shared" si="7"/>
        <v>7.7147498890192097</v>
      </c>
      <c r="X21" s="23" t="s">
        <v>55</v>
      </c>
      <c r="Y21" s="12">
        <v>0</v>
      </c>
      <c r="Z21" s="16">
        <f t="shared" si="8"/>
        <v>0</v>
      </c>
      <c r="AA21" s="16">
        <f t="shared" si="9"/>
        <v>4.4781613611111104E-2</v>
      </c>
      <c r="AB21" s="12">
        <f t="shared" si="10"/>
        <v>0</v>
      </c>
      <c r="AC21" t="s">
        <v>11</v>
      </c>
      <c r="AD21">
        <v>3.044</v>
      </c>
      <c r="AE21">
        <f t="shared" si="18"/>
        <v>20.989031673191437</v>
      </c>
      <c r="AF21">
        <f t="shared" si="19"/>
        <v>8.5140386698110831E-2</v>
      </c>
      <c r="AG21">
        <v>2009</v>
      </c>
      <c r="AH21">
        <v>840000</v>
      </c>
      <c r="AI21">
        <v>242610561</v>
      </c>
    </row>
    <row r="22" spans="1:35" x14ac:dyDescent="0.2">
      <c r="A22" s="1">
        <v>39326</v>
      </c>
      <c r="B22" s="12">
        <v>21</v>
      </c>
      <c r="C22" s="5">
        <v>301772224</v>
      </c>
      <c r="D22">
        <v>2940</v>
      </c>
      <c r="E22" s="23">
        <f t="shared" si="11"/>
        <v>9.742447336703858</v>
      </c>
      <c r="F22">
        <v>1520</v>
      </c>
      <c r="G22" s="23">
        <f t="shared" si="12"/>
        <v>5.0369115482278453</v>
      </c>
      <c r="H22" s="6">
        <v>4.7</v>
      </c>
      <c r="I22" s="15">
        <v>129</v>
      </c>
      <c r="J22" s="25">
        <f t="shared" si="13"/>
        <v>0.42747473007986314</v>
      </c>
      <c r="K22">
        <v>8123</v>
      </c>
      <c r="L22">
        <v>1.05139</v>
      </c>
      <c r="M22">
        <f t="shared" si="2"/>
        <v>7725.9627730908605</v>
      </c>
      <c r="N22">
        <v>0</v>
      </c>
      <c r="O22">
        <f t="shared" si="3"/>
        <v>-0.21161666666666665</v>
      </c>
      <c r="P22">
        <v>0</v>
      </c>
      <c r="Q22">
        <f t="shared" si="16"/>
        <v>329550</v>
      </c>
      <c r="R22" s="13">
        <f t="shared" si="0"/>
        <v>1.092048816262162</v>
      </c>
      <c r="S22" s="12">
        <f t="shared" si="17"/>
        <v>74352.448129436365</v>
      </c>
      <c r="T22" s="11">
        <f t="shared" si="15"/>
        <v>0.3119427694253975</v>
      </c>
      <c r="U22" s="11">
        <f t="shared" si="6"/>
        <v>0.78010604683676443</v>
      </c>
      <c r="V22">
        <v>2255</v>
      </c>
      <c r="W22" s="23">
        <f t="shared" si="7"/>
        <v>7.4725233824038089</v>
      </c>
      <c r="X22" s="23" t="s">
        <v>55</v>
      </c>
      <c r="Y22" s="12">
        <v>0</v>
      </c>
      <c r="Z22" s="16">
        <f t="shared" si="8"/>
        <v>0</v>
      </c>
      <c r="AA22" s="16">
        <f t="shared" si="9"/>
        <v>4.4781613611111104E-2</v>
      </c>
      <c r="AB22" s="12">
        <f t="shared" si="10"/>
        <v>0</v>
      </c>
      <c r="AC22" t="s">
        <v>12</v>
      </c>
      <c r="AD22">
        <v>3.0529999999999999</v>
      </c>
      <c r="AE22">
        <f t="shared" si="18"/>
        <v>21.178785569948491</v>
      </c>
      <c r="AF22">
        <f t="shared" si="19"/>
        <v>8.591010873192928E-2</v>
      </c>
      <c r="AG22">
        <v>2010</v>
      </c>
      <c r="AH22">
        <v>872000</v>
      </c>
      <c r="AI22">
        <v>244122529</v>
      </c>
    </row>
    <row r="23" spans="1:35" x14ac:dyDescent="0.2">
      <c r="A23" s="1">
        <v>39356</v>
      </c>
      <c r="B23" s="12">
        <v>22</v>
      </c>
      <c r="C23" s="5">
        <v>302026271</v>
      </c>
      <c r="D23">
        <v>2975</v>
      </c>
      <c r="E23" s="23">
        <f t="shared" si="11"/>
        <v>9.8501365134558121</v>
      </c>
      <c r="F23">
        <v>1528</v>
      </c>
      <c r="G23" s="23">
        <f t="shared" si="12"/>
        <v>5.0591625521211698</v>
      </c>
      <c r="H23" s="6">
        <v>4.7</v>
      </c>
      <c r="I23" s="15">
        <v>108</v>
      </c>
      <c r="J23" s="25">
        <f t="shared" si="13"/>
        <v>0.35758478771537061</v>
      </c>
      <c r="K23">
        <v>9649</v>
      </c>
      <c r="L23">
        <v>1.0536399999999999</v>
      </c>
      <c r="M23">
        <f t="shared" si="2"/>
        <v>9157.7768497779143</v>
      </c>
      <c r="N23">
        <v>0</v>
      </c>
      <c r="O23">
        <f t="shared" si="3"/>
        <v>-0.21161666666666665</v>
      </c>
      <c r="P23">
        <v>0</v>
      </c>
      <c r="Q23">
        <f t="shared" si="16"/>
        <v>351520</v>
      </c>
      <c r="R23" s="13">
        <f t="shared" si="0"/>
        <v>1.163872264608399</v>
      </c>
      <c r="S23" s="12">
        <f t="shared" si="17"/>
        <v>69603.621529607044</v>
      </c>
      <c r="T23" s="11">
        <f t="shared" si="15"/>
        <v>0.29201925435171866</v>
      </c>
      <c r="U23" s="11">
        <f t="shared" si="6"/>
        <v>0.87185301025668038</v>
      </c>
      <c r="V23">
        <v>2223</v>
      </c>
      <c r="W23" s="23">
        <f t="shared" si="7"/>
        <v>7.3602868804747121</v>
      </c>
      <c r="X23" s="23" t="s">
        <v>56</v>
      </c>
      <c r="Y23" s="12">
        <v>0</v>
      </c>
      <c r="Z23" s="16">
        <f t="shared" si="8"/>
        <v>0</v>
      </c>
      <c r="AA23" s="16">
        <f t="shared" si="9"/>
        <v>4.4781613611111104E-2</v>
      </c>
      <c r="AB23" s="12">
        <f t="shared" si="10"/>
        <v>0</v>
      </c>
      <c r="AC23" t="s">
        <v>13</v>
      </c>
      <c r="AD23">
        <v>3.05</v>
      </c>
      <c r="AE23">
        <f t="shared" si="18"/>
        <v>21.115344422540609</v>
      </c>
      <c r="AF23">
        <f t="shared" si="19"/>
        <v>8.5652764614917068E-2</v>
      </c>
      <c r="AG23" t="s">
        <v>30</v>
      </c>
      <c r="AH23">
        <f>SUM(AH18:AH22)</f>
        <v>4284000</v>
      </c>
    </row>
    <row r="24" spans="1:35" x14ac:dyDescent="0.2">
      <c r="A24" s="1">
        <v>39387</v>
      </c>
      <c r="B24" s="12">
        <v>23</v>
      </c>
      <c r="C24" s="5">
        <v>302287110</v>
      </c>
      <c r="D24">
        <v>2780</v>
      </c>
      <c r="E24" s="23">
        <f t="shared" si="11"/>
        <v>9.1965548911430588</v>
      </c>
      <c r="F24">
        <v>1402</v>
      </c>
      <c r="G24" s="23">
        <f t="shared" si="12"/>
        <v>4.637974804813874</v>
      </c>
      <c r="H24" s="6">
        <v>4.7</v>
      </c>
      <c r="I24" s="15">
        <v>111</v>
      </c>
      <c r="J24" s="25">
        <f t="shared" si="13"/>
        <v>0.36720057299168329</v>
      </c>
      <c r="K24">
        <v>9390</v>
      </c>
      <c r="L24">
        <v>1.05989</v>
      </c>
      <c r="M24">
        <f t="shared" si="2"/>
        <v>8859.4099387672304</v>
      </c>
      <c r="N24">
        <v>0</v>
      </c>
      <c r="O24">
        <f t="shared" si="3"/>
        <v>-0.21161666666666665</v>
      </c>
      <c r="P24">
        <v>0</v>
      </c>
      <c r="Q24">
        <f t="shared" si="16"/>
        <v>109850</v>
      </c>
      <c r="R24" s="13">
        <f t="shared" si="0"/>
        <v>0.36339624273095866</v>
      </c>
      <c r="S24" s="12">
        <f t="shared" si="17"/>
        <v>63995.745171736249</v>
      </c>
      <c r="T24" s="11">
        <f t="shared" si="15"/>
        <v>0.26849162983256231</v>
      </c>
      <c r="U24" s="11">
        <f t="shared" si="6"/>
        <v>9.4904612898396357E-2</v>
      </c>
      <c r="V24">
        <v>2224</v>
      </c>
      <c r="W24" s="23">
        <f t="shared" si="7"/>
        <v>7.3572439129144476</v>
      </c>
      <c r="X24" s="23" t="s">
        <v>56</v>
      </c>
      <c r="Y24" s="12">
        <v>0</v>
      </c>
      <c r="Z24" s="16">
        <f t="shared" si="8"/>
        <v>0</v>
      </c>
      <c r="AA24" s="16">
        <f t="shared" si="9"/>
        <v>4.4781613611111104E-2</v>
      </c>
      <c r="AB24" s="12">
        <f t="shared" si="10"/>
        <v>0</v>
      </c>
      <c r="AC24" t="s">
        <v>14</v>
      </c>
      <c r="AD24">
        <v>3.032</v>
      </c>
      <c r="AE24">
        <f t="shared" si="18"/>
        <v>20.738668476643575</v>
      </c>
      <c r="AF24">
        <f t="shared" si="19"/>
        <v>8.4124807718529482E-2</v>
      </c>
    </row>
    <row r="25" spans="1:35" x14ac:dyDescent="0.2">
      <c r="A25" s="1">
        <v>39417</v>
      </c>
      <c r="B25" s="12">
        <v>24</v>
      </c>
      <c r="C25" s="5">
        <v>302533358</v>
      </c>
      <c r="D25">
        <v>2698</v>
      </c>
      <c r="E25" s="23">
        <f t="shared" si="11"/>
        <v>8.9180248348018534</v>
      </c>
      <c r="F25">
        <v>1535</v>
      </c>
      <c r="G25" s="23">
        <f t="shared" si="12"/>
        <v>5.0738206528616923</v>
      </c>
      <c r="H25" s="6">
        <v>5</v>
      </c>
      <c r="I25" s="15">
        <v>169</v>
      </c>
      <c r="J25" s="25">
        <f t="shared" si="13"/>
        <v>0.5586160849078996</v>
      </c>
      <c r="K25">
        <v>10065</v>
      </c>
      <c r="L25">
        <v>1.05918</v>
      </c>
      <c r="M25">
        <f t="shared" si="2"/>
        <v>9502.6341131818954</v>
      </c>
      <c r="N25">
        <v>0</v>
      </c>
      <c r="O25">
        <f t="shared" si="3"/>
        <v>-0.21161666666666665</v>
      </c>
      <c r="P25">
        <v>0</v>
      </c>
      <c r="Q25">
        <f t="shared" si="16"/>
        <v>87880</v>
      </c>
      <c r="R25" s="13">
        <f t="shared" si="0"/>
        <v>0.29048036415210782</v>
      </c>
      <c r="S25" s="12">
        <f t="shared" si="17"/>
        <v>58429.248763991374</v>
      </c>
      <c r="T25" s="11">
        <f t="shared" si="15"/>
        <v>0.24513761326533906</v>
      </c>
      <c r="U25" s="11">
        <f t="shared" si="6"/>
        <v>4.5342750886768757E-2</v>
      </c>
      <c r="V25">
        <v>2441</v>
      </c>
      <c r="W25" s="23">
        <f t="shared" si="7"/>
        <v>8.0685317352673547</v>
      </c>
      <c r="X25" s="23" t="s">
        <v>56</v>
      </c>
      <c r="Y25" s="12">
        <v>0</v>
      </c>
      <c r="Z25" s="16">
        <f t="shared" si="8"/>
        <v>0</v>
      </c>
      <c r="AA25" s="16">
        <f t="shared" si="9"/>
        <v>4.4781613611111104E-2</v>
      </c>
      <c r="AB25" s="12">
        <f t="shared" si="10"/>
        <v>0</v>
      </c>
      <c r="AC25" t="s">
        <v>15</v>
      </c>
      <c r="AD25">
        <v>3.1110000000000002</v>
      </c>
      <c r="AE25">
        <f t="shared" si="18"/>
        <v>22.443476659407072</v>
      </c>
      <c r="AF25">
        <f t="shared" si="19"/>
        <v>9.10402305063268E-2</v>
      </c>
    </row>
    <row r="26" spans="1:35" x14ac:dyDescent="0.2">
      <c r="A26" s="1">
        <v>39448</v>
      </c>
      <c r="B26" s="12">
        <v>25</v>
      </c>
      <c r="C26" s="5">
        <v>302754346</v>
      </c>
      <c r="D26">
        <v>3014</v>
      </c>
      <c r="E26" s="23">
        <f t="shared" si="11"/>
        <v>9.9552658444744502</v>
      </c>
      <c r="F26">
        <v>1400</v>
      </c>
      <c r="G26" s="23">
        <f t="shared" si="12"/>
        <v>4.6242110757346486</v>
      </c>
      <c r="H26" s="6">
        <v>5</v>
      </c>
      <c r="I26" s="15">
        <v>223</v>
      </c>
      <c r="J26" s="25">
        <f t="shared" si="13"/>
        <v>0.73657076420630474</v>
      </c>
      <c r="K26">
        <v>7093</v>
      </c>
      <c r="L26">
        <v>1.0644499999999999</v>
      </c>
      <c r="M26">
        <f t="shared" si="2"/>
        <v>6663.535159002302</v>
      </c>
      <c r="N26">
        <v>0</v>
      </c>
      <c r="O26">
        <f t="shared" si="3"/>
        <v>-0.21161666666666665</v>
      </c>
      <c r="P26">
        <v>0</v>
      </c>
      <c r="Q26">
        <f>$AH$6*AD4</f>
        <v>64710</v>
      </c>
      <c r="R26" s="13">
        <f t="shared" si="0"/>
        <v>0.21373764193627792</v>
      </c>
      <c r="S26" s="12">
        <f>$AH$20*AF18</f>
        <v>66866.541696496264</v>
      </c>
      <c r="T26" s="11">
        <f t="shared" ref="T26:T37" si="20">S26*1000/$AI$20</f>
        <v>0.2779791572715859</v>
      </c>
      <c r="U26" s="11">
        <f t="shared" si="6"/>
        <v>-6.4241515335307975E-2</v>
      </c>
      <c r="V26">
        <v>2375</v>
      </c>
      <c r="W26" s="23">
        <f t="shared" si="7"/>
        <v>7.8446437891927072</v>
      </c>
      <c r="X26" s="23" t="s">
        <v>53</v>
      </c>
      <c r="Y26" s="12">
        <v>0</v>
      </c>
      <c r="Z26" s="16">
        <f t="shared" si="8"/>
        <v>0</v>
      </c>
      <c r="AA26" s="16">
        <f t="shared" si="9"/>
        <v>4.4781613611111104E-2</v>
      </c>
      <c r="AB26" s="12">
        <f t="shared" si="10"/>
        <v>0</v>
      </c>
      <c r="AC26" t="s">
        <v>16</v>
      </c>
      <c r="AD26">
        <v>3.0640000000000001</v>
      </c>
      <c r="AE26">
        <f t="shared" si="18"/>
        <v>21.413038238853925</v>
      </c>
      <c r="AF26">
        <f t="shared" si="19"/>
        <v>8.6860336599808838E-2</v>
      </c>
    </row>
    <row r="27" spans="1:35" x14ac:dyDescent="0.2">
      <c r="A27" s="1">
        <v>39479</v>
      </c>
      <c r="B27" s="12">
        <v>26</v>
      </c>
      <c r="C27" s="5">
        <v>302966260</v>
      </c>
      <c r="D27">
        <v>2770</v>
      </c>
      <c r="E27" s="23">
        <f t="shared" si="11"/>
        <v>9.1429322855951014</v>
      </c>
      <c r="F27">
        <v>1317</v>
      </c>
      <c r="G27" s="23">
        <f t="shared" si="12"/>
        <v>4.3470187076277078</v>
      </c>
      <c r="H27" s="6">
        <v>4.9000000000000004</v>
      </c>
      <c r="I27" s="15">
        <v>172</v>
      </c>
      <c r="J27" s="25">
        <f t="shared" si="13"/>
        <v>0.56771998307666338</v>
      </c>
      <c r="K27">
        <v>7483</v>
      </c>
      <c r="L27">
        <v>1.0675399999999999</v>
      </c>
      <c r="M27">
        <f t="shared" si="2"/>
        <v>7009.5734117691145</v>
      </c>
      <c r="N27">
        <v>0</v>
      </c>
      <c r="O27">
        <f t="shared" si="3"/>
        <v>-0.21161666666666665</v>
      </c>
      <c r="P27">
        <v>0</v>
      </c>
      <c r="Q27">
        <f t="shared" ref="Q27:Q37" si="21">$AH$6*AD5</f>
        <v>43140</v>
      </c>
      <c r="R27" s="13">
        <f t="shared" si="0"/>
        <v>0.14239209342980963</v>
      </c>
      <c r="S27" s="12">
        <f t="shared" ref="S27:S37" si="22">$AH$20*AF19</f>
        <v>72146.49595384697</v>
      </c>
      <c r="T27" s="11">
        <f t="shared" si="20"/>
        <v>0.2999291070918228</v>
      </c>
      <c r="U27" s="11">
        <f t="shared" si="6"/>
        <v>-0.15753701366201317</v>
      </c>
      <c r="V27">
        <v>2490</v>
      </c>
      <c r="W27" s="23">
        <f t="shared" si="7"/>
        <v>8.2187369643075101</v>
      </c>
      <c r="X27" s="23" t="s">
        <v>53</v>
      </c>
      <c r="Y27" s="12">
        <v>0</v>
      </c>
      <c r="Z27" s="16">
        <f t="shared" si="8"/>
        <v>0</v>
      </c>
      <c r="AA27" s="16">
        <f t="shared" si="9"/>
        <v>4.4781613611111104E-2</v>
      </c>
      <c r="AB27" s="12">
        <f t="shared" si="10"/>
        <v>0</v>
      </c>
      <c r="AC27" t="s">
        <v>17</v>
      </c>
      <c r="AD27">
        <v>2.9980000000000002</v>
      </c>
      <c r="AE27">
        <f t="shared" si="18"/>
        <v>20.045405993647812</v>
      </c>
      <c r="AF27">
        <f t="shared" si="19"/>
        <v>8.131264197384E-2</v>
      </c>
    </row>
    <row r="28" spans="1:35" x14ac:dyDescent="0.2">
      <c r="A28" s="1">
        <v>39508</v>
      </c>
      <c r="B28" s="12">
        <v>27</v>
      </c>
      <c r="C28" s="5">
        <v>303185074</v>
      </c>
      <c r="D28">
        <v>3033</v>
      </c>
      <c r="E28" s="23">
        <f t="shared" si="11"/>
        <v>10.003790621961819</v>
      </c>
      <c r="F28">
        <v>1441</v>
      </c>
      <c r="G28" s="23">
        <f t="shared" si="12"/>
        <v>4.7528724979383385</v>
      </c>
      <c r="H28" s="6">
        <v>5.0999999999999996</v>
      </c>
      <c r="I28" s="15">
        <v>232</v>
      </c>
      <c r="J28" s="25">
        <f t="shared" si="13"/>
        <v>0.76520917385266796</v>
      </c>
      <c r="K28">
        <v>8365</v>
      </c>
      <c r="L28">
        <v>1.0767899999999999</v>
      </c>
      <c r="M28">
        <f t="shared" si="2"/>
        <v>7768.4599596950202</v>
      </c>
      <c r="N28">
        <v>0</v>
      </c>
      <c r="O28">
        <f t="shared" si="3"/>
        <v>-0.21161666666666665</v>
      </c>
      <c r="P28">
        <v>0</v>
      </c>
      <c r="Q28">
        <f t="shared" si="21"/>
        <v>86280</v>
      </c>
      <c r="R28" s="13">
        <f t="shared" si="0"/>
        <v>0.28457865310348357</v>
      </c>
      <c r="S28" s="12">
        <f t="shared" si="22"/>
        <v>77843.368990790797</v>
      </c>
      <c r="T28" s="11">
        <f t="shared" si="20"/>
        <v>0.32361228145248883</v>
      </c>
      <c r="U28" s="11">
        <f t="shared" si="6"/>
        <v>-3.9033628349005256E-2</v>
      </c>
      <c r="V28">
        <v>2431</v>
      </c>
      <c r="W28" s="23">
        <f t="shared" si="7"/>
        <v>8.0182047484303265</v>
      </c>
      <c r="X28" s="23" t="s">
        <v>53</v>
      </c>
      <c r="Y28" s="12">
        <v>0</v>
      </c>
      <c r="Z28" s="16">
        <f t="shared" si="8"/>
        <v>0</v>
      </c>
      <c r="AA28" s="16">
        <f t="shared" si="9"/>
        <v>4.4781613611111104E-2</v>
      </c>
      <c r="AB28" s="12">
        <f t="shared" si="10"/>
        <v>0</v>
      </c>
      <c r="AC28" t="s">
        <v>18</v>
      </c>
      <c r="AD28">
        <v>2.9140000000000001</v>
      </c>
      <c r="AE28">
        <f t="shared" si="18"/>
        <v>18.430372811676346</v>
      </c>
      <c r="AF28">
        <f t="shared" si="19"/>
        <v>7.4761384546420853E-2</v>
      </c>
    </row>
    <row r="29" spans="1:35" x14ac:dyDescent="0.2">
      <c r="A29" s="1">
        <v>39539</v>
      </c>
      <c r="B29" s="12">
        <v>28</v>
      </c>
      <c r="C29" s="5">
        <v>303381938</v>
      </c>
      <c r="D29">
        <v>3034</v>
      </c>
      <c r="E29" s="23">
        <f t="shared" si="11"/>
        <v>10.000595355152619</v>
      </c>
      <c r="F29">
        <v>1496</v>
      </c>
      <c r="G29" s="23">
        <f t="shared" si="12"/>
        <v>4.9310779997720235</v>
      </c>
      <c r="H29" s="6">
        <v>5</v>
      </c>
      <c r="I29" s="15">
        <v>178</v>
      </c>
      <c r="J29" s="25">
        <f t="shared" si="13"/>
        <v>0.58671917376966587</v>
      </c>
      <c r="K29">
        <v>8895</v>
      </c>
      <c r="L29">
        <v>1.0833200000000001</v>
      </c>
      <c r="M29">
        <f t="shared" si="2"/>
        <v>8210.8702876343086</v>
      </c>
      <c r="N29">
        <v>0</v>
      </c>
      <c r="O29">
        <f t="shared" si="3"/>
        <v>-0.21161666666666665</v>
      </c>
      <c r="P29">
        <v>0</v>
      </c>
      <c r="Q29">
        <f t="shared" si="21"/>
        <v>194130</v>
      </c>
      <c r="R29" s="13">
        <f t="shared" si="0"/>
        <v>0.63988647867362491</v>
      </c>
      <c r="S29" s="12">
        <f t="shared" si="22"/>
        <v>71858.486373205538</v>
      </c>
      <c r="T29" s="11">
        <f t="shared" si="20"/>
        <v>0.29873178690026514</v>
      </c>
      <c r="U29" s="11">
        <f t="shared" si="6"/>
        <v>0.34115469177335978</v>
      </c>
      <c r="V29">
        <v>2396</v>
      </c>
      <c r="W29" s="23">
        <f t="shared" si="7"/>
        <v>7.8976356199557269</v>
      </c>
      <c r="X29" s="23" t="s">
        <v>54</v>
      </c>
      <c r="Y29" s="12">
        <v>0</v>
      </c>
      <c r="Z29" s="16">
        <f t="shared" si="8"/>
        <v>0</v>
      </c>
      <c r="AA29" s="16">
        <f t="shared" si="9"/>
        <v>4.4781613611111104E-2</v>
      </c>
      <c r="AB29" s="12">
        <f t="shared" si="10"/>
        <v>0</v>
      </c>
      <c r="AC29" t="s">
        <v>19</v>
      </c>
      <c r="AD29">
        <v>2.823</v>
      </c>
      <c r="AE29">
        <f t="shared" si="18"/>
        <v>16.827256795536801</v>
      </c>
      <c r="AF29">
        <f t="shared" si="19"/>
        <v>6.8258468182232912E-2</v>
      </c>
    </row>
    <row r="30" spans="1:35" x14ac:dyDescent="0.2">
      <c r="A30" s="1">
        <v>39569</v>
      </c>
      <c r="B30" s="12">
        <v>29</v>
      </c>
      <c r="C30" s="5">
        <v>303616954</v>
      </c>
      <c r="D30">
        <v>3147</v>
      </c>
      <c r="E30" s="23">
        <f t="shared" si="11"/>
        <v>10.365033831411141</v>
      </c>
      <c r="F30">
        <v>1469</v>
      </c>
      <c r="G30" s="23">
        <f t="shared" si="12"/>
        <v>4.8383332374779044</v>
      </c>
      <c r="H30" s="6">
        <v>5.4</v>
      </c>
      <c r="I30" s="15">
        <v>161</v>
      </c>
      <c r="J30" s="25">
        <f t="shared" si="13"/>
        <v>0.53027341813066209</v>
      </c>
      <c r="K30">
        <v>9794</v>
      </c>
      <c r="L30">
        <v>1.0924499999999999</v>
      </c>
      <c r="M30">
        <f t="shared" si="2"/>
        <v>8965.17003066502</v>
      </c>
      <c r="N30">
        <v>0</v>
      </c>
      <c r="O30">
        <f t="shared" si="3"/>
        <v>-0.21161666666666665</v>
      </c>
      <c r="P30">
        <v>0</v>
      </c>
      <c r="Q30">
        <f t="shared" si="21"/>
        <v>237270</v>
      </c>
      <c r="R30" s="13">
        <f t="shared" si="0"/>
        <v>0.78147809888113162</v>
      </c>
      <c r="S30" s="12">
        <f t="shared" si="22"/>
        <v>72508.131769748317</v>
      </c>
      <c r="T30" s="11">
        <f t="shared" si="20"/>
        <v>0.30143250799746207</v>
      </c>
      <c r="U30" s="11">
        <f t="shared" si="6"/>
        <v>0.48004559088366955</v>
      </c>
      <c r="V30">
        <v>2520</v>
      </c>
      <c r="W30" s="23">
        <f t="shared" si="7"/>
        <v>8.299931762045146</v>
      </c>
      <c r="X30" s="23" t="s">
        <v>54</v>
      </c>
      <c r="Y30" s="12">
        <v>0</v>
      </c>
      <c r="Z30" s="16">
        <f t="shared" si="8"/>
        <v>0</v>
      </c>
      <c r="AA30" s="16">
        <f t="shared" si="9"/>
        <v>4.4781613611111104E-2</v>
      </c>
      <c r="AB30" s="12">
        <f t="shared" si="10"/>
        <v>0</v>
      </c>
      <c r="AC30" t="s">
        <v>27</v>
      </c>
      <c r="AD30" s="10">
        <f>SUM(AD18:AD29)</f>
        <v>36.233000000000004</v>
      </c>
      <c r="AE30">
        <f>SUM(AE18:AE29)</f>
        <v>246.5226255973437</v>
      </c>
      <c r="AF30">
        <f>SUM(AF18:AF29)</f>
        <v>1</v>
      </c>
    </row>
    <row r="31" spans="1:35" x14ac:dyDescent="0.2">
      <c r="A31" s="1">
        <v>39600</v>
      </c>
      <c r="B31" s="12">
        <v>30</v>
      </c>
      <c r="C31" s="5">
        <v>303847001</v>
      </c>
      <c r="D31">
        <v>3078</v>
      </c>
      <c r="E31" s="23">
        <f t="shared" si="11"/>
        <v>10.130098338538481</v>
      </c>
      <c r="F31">
        <v>1576</v>
      </c>
      <c r="G31" s="23">
        <f t="shared" si="12"/>
        <v>5.1868209816558304</v>
      </c>
      <c r="H31" s="6">
        <v>5.6</v>
      </c>
      <c r="I31" s="15">
        <v>154</v>
      </c>
      <c r="J31" s="25">
        <f t="shared" si="13"/>
        <v>0.50683402993337423</v>
      </c>
      <c r="K31">
        <v>9977</v>
      </c>
      <c r="L31">
        <v>1.10345</v>
      </c>
      <c r="M31">
        <f t="shared" si="2"/>
        <v>9041.642122434183</v>
      </c>
      <c r="N31">
        <v>0</v>
      </c>
      <c r="O31">
        <f t="shared" si="3"/>
        <v>-0.21161666666666665</v>
      </c>
      <c r="P31">
        <v>0</v>
      </c>
      <c r="Q31">
        <f t="shared" si="21"/>
        <v>280410</v>
      </c>
      <c r="R31" s="13">
        <f t="shared" si="0"/>
        <v>0.92286578138712649</v>
      </c>
      <c r="S31" s="12">
        <f t="shared" si="22"/>
        <v>72290.933334990012</v>
      </c>
      <c r="T31" s="11">
        <f t="shared" si="20"/>
        <v>0.30052956556432608</v>
      </c>
      <c r="U31" s="11">
        <f t="shared" si="6"/>
        <v>0.62233621582280041</v>
      </c>
      <c r="V31">
        <v>2222</v>
      </c>
      <c r="W31" s="23">
        <f t="shared" si="7"/>
        <v>7.3128910033243999</v>
      </c>
      <c r="X31" s="23" t="s">
        <v>54</v>
      </c>
      <c r="Y31" s="12">
        <v>0</v>
      </c>
      <c r="Z31" s="16">
        <f t="shared" si="8"/>
        <v>0</v>
      </c>
      <c r="AA31" s="16">
        <f t="shared" si="9"/>
        <v>4.4781613611111104E-2</v>
      </c>
      <c r="AB31" s="12">
        <f t="shared" si="10"/>
        <v>0</v>
      </c>
    </row>
    <row r="32" spans="1:35" x14ac:dyDescent="0.2">
      <c r="A32" s="1">
        <v>39630</v>
      </c>
      <c r="B32" s="12">
        <v>31</v>
      </c>
      <c r="C32" s="5">
        <v>304093966</v>
      </c>
      <c r="D32">
        <v>3116</v>
      </c>
      <c r="E32" s="23">
        <f t="shared" si="11"/>
        <v>10.246832717489699</v>
      </c>
      <c r="F32">
        <v>1633</v>
      </c>
      <c r="G32" s="23">
        <f t="shared" si="12"/>
        <v>5.3700506507255064</v>
      </c>
      <c r="H32" s="6">
        <v>5.8</v>
      </c>
      <c r="I32" s="15">
        <v>153</v>
      </c>
      <c r="J32" s="25">
        <f t="shared" si="13"/>
        <v>0.50313395564054042</v>
      </c>
      <c r="K32">
        <v>9553</v>
      </c>
      <c r="L32">
        <v>1.1092500000000001</v>
      </c>
      <c r="M32">
        <f t="shared" si="2"/>
        <v>8612.1253098940724</v>
      </c>
      <c r="N32">
        <v>0</v>
      </c>
      <c r="O32">
        <f t="shared" si="3"/>
        <v>-0.21161666666666665</v>
      </c>
      <c r="P32">
        <v>0</v>
      </c>
      <c r="Q32">
        <f t="shared" si="21"/>
        <v>172560</v>
      </c>
      <c r="R32" s="13">
        <f t="shared" si="0"/>
        <v>0.56745617898909573</v>
      </c>
      <c r="S32" s="12">
        <f t="shared" si="22"/>
        <v>71001.33771443888</v>
      </c>
      <c r="T32" s="11">
        <f t="shared" si="20"/>
        <v>0.29516842836885016</v>
      </c>
      <c r="U32" s="11">
        <f t="shared" si="6"/>
        <v>0.27228775062024557</v>
      </c>
      <c r="V32">
        <v>2267</v>
      </c>
      <c r="W32" s="23">
        <f t="shared" si="7"/>
        <v>7.4549325322686606</v>
      </c>
      <c r="X32" s="23" t="s">
        <v>55</v>
      </c>
      <c r="Y32" s="12">
        <v>0</v>
      </c>
      <c r="Z32" s="16">
        <f t="shared" si="8"/>
        <v>0</v>
      </c>
      <c r="AA32" s="16">
        <f t="shared" si="9"/>
        <v>4.4781613611111104E-2</v>
      </c>
      <c r="AB32" s="12">
        <f t="shared" si="10"/>
        <v>0</v>
      </c>
    </row>
    <row r="33" spans="1:37" x14ac:dyDescent="0.2">
      <c r="A33" s="1">
        <v>39661</v>
      </c>
      <c r="B33" s="12">
        <v>32</v>
      </c>
      <c r="C33" s="5">
        <v>304357665</v>
      </c>
      <c r="D33">
        <v>3000</v>
      </c>
      <c r="E33" s="23">
        <f t="shared" si="11"/>
        <v>9.8568242071380059</v>
      </c>
      <c r="F33">
        <v>1596</v>
      </c>
      <c r="G33" s="23">
        <f t="shared" si="12"/>
        <v>5.2438304781974194</v>
      </c>
      <c r="H33" s="6">
        <v>6.1</v>
      </c>
      <c r="I33" s="15">
        <v>161</v>
      </c>
      <c r="J33" s="25">
        <f t="shared" si="13"/>
        <v>0.52898289911640639</v>
      </c>
      <c r="K33">
        <v>9375</v>
      </c>
      <c r="L33">
        <v>1.1048199999999999</v>
      </c>
      <c r="M33">
        <f t="shared" si="2"/>
        <v>8485.5451566771062</v>
      </c>
      <c r="N33">
        <v>0</v>
      </c>
      <c r="O33">
        <f t="shared" si="3"/>
        <v>-0.21161666666666665</v>
      </c>
      <c r="P33">
        <v>0</v>
      </c>
      <c r="Q33">
        <f t="shared" si="21"/>
        <v>215700</v>
      </c>
      <c r="R33" s="13">
        <f t="shared" si="0"/>
        <v>0.7087056604932227</v>
      </c>
      <c r="S33" s="12">
        <f t="shared" si="22"/>
        <v>76837.954547339818</v>
      </c>
      <c r="T33" s="11">
        <f t="shared" si="20"/>
        <v>0.31943254891947176</v>
      </c>
      <c r="U33" s="11">
        <f t="shared" si="6"/>
        <v>0.38927311157375094</v>
      </c>
      <c r="V33">
        <v>2286</v>
      </c>
      <c r="W33" s="23">
        <f t="shared" si="7"/>
        <v>7.5109000458391613</v>
      </c>
      <c r="X33" s="23" t="s">
        <v>55</v>
      </c>
      <c r="Y33" s="12">
        <v>0</v>
      </c>
      <c r="Z33" s="16">
        <f t="shared" si="8"/>
        <v>0</v>
      </c>
      <c r="AA33" s="16">
        <f t="shared" si="9"/>
        <v>4.4781613611111104E-2</v>
      </c>
      <c r="AB33" s="12">
        <f t="shared" si="10"/>
        <v>0</v>
      </c>
    </row>
    <row r="34" spans="1:37" x14ac:dyDescent="0.2">
      <c r="A34" s="1">
        <v>39692</v>
      </c>
      <c r="B34" s="12">
        <v>33</v>
      </c>
      <c r="C34" s="5">
        <v>304614210</v>
      </c>
      <c r="D34">
        <v>3098</v>
      </c>
      <c r="E34" s="23">
        <f t="shared" si="11"/>
        <v>10.170241237268609</v>
      </c>
      <c r="F34">
        <v>1571</v>
      </c>
      <c r="G34" s="23">
        <f t="shared" si="12"/>
        <v>5.157343119350867</v>
      </c>
      <c r="H34" s="6">
        <v>6.1</v>
      </c>
      <c r="I34" s="15">
        <v>145</v>
      </c>
      <c r="J34" s="25">
        <f t="shared" si="13"/>
        <v>0.47601193654097751</v>
      </c>
      <c r="K34">
        <v>9225</v>
      </c>
      <c r="L34">
        <v>1.1032900000000001</v>
      </c>
      <c r="M34">
        <f t="shared" si="2"/>
        <v>8361.3555819412832</v>
      </c>
      <c r="N34">
        <v>0</v>
      </c>
      <c r="O34">
        <f t="shared" si="3"/>
        <v>-0.21161666666666665</v>
      </c>
      <c r="P34">
        <v>0</v>
      </c>
      <c r="Q34">
        <f t="shared" si="21"/>
        <v>323550</v>
      </c>
      <c r="R34" s="13">
        <f t="shared" ref="R34:R61" si="23">Q34*1000/C34</f>
        <v>1.0621631866747123</v>
      </c>
      <c r="S34" s="12">
        <f t="shared" si="22"/>
        <v>73310.124090238663</v>
      </c>
      <c r="T34" s="11">
        <f t="shared" si="20"/>
        <v>0.30476656930423773</v>
      </c>
      <c r="U34" s="11">
        <f t="shared" si="6"/>
        <v>0.75739661737047459</v>
      </c>
      <c r="V34">
        <v>2197</v>
      </c>
      <c r="W34" s="23">
        <f t="shared" si="7"/>
        <v>7.2124015488312248</v>
      </c>
      <c r="X34" s="23" t="s">
        <v>55</v>
      </c>
      <c r="Y34" s="12">
        <v>0</v>
      </c>
      <c r="Z34" s="16">
        <f t="shared" si="8"/>
        <v>0</v>
      </c>
      <c r="AA34" s="16">
        <f t="shared" si="9"/>
        <v>4.4781613611111104E-2</v>
      </c>
      <c r="AB34" s="12">
        <f t="shared" si="10"/>
        <v>0</v>
      </c>
      <c r="AD34" t="s">
        <v>118</v>
      </c>
      <c r="AE34" t="s">
        <v>116</v>
      </c>
      <c r="AF34" t="s">
        <v>117</v>
      </c>
      <c r="AG34" t="s">
        <v>121</v>
      </c>
      <c r="AH34" t="s">
        <v>56</v>
      </c>
      <c r="AI34" t="s">
        <v>119</v>
      </c>
      <c r="AJ34" t="s">
        <v>122</v>
      </c>
      <c r="AK34" t="s">
        <v>120</v>
      </c>
    </row>
    <row r="35" spans="1:37" x14ac:dyDescent="0.2">
      <c r="A35" s="1">
        <v>39722</v>
      </c>
      <c r="B35" s="12">
        <v>34</v>
      </c>
      <c r="C35" s="5">
        <v>304858602</v>
      </c>
      <c r="D35">
        <v>2992</v>
      </c>
      <c r="E35" s="23">
        <f t="shared" si="11"/>
        <v>9.8143860149302924</v>
      </c>
      <c r="F35">
        <v>1485</v>
      </c>
      <c r="G35" s="23">
        <f t="shared" si="12"/>
        <v>4.8711107059396674</v>
      </c>
      <c r="H35" s="6">
        <v>6.5</v>
      </c>
      <c r="I35" s="15">
        <v>170</v>
      </c>
      <c r="J35" s="25">
        <f t="shared" si="13"/>
        <v>0.55763556903013023</v>
      </c>
      <c r="K35">
        <v>9948</v>
      </c>
      <c r="L35">
        <v>1.09215</v>
      </c>
      <c r="M35">
        <f t="shared" si="2"/>
        <v>9108.638923224833</v>
      </c>
      <c r="N35">
        <v>0</v>
      </c>
      <c r="O35">
        <f t="shared" si="3"/>
        <v>-0.21161666666666665</v>
      </c>
      <c r="P35">
        <v>0</v>
      </c>
      <c r="Q35">
        <f t="shared" si="21"/>
        <v>345120</v>
      </c>
      <c r="R35" s="13">
        <f t="shared" si="23"/>
        <v>1.1320658093157561</v>
      </c>
      <c r="S35" s="12">
        <f t="shared" si="22"/>
        <v>68627.869825920963</v>
      </c>
      <c r="T35" s="11">
        <f t="shared" si="20"/>
        <v>0.28530139192996773</v>
      </c>
      <c r="U35" s="11">
        <f t="shared" si="6"/>
        <v>0.84676441738578834</v>
      </c>
      <c r="V35">
        <v>2302</v>
      </c>
      <c r="W35" s="23">
        <f t="shared" si="7"/>
        <v>7.5510416465138812</v>
      </c>
      <c r="X35" s="23" t="s">
        <v>56</v>
      </c>
      <c r="Y35" s="12">
        <v>0</v>
      </c>
      <c r="Z35" s="16">
        <f t="shared" ref="Z35:Z61" si="24">N35^2</f>
        <v>0</v>
      </c>
      <c r="AA35" s="16">
        <f t="shared" si="9"/>
        <v>4.4781613611111104E-2</v>
      </c>
      <c r="AB35" s="12">
        <f t="shared" ref="AB35:AB61" si="25">P35^2</f>
        <v>0</v>
      </c>
      <c r="AE35">
        <v>178004</v>
      </c>
      <c r="AF35" s="36">
        <v>90268</v>
      </c>
      <c r="AG35" s="36">
        <v>31849</v>
      </c>
      <c r="AH35" s="36">
        <v>3617</v>
      </c>
      <c r="AI35" s="36">
        <v>3223</v>
      </c>
      <c r="AJ35" s="36">
        <v>41943</v>
      </c>
      <c r="AK35" s="36">
        <f>AE35-SUM(AF35:AJ35)</f>
        <v>7104</v>
      </c>
    </row>
    <row r="36" spans="1:37" x14ac:dyDescent="0.2">
      <c r="A36" s="1">
        <v>39753</v>
      </c>
      <c r="B36" s="12">
        <v>35</v>
      </c>
      <c r="C36" s="5">
        <v>305093832</v>
      </c>
      <c r="D36">
        <v>2789</v>
      </c>
      <c r="E36" s="23">
        <f t="shared" si="11"/>
        <v>9.1414499654650516</v>
      </c>
      <c r="F36">
        <v>1449</v>
      </c>
      <c r="G36" s="23">
        <f t="shared" si="12"/>
        <v>4.7493585514373819</v>
      </c>
      <c r="H36" s="6">
        <v>6.8</v>
      </c>
      <c r="I36" s="15">
        <v>169</v>
      </c>
      <c r="J36" s="25">
        <f t="shared" si="13"/>
        <v>0.55392794699304182</v>
      </c>
      <c r="K36">
        <v>8758</v>
      </c>
      <c r="L36">
        <v>1.0712299999999999</v>
      </c>
      <c r="M36">
        <f t="shared" si="2"/>
        <v>8175.6485535319216</v>
      </c>
      <c r="N36">
        <v>0</v>
      </c>
      <c r="O36">
        <f t="shared" si="3"/>
        <v>-0.21161666666666665</v>
      </c>
      <c r="P36">
        <v>0</v>
      </c>
      <c r="Q36">
        <f t="shared" si="21"/>
        <v>107850</v>
      </c>
      <c r="R36" s="13">
        <f t="shared" si="23"/>
        <v>0.35349780522603291</v>
      </c>
      <c r="S36" s="12">
        <f t="shared" si="22"/>
        <v>63098.608557179199</v>
      </c>
      <c r="T36" s="11">
        <f t="shared" si="20"/>
        <v>0.2623150171478576</v>
      </c>
      <c r="U36" s="11">
        <f t="shared" si="6"/>
        <v>9.1182788078175314E-2</v>
      </c>
      <c r="V36">
        <v>2266</v>
      </c>
      <c r="W36" s="23">
        <f t="shared" si="7"/>
        <v>7.4272232419303714</v>
      </c>
      <c r="X36" s="23" t="s">
        <v>56</v>
      </c>
      <c r="Y36" s="12">
        <v>0</v>
      </c>
      <c r="Z36" s="16">
        <f t="shared" si="24"/>
        <v>0</v>
      </c>
      <c r="AA36" s="16">
        <f t="shared" si="9"/>
        <v>4.4781613611111104E-2</v>
      </c>
      <c r="AB36" s="12">
        <f t="shared" si="25"/>
        <v>0</v>
      </c>
      <c r="AD36" t="s">
        <v>23</v>
      </c>
      <c r="AE36">
        <v>1</v>
      </c>
      <c r="AF36">
        <f>AF35/$AE$35</f>
        <v>0.50711219972584887</v>
      </c>
      <c r="AG36">
        <f t="shared" ref="AG36:AK36" si="26">AG35/$AE$35</f>
        <v>0.17892294555178534</v>
      </c>
      <c r="AH36">
        <f t="shared" si="26"/>
        <v>2.0319768095098986E-2</v>
      </c>
      <c r="AI36">
        <f t="shared" si="26"/>
        <v>1.8106334689108109E-2</v>
      </c>
      <c r="AJ36">
        <f t="shared" si="26"/>
        <v>0.23562953641491202</v>
      </c>
      <c r="AK36">
        <f t="shared" si="26"/>
        <v>3.9909215523246666E-2</v>
      </c>
    </row>
    <row r="37" spans="1:37" x14ac:dyDescent="0.2">
      <c r="A37" s="1">
        <v>39783</v>
      </c>
      <c r="B37" s="12">
        <v>36</v>
      </c>
      <c r="C37" s="5">
        <v>305298802</v>
      </c>
      <c r="D37">
        <v>2737</v>
      </c>
      <c r="E37" s="23">
        <f t="shared" si="11"/>
        <v>8.9649876844259619</v>
      </c>
      <c r="F37">
        <v>1393</v>
      </c>
      <c r="G37" s="23">
        <f t="shared" si="12"/>
        <v>4.5627430925850803</v>
      </c>
      <c r="H37" s="6">
        <v>7.3</v>
      </c>
      <c r="I37" s="15">
        <v>248</v>
      </c>
      <c r="J37" s="25">
        <f t="shared" si="13"/>
        <v>0.81231894254206738</v>
      </c>
      <c r="K37">
        <v>10839</v>
      </c>
      <c r="L37">
        <v>1.0601499999999999</v>
      </c>
      <c r="M37">
        <f t="shared" si="2"/>
        <v>10224.024902136491</v>
      </c>
      <c r="N37">
        <v>0</v>
      </c>
      <c r="O37">
        <f t="shared" si="3"/>
        <v>-0.21161666666666665</v>
      </c>
      <c r="P37">
        <v>0</v>
      </c>
      <c r="Q37">
        <f t="shared" si="21"/>
        <v>86280</v>
      </c>
      <c r="R37" s="13">
        <f t="shared" si="23"/>
        <v>0.28260838049407083</v>
      </c>
      <c r="S37" s="12">
        <f t="shared" si="22"/>
        <v>57610.147145804578</v>
      </c>
      <c r="T37" s="11">
        <f t="shared" si="20"/>
        <v>0.23949825649083858</v>
      </c>
      <c r="U37" s="11">
        <f t="shared" si="6"/>
        <v>4.3110124003232247E-2</v>
      </c>
      <c r="V37">
        <v>2419</v>
      </c>
      <c r="W37" s="23">
        <f t="shared" si="7"/>
        <v>7.9233851693921808</v>
      </c>
      <c r="X37" s="23" t="s">
        <v>56</v>
      </c>
      <c r="Y37" s="12">
        <v>0</v>
      </c>
      <c r="Z37" s="16">
        <f t="shared" si="24"/>
        <v>0</v>
      </c>
      <c r="AA37" s="16">
        <f t="shared" si="9"/>
        <v>4.4781613611111104E-2</v>
      </c>
      <c r="AB37" s="12">
        <f t="shared" si="25"/>
        <v>0</v>
      </c>
    </row>
    <row r="38" spans="1:37" x14ac:dyDescent="0.2">
      <c r="A38" s="1">
        <v>39814</v>
      </c>
      <c r="B38" s="12">
        <v>37</v>
      </c>
      <c r="C38" s="5">
        <v>305519874</v>
      </c>
      <c r="D38">
        <v>2945</v>
      </c>
      <c r="E38" s="23">
        <f t="shared" si="11"/>
        <v>9.6393074579495277</v>
      </c>
      <c r="F38">
        <v>1348</v>
      </c>
      <c r="G38" s="23">
        <f t="shared" si="12"/>
        <v>4.4121515970512606</v>
      </c>
      <c r="H38" s="6">
        <v>7.8</v>
      </c>
      <c r="I38" s="15">
        <v>241</v>
      </c>
      <c r="J38" s="25">
        <f t="shared" si="13"/>
        <v>0.78881938790011419</v>
      </c>
      <c r="K38">
        <v>7266</v>
      </c>
      <c r="L38">
        <v>1.06477</v>
      </c>
      <c r="M38">
        <f t="shared" si="2"/>
        <v>6824.0089408980348</v>
      </c>
      <c r="N38">
        <v>0</v>
      </c>
      <c r="O38">
        <f t="shared" si="3"/>
        <v>-0.21161666666666665</v>
      </c>
      <c r="P38">
        <v>0</v>
      </c>
      <c r="Q38">
        <f>$AH$7*AD4</f>
        <v>62400</v>
      </c>
      <c r="R38" s="13">
        <f t="shared" si="23"/>
        <v>0.2042420323857557</v>
      </c>
      <c r="S38" s="12">
        <f>$AH$21*AF18</f>
        <v>66549.638655280636</v>
      </c>
      <c r="T38" s="11">
        <f t="shared" ref="T38:T49" si="27">S38*1000/$AI$21</f>
        <v>0.27430643736601656</v>
      </c>
      <c r="U38" s="11">
        <f t="shared" si="6"/>
        <v>-7.0064404980260869E-2</v>
      </c>
      <c r="V38">
        <v>2458</v>
      </c>
      <c r="W38" s="23">
        <f t="shared" si="7"/>
        <v>8.0453031346824915</v>
      </c>
      <c r="X38" s="23" t="s">
        <v>53</v>
      </c>
      <c r="Y38" s="12">
        <v>0</v>
      </c>
      <c r="Z38" s="16">
        <f t="shared" si="24"/>
        <v>0</v>
      </c>
      <c r="AA38" s="16">
        <f t="shared" si="9"/>
        <v>4.4781613611111104E-2</v>
      </c>
      <c r="AB38" s="12">
        <f t="shared" si="25"/>
        <v>0</v>
      </c>
      <c r="AF38" s="40" t="s">
        <v>124</v>
      </c>
      <c r="AG38" s="40"/>
      <c r="AH38" s="40"/>
      <c r="AI38" s="40"/>
    </row>
    <row r="39" spans="1:37" x14ac:dyDescent="0.2">
      <c r="A39" s="1">
        <v>39845</v>
      </c>
      <c r="B39" s="12">
        <v>38</v>
      </c>
      <c r="C39" s="5">
        <v>305714782</v>
      </c>
      <c r="D39">
        <v>2705</v>
      </c>
      <c r="E39" s="23">
        <f t="shared" si="11"/>
        <v>8.8481164774034387</v>
      </c>
      <c r="F39">
        <v>1121</v>
      </c>
      <c r="G39" s="23">
        <f t="shared" si="12"/>
        <v>3.6668164773268961</v>
      </c>
      <c r="H39" s="6">
        <v>8.3000000000000007</v>
      </c>
      <c r="I39" s="15">
        <v>189</v>
      </c>
      <c r="J39" s="25">
        <f t="shared" si="13"/>
        <v>0.61822329546367827</v>
      </c>
      <c r="K39">
        <v>7578</v>
      </c>
      <c r="L39">
        <v>1.07006</v>
      </c>
      <c r="M39">
        <f t="shared" si="2"/>
        <v>7081.8458778012446</v>
      </c>
      <c r="N39">
        <v>0</v>
      </c>
      <c r="O39">
        <f t="shared" si="3"/>
        <v>-0.21161666666666665</v>
      </c>
      <c r="P39">
        <v>0</v>
      </c>
      <c r="Q39">
        <f t="shared" ref="Q39:Q49" si="28">$AH$7*AD5</f>
        <v>41600</v>
      </c>
      <c r="R39" s="13">
        <f t="shared" si="23"/>
        <v>0.13607454545655565</v>
      </c>
      <c r="S39" s="12">
        <f t="shared" ref="S39:S49" si="29">$AH$21*AF19</f>
        <v>71804.569432738688</v>
      </c>
      <c r="T39" s="11">
        <f t="shared" si="27"/>
        <v>0.295966379768351</v>
      </c>
      <c r="U39" s="11">
        <f t="shared" si="6"/>
        <v>-0.15989183431179535</v>
      </c>
      <c r="V39">
        <v>2329</v>
      </c>
      <c r="W39" s="23">
        <f t="shared" si="7"/>
        <v>7.6182119319307233</v>
      </c>
      <c r="X39" s="23" t="s">
        <v>53</v>
      </c>
      <c r="Y39" s="12">
        <v>0</v>
      </c>
      <c r="Z39" s="16">
        <f t="shared" si="24"/>
        <v>0</v>
      </c>
      <c r="AA39" s="16">
        <f t="shared" si="9"/>
        <v>4.4781613611111104E-2</v>
      </c>
      <c r="AB39" s="12">
        <f t="shared" si="25"/>
        <v>0</v>
      </c>
    </row>
    <row r="40" spans="1:37" x14ac:dyDescent="0.2">
      <c r="A40" s="1">
        <v>39873</v>
      </c>
      <c r="B40" s="12">
        <v>39</v>
      </c>
      <c r="C40" s="5">
        <v>305920351</v>
      </c>
      <c r="D40">
        <v>3023</v>
      </c>
      <c r="E40" s="23">
        <f t="shared" si="11"/>
        <v>9.8816570722357735</v>
      </c>
      <c r="F40">
        <v>1362</v>
      </c>
      <c r="G40" s="23">
        <f t="shared" si="12"/>
        <v>4.4521392432633551</v>
      </c>
      <c r="H40" s="6">
        <v>8.6999999999999993</v>
      </c>
      <c r="I40" s="15">
        <v>193</v>
      </c>
      <c r="J40" s="25">
        <f t="shared" si="13"/>
        <v>0.63088316736404371</v>
      </c>
      <c r="K40">
        <v>8688</v>
      </c>
      <c r="L40">
        <v>1.0726599999999999</v>
      </c>
      <c r="M40">
        <f t="shared" si="2"/>
        <v>8099.4909850278755</v>
      </c>
      <c r="N40">
        <v>0</v>
      </c>
      <c r="O40">
        <f t="shared" si="3"/>
        <v>-0.21161666666666665</v>
      </c>
      <c r="P40">
        <v>0</v>
      </c>
      <c r="Q40">
        <f t="shared" si="28"/>
        <v>83200</v>
      </c>
      <c r="R40" s="13">
        <f t="shared" si="23"/>
        <v>0.27196621515382607</v>
      </c>
      <c r="S40" s="12">
        <f t="shared" si="29"/>
        <v>77474.443071403162</v>
      </c>
      <c r="T40" s="11">
        <f t="shared" si="27"/>
        <v>0.31933664697887226</v>
      </c>
      <c r="U40" s="11">
        <f t="shared" si="6"/>
        <v>-4.7370431825046189E-2</v>
      </c>
      <c r="V40">
        <v>2523</v>
      </c>
      <c r="W40" s="23">
        <f t="shared" si="7"/>
        <v>8.2472447215517217</v>
      </c>
      <c r="X40" s="23" t="s">
        <v>53</v>
      </c>
      <c r="Y40" s="12">
        <v>0</v>
      </c>
      <c r="Z40" s="16">
        <f t="shared" si="24"/>
        <v>0</v>
      </c>
      <c r="AA40" s="16">
        <f t="shared" si="9"/>
        <v>4.4781613611111104E-2</v>
      </c>
      <c r="AB40" s="12">
        <f t="shared" si="25"/>
        <v>0</v>
      </c>
    </row>
    <row r="41" spans="1:37" x14ac:dyDescent="0.2">
      <c r="A41" s="1">
        <v>39904</v>
      </c>
      <c r="B41" s="12">
        <v>40</v>
      </c>
      <c r="C41" s="5">
        <v>306112520</v>
      </c>
      <c r="D41">
        <v>3002</v>
      </c>
      <c r="E41" s="23">
        <f t="shared" si="11"/>
        <v>9.806851415290037</v>
      </c>
      <c r="F41">
        <v>1421</v>
      </c>
      <c r="G41" s="23">
        <f t="shared" si="12"/>
        <v>4.6420838977771961</v>
      </c>
      <c r="H41" s="6">
        <v>9</v>
      </c>
      <c r="I41" s="15">
        <v>162</v>
      </c>
      <c r="J41" s="25">
        <f t="shared" si="13"/>
        <v>0.5292171649823405</v>
      </c>
      <c r="K41">
        <v>9162</v>
      </c>
      <c r="L41">
        <v>1.07534</v>
      </c>
      <c r="M41">
        <f t="shared" si="2"/>
        <v>8520.095969646809</v>
      </c>
      <c r="N41">
        <v>4.3999999999999997E-2</v>
      </c>
      <c r="O41">
        <f t="shared" si="3"/>
        <v>-0.16761666666666664</v>
      </c>
      <c r="P41">
        <v>1368</v>
      </c>
      <c r="Q41">
        <f t="shared" si="28"/>
        <v>187200</v>
      </c>
      <c r="R41" s="13">
        <f t="shared" si="23"/>
        <v>0.61153983509070453</v>
      </c>
      <c r="S41" s="12">
        <f t="shared" si="29"/>
        <v>71517.924826413102</v>
      </c>
      <c r="T41" s="11">
        <f t="shared" si="27"/>
        <v>0.29478487882649551</v>
      </c>
      <c r="U41" s="11">
        <f t="shared" si="6"/>
        <v>0.31675495626420902</v>
      </c>
      <c r="V41">
        <v>2332</v>
      </c>
      <c r="W41" s="23">
        <f t="shared" si="7"/>
        <v>7.6181137576470244</v>
      </c>
      <c r="X41" s="23" t="s">
        <v>54</v>
      </c>
      <c r="Y41" s="30">
        <v>1</v>
      </c>
      <c r="Z41" s="16">
        <f t="shared" si="24"/>
        <v>1.9359999999999998E-3</v>
      </c>
      <c r="AA41" s="16">
        <f t="shared" si="9"/>
        <v>2.8095346944444433E-2</v>
      </c>
      <c r="AB41" s="12">
        <f t="shared" si="25"/>
        <v>1871424</v>
      </c>
    </row>
    <row r="42" spans="1:37" x14ac:dyDescent="0.2">
      <c r="A42" s="1">
        <v>39934</v>
      </c>
      <c r="B42" s="12">
        <v>41</v>
      </c>
      <c r="C42" s="5">
        <v>306321829</v>
      </c>
      <c r="D42">
        <v>3238</v>
      </c>
      <c r="E42" s="23">
        <f t="shared" si="11"/>
        <v>10.570581961365868</v>
      </c>
      <c r="F42">
        <v>1497</v>
      </c>
      <c r="G42" s="23">
        <f t="shared" si="12"/>
        <v>4.8870170463757576</v>
      </c>
      <c r="H42" s="6">
        <v>9.4</v>
      </c>
      <c r="I42" s="15">
        <v>171</v>
      </c>
      <c r="J42" s="25">
        <f t="shared" si="13"/>
        <v>0.5582364161190746</v>
      </c>
      <c r="K42">
        <v>9369</v>
      </c>
      <c r="L42">
        <v>1.0784499999999999</v>
      </c>
      <c r="M42">
        <f>K42/L42</f>
        <v>8687.4681255505602</v>
      </c>
      <c r="N42">
        <v>5.7000000000000002E-2</v>
      </c>
      <c r="O42">
        <f t="shared" si="3"/>
        <v>-0.15461666666666665</v>
      </c>
      <c r="P42">
        <v>1600</v>
      </c>
      <c r="Q42">
        <f t="shared" si="28"/>
        <v>228800</v>
      </c>
      <c r="R42" s="13">
        <f t="shared" si="23"/>
        <v>0.746926853848212</v>
      </c>
      <c r="S42" s="12">
        <f t="shared" si="29"/>
        <v>72164.491334820588</v>
      </c>
      <c r="T42" s="11">
        <f t="shared" si="27"/>
        <v>0.29744991742062121</v>
      </c>
      <c r="U42" s="11">
        <f t="shared" si="6"/>
        <v>0.44947693642759079</v>
      </c>
      <c r="V42">
        <v>2478</v>
      </c>
      <c r="W42" s="23">
        <f t="shared" si="7"/>
        <v>8.0895312230588701</v>
      </c>
      <c r="X42" s="23" t="s">
        <v>54</v>
      </c>
      <c r="Y42" s="30">
        <v>1</v>
      </c>
      <c r="Z42" s="16">
        <f t="shared" si="24"/>
        <v>3.2490000000000002E-3</v>
      </c>
      <c r="AA42" s="16">
        <f t="shared" si="9"/>
        <v>2.3906313611111108E-2</v>
      </c>
      <c r="AB42" s="12">
        <f t="shared" si="25"/>
        <v>2560000</v>
      </c>
    </row>
    <row r="43" spans="1:37" x14ac:dyDescent="0.2">
      <c r="A43" s="1">
        <v>39965</v>
      </c>
      <c r="B43" s="12">
        <v>42</v>
      </c>
      <c r="C43" s="5">
        <v>306541114</v>
      </c>
      <c r="D43">
        <v>3239</v>
      </c>
      <c r="E43" s="23">
        <f t="shared" si="11"/>
        <v>10.566282472634324</v>
      </c>
      <c r="F43">
        <v>1459</v>
      </c>
      <c r="G43" s="23">
        <f t="shared" si="12"/>
        <v>4.7595573101492672</v>
      </c>
      <c r="H43" s="6">
        <v>9.5</v>
      </c>
      <c r="I43" s="15">
        <v>150</v>
      </c>
      <c r="J43" s="25">
        <f t="shared" si="13"/>
        <v>0.48933077211952719</v>
      </c>
      <c r="K43">
        <v>10167</v>
      </c>
      <c r="L43">
        <v>1.08771</v>
      </c>
      <c r="M43">
        <f t="shared" si="2"/>
        <v>9347.1605483079129</v>
      </c>
      <c r="N43">
        <v>0.122</v>
      </c>
      <c r="O43">
        <f t="shared" si="3"/>
        <v>-8.961666666666665E-2</v>
      </c>
      <c r="P43">
        <v>3311</v>
      </c>
      <c r="Q43">
        <f t="shared" si="28"/>
        <v>270400</v>
      </c>
      <c r="R43" s="13">
        <f t="shared" si="23"/>
        <v>0.88210027187413431</v>
      </c>
      <c r="S43" s="12">
        <f t="shared" si="29"/>
        <v>71948.322276530336</v>
      </c>
      <c r="T43" s="11">
        <f t="shared" si="27"/>
        <v>0.29655890485546643</v>
      </c>
      <c r="U43" s="11">
        <f t="shared" si="6"/>
        <v>0.58554136701866788</v>
      </c>
      <c r="V43">
        <v>2260</v>
      </c>
      <c r="W43" s="23">
        <f t="shared" si="7"/>
        <v>7.372583633267543</v>
      </c>
      <c r="X43" s="23" t="s">
        <v>54</v>
      </c>
      <c r="Y43" s="30">
        <v>1</v>
      </c>
      <c r="Z43" s="16">
        <f t="shared" si="24"/>
        <v>1.4884E-2</v>
      </c>
      <c r="AA43" s="16">
        <f t="shared" si="9"/>
        <v>8.0311469444444422E-3</v>
      </c>
      <c r="AB43" s="12">
        <f t="shared" si="25"/>
        <v>10962721</v>
      </c>
    </row>
    <row r="44" spans="1:37" x14ac:dyDescent="0.2">
      <c r="A44" s="1">
        <v>39995</v>
      </c>
      <c r="B44" s="12">
        <v>43</v>
      </c>
      <c r="C44" s="5">
        <v>306771529</v>
      </c>
      <c r="D44">
        <v>3223</v>
      </c>
      <c r="E44" s="23">
        <f t="shared" si="11"/>
        <v>10.506190096930411</v>
      </c>
      <c r="F44">
        <v>1610</v>
      </c>
      <c r="G44" s="23">
        <f t="shared" si="12"/>
        <v>5.2482054160899656</v>
      </c>
      <c r="H44" s="6">
        <v>9.5</v>
      </c>
      <c r="I44" s="15">
        <v>164</v>
      </c>
      <c r="J44" s="25">
        <f t="shared" si="13"/>
        <v>0.53459980635947479</v>
      </c>
      <c r="K44">
        <v>9507</v>
      </c>
      <c r="L44">
        <v>1.08599</v>
      </c>
      <c r="M44">
        <f t="shared" si="2"/>
        <v>8754.2242562086212</v>
      </c>
      <c r="N44">
        <v>0.29399999999999998</v>
      </c>
      <c r="O44">
        <f t="shared" si="3"/>
        <v>8.2383333333333336E-2</v>
      </c>
      <c r="P44">
        <v>7486</v>
      </c>
      <c r="Q44">
        <f t="shared" si="28"/>
        <v>166400</v>
      </c>
      <c r="R44" s="13">
        <f t="shared" si="23"/>
        <v>0.54242321815985728</v>
      </c>
      <c r="S44" s="12">
        <f t="shared" si="29"/>
        <v>70664.838483564759</v>
      </c>
      <c r="T44" s="11">
        <f t="shared" si="27"/>
        <v>0.29126860014789202</v>
      </c>
      <c r="U44" s="11">
        <f t="shared" si="6"/>
        <v>0.25115461801196526</v>
      </c>
      <c r="V44">
        <v>2389</v>
      </c>
      <c r="W44" s="23">
        <f t="shared" si="7"/>
        <v>7.7875544962974708</v>
      </c>
      <c r="X44" s="23" t="s">
        <v>55</v>
      </c>
      <c r="Y44" s="30">
        <v>1</v>
      </c>
      <c r="Z44" s="16">
        <f t="shared" si="24"/>
        <v>8.6435999999999985E-2</v>
      </c>
      <c r="AA44" s="16">
        <f t="shared" si="9"/>
        <v>6.787013611111112E-3</v>
      </c>
      <c r="AB44" s="12">
        <f t="shared" si="25"/>
        <v>56040196</v>
      </c>
    </row>
    <row r="45" spans="1:37" x14ac:dyDescent="0.2">
      <c r="A45" s="1">
        <v>40026</v>
      </c>
      <c r="B45" s="12">
        <v>44</v>
      </c>
      <c r="C45" s="5">
        <v>307007040</v>
      </c>
      <c r="D45">
        <v>3277</v>
      </c>
      <c r="E45" s="23">
        <f t="shared" si="11"/>
        <v>10.674022328608491</v>
      </c>
      <c r="F45">
        <v>1512</v>
      </c>
      <c r="G45" s="23">
        <f t="shared" si="12"/>
        <v>4.9249684958364472</v>
      </c>
      <c r="H45" s="6">
        <v>9.6</v>
      </c>
      <c r="I45" s="15">
        <v>145</v>
      </c>
      <c r="J45" s="25">
        <f t="shared" si="13"/>
        <v>0.47230187294727832</v>
      </c>
      <c r="K45">
        <v>8923</v>
      </c>
      <c r="L45">
        <v>1.0884199999999999</v>
      </c>
      <c r="M45">
        <f t="shared" si="2"/>
        <v>8198.1220484739351</v>
      </c>
      <c r="N45">
        <v>0.29199999999999998</v>
      </c>
      <c r="O45">
        <f t="shared" si="3"/>
        <v>8.0383333333333334E-2</v>
      </c>
      <c r="P45">
        <v>7240</v>
      </c>
      <c r="Q45">
        <f t="shared" si="28"/>
        <v>208000</v>
      </c>
      <c r="R45" s="13">
        <f t="shared" si="23"/>
        <v>0.67750889360713029</v>
      </c>
      <c r="S45" s="12">
        <f t="shared" si="29"/>
        <v>76473.793625314516</v>
      </c>
      <c r="T45" s="11">
        <f t="shared" si="27"/>
        <v>0.31521213796341918</v>
      </c>
      <c r="U45" s="11">
        <f t="shared" si="6"/>
        <v>0.36229675564371111</v>
      </c>
      <c r="V45">
        <v>2442</v>
      </c>
      <c r="W45" s="23">
        <f t="shared" si="7"/>
        <v>7.9542149912914049</v>
      </c>
      <c r="X45" s="23" t="s">
        <v>55</v>
      </c>
      <c r="Y45" s="30">
        <v>1</v>
      </c>
      <c r="Z45" s="16">
        <f t="shared" si="24"/>
        <v>8.5263999999999993E-2</v>
      </c>
      <c r="AA45" s="16">
        <f t="shared" si="9"/>
        <v>6.4614802777777777E-3</v>
      </c>
      <c r="AB45" s="12">
        <f t="shared" si="25"/>
        <v>52417600</v>
      </c>
    </row>
    <row r="46" spans="1:37" x14ac:dyDescent="0.2">
      <c r="A46" s="1">
        <v>40057</v>
      </c>
      <c r="B46" s="12">
        <v>45</v>
      </c>
      <c r="C46" s="5">
        <v>307267930</v>
      </c>
      <c r="D46">
        <v>3250</v>
      </c>
      <c r="E46" s="23">
        <f t="shared" si="11"/>
        <v>10.577088210930441</v>
      </c>
      <c r="F46">
        <v>1347</v>
      </c>
      <c r="G46" s="23">
        <f t="shared" si="12"/>
        <v>4.3837962523456317</v>
      </c>
      <c r="H46" s="6">
        <v>9.8000000000000007</v>
      </c>
      <c r="I46" s="15">
        <v>140</v>
      </c>
      <c r="J46" s="25">
        <f t="shared" si="13"/>
        <v>0.45562841524008052</v>
      </c>
      <c r="K46">
        <v>9272</v>
      </c>
      <c r="L46" s="16">
        <v>1.0891</v>
      </c>
      <c r="M46">
        <f t="shared" si="2"/>
        <v>8513.4514736938763</v>
      </c>
      <c r="N46">
        <v>1.7569999999999999</v>
      </c>
      <c r="O46">
        <f t="shared" si="3"/>
        <v>1.5453833333333333</v>
      </c>
      <c r="P46">
        <v>41533</v>
      </c>
      <c r="Q46">
        <f t="shared" si="28"/>
        <v>312000</v>
      </c>
      <c r="R46" s="13">
        <f t="shared" si="23"/>
        <v>1.0154004682493223</v>
      </c>
      <c r="S46" s="12">
        <f t="shared" si="29"/>
        <v>72962.682743839425</v>
      </c>
      <c r="T46" s="11">
        <f t="shared" si="27"/>
        <v>0.30073992839841557</v>
      </c>
      <c r="U46" s="11">
        <f t="shared" si="6"/>
        <v>0.71466053985090672</v>
      </c>
      <c r="V46">
        <v>2328</v>
      </c>
      <c r="W46" s="23">
        <f t="shared" si="7"/>
        <v>7.5764496477064824</v>
      </c>
      <c r="X46" s="23" t="s">
        <v>55</v>
      </c>
      <c r="Y46" s="30">
        <v>1</v>
      </c>
      <c r="Z46" s="16">
        <f t="shared" si="24"/>
        <v>3.0870489999999995</v>
      </c>
      <c r="AA46" s="16">
        <f t="shared" si="9"/>
        <v>2.3882096469444445</v>
      </c>
      <c r="AB46" s="12">
        <f t="shared" si="25"/>
        <v>1724990089</v>
      </c>
    </row>
    <row r="47" spans="1:37" x14ac:dyDescent="0.2">
      <c r="A47" s="1">
        <v>40087</v>
      </c>
      <c r="B47" s="12">
        <v>46</v>
      </c>
      <c r="C47" s="5">
        <v>307518237</v>
      </c>
      <c r="D47">
        <v>3097</v>
      </c>
      <c r="E47" s="23">
        <f t="shared" si="11"/>
        <v>10.070947434574425</v>
      </c>
      <c r="F47">
        <v>1389</v>
      </c>
      <c r="G47" s="23">
        <f t="shared" si="12"/>
        <v>4.5168052911281489</v>
      </c>
      <c r="H47" s="6">
        <v>10</v>
      </c>
      <c r="I47" s="15">
        <v>167</v>
      </c>
      <c r="J47" s="25">
        <f t="shared" si="13"/>
        <v>0.54305722362735842</v>
      </c>
      <c r="K47">
        <v>9075</v>
      </c>
      <c r="L47">
        <v>1.09015</v>
      </c>
      <c r="M47">
        <f t="shared" si="2"/>
        <v>8324.5424941521815</v>
      </c>
      <c r="N47">
        <v>3.278</v>
      </c>
      <c r="O47">
        <f t="shared" si="3"/>
        <v>3.0663833333333335</v>
      </c>
      <c r="P47">
        <v>73140</v>
      </c>
      <c r="Q47">
        <f t="shared" si="28"/>
        <v>332800</v>
      </c>
      <c r="R47" s="13">
        <f t="shared" si="23"/>
        <v>1.0822122396597897</v>
      </c>
      <c r="S47" s="12">
        <f t="shared" si="29"/>
        <v>68302.619258025603</v>
      </c>
      <c r="T47" s="11">
        <f t="shared" si="27"/>
        <v>0.28153192909860836</v>
      </c>
      <c r="U47" s="11">
        <f t="shared" si="6"/>
        <v>0.80068031056118139</v>
      </c>
      <c r="V47">
        <v>2418</v>
      </c>
      <c r="W47" s="23">
        <f t="shared" si="7"/>
        <v>7.8629483037781593</v>
      </c>
      <c r="X47" s="23" t="s">
        <v>56</v>
      </c>
      <c r="Y47" s="30">
        <v>1</v>
      </c>
      <c r="Z47" s="16">
        <f t="shared" si="24"/>
        <v>10.745284</v>
      </c>
      <c r="AA47" s="16">
        <f t="shared" si="9"/>
        <v>9.4027067469444461</v>
      </c>
      <c r="AB47" s="12">
        <f t="shared" si="25"/>
        <v>5349459600</v>
      </c>
    </row>
    <row r="48" spans="1:37" x14ac:dyDescent="0.2">
      <c r="A48" s="1">
        <v>40118</v>
      </c>
      <c r="B48" s="12">
        <v>47</v>
      </c>
      <c r="C48" s="5">
        <v>307757459</v>
      </c>
      <c r="D48">
        <v>2812</v>
      </c>
      <c r="E48" s="23">
        <f t="shared" si="11"/>
        <v>9.1370653018031316</v>
      </c>
      <c r="F48">
        <v>1381</v>
      </c>
      <c r="G48" s="23">
        <f t="shared" si="12"/>
        <v>4.4872998512767159</v>
      </c>
      <c r="H48" s="6">
        <v>9.9</v>
      </c>
      <c r="I48" s="15">
        <v>189</v>
      </c>
      <c r="J48" s="25">
        <f t="shared" si="13"/>
        <v>0.61411996516386624</v>
      </c>
      <c r="K48">
        <v>8949</v>
      </c>
      <c r="L48">
        <v>1.0909199999999999</v>
      </c>
      <c r="M48">
        <f t="shared" si="2"/>
        <v>8203.1679683203183</v>
      </c>
      <c r="N48">
        <v>5.1959999999999997</v>
      </c>
      <c r="O48">
        <f t="shared" si="3"/>
        <v>4.9843833333333327</v>
      </c>
      <c r="P48">
        <v>107805</v>
      </c>
      <c r="Q48">
        <f t="shared" si="28"/>
        <v>104000</v>
      </c>
      <c r="R48" s="13">
        <f t="shared" si="23"/>
        <v>0.33792844643937614</v>
      </c>
      <c r="S48" s="12">
        <f t="shared" si="29"/>
        <v>62799.563018993518</v>
      </c>
      <c r="T48" s="11">
        <f t="shared" si="27"/>
        <v>0.25884925520201701</v>
      </c>
      <c r="U48" s="11">
        <f t="shared" si="6"/>
        <v>7.9079191237359125E-2</v>
      </c>
      <c r="V48">
        <v>2337</v>
      </c>
      <c r="W48" s="23">
        <f t="shared" si="7"/>
        <v>7.5936421089309816</v>
      </c>
      <c r="X48" s="23" t="s">
        <v>56</v>
      </c>
      <c r="Y48" s="30">
        <v>1</v>
      </c>
      <c r="Z48" s="16">
        <f t="shared" si="24"/>
        <v>26.998415999999999</v>
      </c>
      <c r="AA48" s="16">
        <f t="shared" si="9"/>
        <v>24.844077213611104</v>
      </c>
      <c r="AB48" s="12">
        <f t="shared" si="25"/>
        <v>11621918025</v>
      </c>
    </row>
    <row r="49" spans="1:35" x14ac:dyDescent="0.2">
      <c r="A49" s="1">
        <v>40148</v>
      </c>
      <c r="B49" s="12">
        <v>48</v>
      </c>
      <c r="C49" s="5">
        <v>307954399</v>
      </c>
      <c r="D49">
        <v>2821</v>
      </c>
      <c r="E49" s="23">
        <f t="shared" si="11"/>
        <v>9.1604471608798157</v>
      </c>
      <c r="F49">
        <v>1352</v>
      </c>
      <c r="G49" s="23">
        <f t="shared" si="12"/>
        <v>4.3902603904677457</v>
      </c>
      <c r="H49" s="6">
        <v>9.9</v>
      </c>
      <c r="I49" s="15">
        <v>233</v>
      </c>
      <c r="J49" s="25">
        <f t="shared" si="13"/>
        <v>0.75660552587203012</v>
      </c>
      <c r="K49">
        <v>10843</v>
      </c>
      <c r="L49" s="16">
        <v>1.089</v>
      </c>
      <c r="M49">
        <f t="shared" si="2"/>
        <v>9956.8411386593216</v>
      </c>
      <c r="N49">
        <v>0.41399999999999998</v>
      </c>
      <c r="O49">
        <f t="shared" si="3"/>
        <v>0.20238333333333333</v>
      </c>
      <c r="P49">
        <v>9037</v>
      </c>
      <c r="Q49">
        <f t="shared" si="28"/>
        <v>83200</v>
      </c>
      <c r="R49" s="13">
        <f t="shared" si="23"/>
        <v>0.2701698701826305</v>
      </c>
      <c r="S49" s="12">
        <f t="shared" si="29"/>
        <v>57337.113273075644</v>
      </c>
      <c r="T49" s="11">
        <f t="shared" si="27"/>
        <v>0.23633395445252542</v>
      </c>
      <c r="U49" s="11">
        <f t="shared" si="6"/>
        <v>3.3835915730105082E-2</v>
      </c>
      <c r="V49">
        <v>2460</v>
      </c>
      <c r="W49" s="23">
        <f t="shared" si="7"/>
        <v>7.9881956808806622</v>
      </c>
      <c r="X49" s="23" t="s">
        <v>56</v>
      </c>
      <c r="Y49" s="30">
        <v>1</v>
      </c>
      <c r="Z49" s="16">
        <f t="shared" si="24"/>
        <v>0.17139599999999999</v>
      </c>
      <c r="AA49" s="16">
        <f t="shared" si="9"/>
        <v>4.0959013611111109E-2</v>
      </c>
      <c r="AB49" s="12">
        <f t="shared" si="25"/>
        <v>81667369</v>
      </c>
    </row>
    <row r="50" spans="1:35" x14ac:dyDescent="0.2">
      <c r="A50" s="1">
        <v>40179</v>
      </c>
      <c r="B50" s="12">
        <v>49</v>
      </c>
      <c r="C50" s="5">
        <v>308169976</v>
      </c>
      <c r="D50">
        <v>3045</v>
      </c>
      <c r="E50" s="23">
        <f t="shared" si="11"/>
        <v>9.8809106569161695</v>
      </c>
      <c r="F50">
        <v>1311</v>
      </c>
      <c r="G50" s="23">
        <f t="shared" si="12"/>
        <v>4.2541457705146462</v>
      </c>
      <c r="H50" s="6">
        <v>9.8000000000000007</v>
      </c>
      <c r="I50" s="15">
        <v>249</v>
      </c>
      <c r="J50" s="25">
        <f t="shared" si="13"/>
        <v>0.80799564977738125</v>
      </c>
      <c r="K50">
        <v>6558</v>
      </c>
      <c r="L50">
        <v>1.0927199999999999</v>
      </c>
      <c r="M50">
        <f t="shared" si="2"/>
        <v>6001.537447836592</v>
      </c>
      <c r="N50">
        <v>0.36799999999999999</v>
      </c>
      <c r="O50">
        <f t="shared" si="3"/>
        <v>0.15638333333333335</v>
      </c>
      <c r="P50">
        <v>8033</v>
      </c>
      <c r="Q50">
        <f>$AH$8*AD4</f>
        <v>62880</v>
      </c>
      <c r="R50" s="13">
        <f t="shared" si="23"/>
        <v>0.20404323878715558</v>
      </c>
      <c r="S50" s="12">
        <f>$AH$22*AF18</f>
        <v>69084.862985005617</v>
      </c>
      <c r="T50" s="11">
        <f>S50*1000/$AI$22</f>
        <v>0.28299257454032689</v>
      </c>
      <c r="U50" s="11">
        <f t="shared" si="6"/>
        <v>-7.8949335753171312E-2</v>
      </c>
      <c r="V50">
        <v>2529</v>
      </c>
      <c r="W50" s="23">
        <f t="shared" si="7"/>
        <v>8.2065100332811145</v>
      </c>
      <c r="X50" s="23" t="s">
        <v>53</v>
      </c>
      <c r="Y50" s="30">
        <v>1</v>
      </c>
      <c r="Z50" s="16">
        <f t="shared" si="24"/>
        <v>0.13542399999999999</v>
      </c>
      <c r="AA50" s="16">
        <f t="shared" si="9"/>
        <v>2.445574694444445E-2</v>
      </c>
      <c r="AB50" s="12">
        <f t="shared" si="25"/>
        <v>64529089</v>
      </c>
    </row>
    <row r="51" spans="1:35" x14ac:dyDescent="0.2">
      <c r="A51" s="1">
        <v>40210</v>
      </c>
      <c r="B51" s="12">
        <v>50</v>
      </c>
      <c r="C51" s="5">
        <v>308375613</v>
      </c>
      <c r="D51">
        <v>2763</v>
      </c>
      <c r="E51" s="23">
        <f t="shared" si="11"/>
        <v>8.9598524770504469</v>
      </c>
      <c r="F51">
        <v>1049</v>
      </c>
      <c r="G51" s="23">
        <f t="shared" si="12"/>
        <v>3.4016957106137964</v>
      </c>
      <c r="H51" s="6">
        <v>9.8000000000000007</v>
      </c>
      <c r="I51" s="15">
        <v>203</v>
      </c>
      <c r="J51" s="25">
        <f t="shared" si="13"/>
        <v>0.65828811177750302</v>
      </c>
      <c r="K51">
        <v>7481</v>
      </c>
      <c r="L51" s="16">
        <v>1.093</v>
      </c>
      <c r="M51">
        <f t="shared" si="2"/>
        <v>6844.4647758462952</v>
      </c>
      <c r="N51">
        <v>0.30099999999999999</v>
      </c>
      <c r="O51">
        <f t="shared" si="3"/>
        <v>8.9383333333333342E-2</v>
      </c>
      <c r="P51">
        <v>6561</v>
      </c>
      <c r="Q51">
        <f t="shared" ref="Q51:Q61" si="30">$AH$8*AD5</f>
        <v>41920</v>
      </c>
      <c r="R51" s="13">
        <f t="shared" si="23"/>
        <v>0.13593811648134446</v>
      </c>
      <c r="S51" s="12">
        <f t="shared" ref="S51:S61" si="31">$AH$22*AF19</f>
        <v>74539.98160160493</v>
      </c>
      <c r="T51" s="11">
        <f t="shared" ref="T51:T61" si="32">S51*1000/$AI$22</f>
        <v>0.30533839669342816</v>
      </c>
      <c r="U51" s="11">
        <f t="shared" si="6"/>
        <v>-0.1694002802120837</v>
      </c>
      <c r="V51">
        <v>2443</v>
      </c>
      <c r="W51" s="23">
        <f t="shared" si="7"/>
        <v>7.9221569313913287</v>
      </c>
      <c r="X51" s="23" t="s">
        <v>53</v>
      </c>
      <c r="Y51" s="30">
        <v>1</v>
      </c>
      <c r="Z51" s="16">
        <f t="shared" si="24"/>
        <v>9.0600999999999987E-2</v>
      </c>
      <c r="AA51" s="16">
        <f t="shared" si="9"/>
        <v>7.989380277777779E-3</v>
      </c>
      <c r="AB51" s="12">
        <f t="shared" si="25"/>
        <v>43046721</v>
      </c>
    </row>
    <row r="52" spans="1:35" x14ac:dyDescent="0.2">
      <c r="A52" s="1">
        <v>40238</v>
      </c>
      <c r="B52" s="12">
        <v>51</v>
      </c>
      <c r="C52" s="5">
        <v>308565817</v>
      </c>
      <c r="D52">
        <v>3219</v>
      </c>
      <c r="E52" s="23">
        <f t="shared" si="11"/>
        <v>10.432134159565704</v>
      </c>
      <c r="F52">
        <v>1298</v>
      </c>
      <c r="G52" s="23">
        <f t="shared" si="12"/>
        <v>4.2065579804648294</v>
      </c>
      <c r="H52" s="6">
        <v>9.9</v>
      </c>
      <c r="I52" s="15">
        <v>203</v>
      </c>
      <c r="J52" s="25">
        <f t="shared" si="13"/>
        <v>0.65788233438702637</v>
      </c>
      <c r="K52">
        <v>9475</v>
      </c>
      <c r="L52">
        <v>1.09748</v>
      </c>
      <c r="M52">
        <f t="shared" si="2"/>
        <v>8633.4147319313342</v>
      </c>
      <c r="N52">
        <v>0.30399999999999999</v>
      </c>
      <c r="O52">
        <f t="shared" si="3"/>
        <v>9.2383333333333345E-2</v>
      </c>
      <c r="P52">
        <v>6630</v>
      </c>
      <c r="Q52">
        <f t="shared" si="30"/>
        <v>83840</v>
      </c>
      <c r="R52" s="13">
        <f t="shared" si="23"/>
        <v>0.27170864490151869</v>
      </c>
      <c r="S52" s="12">
        <f t="shared" si="31"/>
        <v>80425.850426504243</v>
      </c>
      <c r="T52" s="11">
        <f t="shared" si="32"/>
        <v>0.3294487024853992</v>
      </c>
      <c r="U52" s="11">
        <f t="shared" si="6"/>
        <v>-5.7740057583880511E-2</v>
      </c>
      <c r="V52">
        <v>2693</v>
      </c>
      <c r="W52" s="23">
        <f t="shared" si="7"/>
        <v>8.7274735295776456</v>
      </c>
      <c r="X52" s="23" t="s">
        <v>53</v>
      </c>
      <c r="Y52" s="30">
        <v>1</v>
      </c>
      <c r="Z52" s="16">
        <f t="shared" si="24"/>
        <v>9.2415999999999998E-2</v>
      </c>
      <c r="AA52" s="16">
        <f t="shared" si="9"/>
        <v>8.5346802777777793E-3</v>
      </c>
      <c r="AB52" s="12">
        <f t="shared" si="25"/>
        <v>43956900</v>
      </c>
    </row>
    <row r="53" spans="1:35" x14ac:dyDescent="0.2">
      <c r="A53" s="1">
        <v>40269</v>
      </c>
      <c r="B53" s="12">
        <v>52</v>
      </c>
      <c r="C53" s="7">
        <v>308758105</v>
      </c>
      <c r="D53">
        <v>3210</v>
      </c>
      <c r="E53" s="23">
        <f t="shared" si="11"/>
        <v>10.396488215264826</v>
      </c>
      <c r="F53">
        <v>1379</v>
      </c>
      <c r="G53" s="23">
        <f t="shared" si="12"/>
        <v>4.4662795167757618</v>
      </c>
      <c r="H53" s="6">
        <v>9.9</v>
      </c>
      <c r="I53" s="15">
        <v>164</v>
      </c>
      <c r="J53" s="25">
        <f t="shared" si="13"/>
        <v>0.53116014557739299</v>
      </c>
      <c r="K53">
        <v>9424</v>
      </c>
      <c r="L53">
        <v>1.0993900000000001</v>
      </c>
      <c r="M53">
        <f t="shared" si="2"/>
        <v>8572.0263054966836</v>
      </c>
      <c r="N53">
        <v>0.27</v>
      </c>
      <c r="O53">
        <f t="shared" si="3"/>
        <v>5.838333333333337E-2</v>
      </c>
      <c r="P53">
        <v>5886</v>
      </c>
      <c r="Q53">
        <f t="shared" si="30"/>
        <v>188640</v>
      </c>
      <c r="R53" s="13">
        <f t="shared" si="23"/>
        <v>0.61096371866902088</v>
      </c>
      <c r="S53" s="12">
        <f t="shared" si="31"/>
        <v>74242.41720075265</v>
      </c>
      <c r="T53" s="11">
        <f t="shared" si="32"/>
        <v>0.30411948256013949</v>
      </c>
      <c r="U53" s="11">
        <f t="shared" si="6"/>
        <v>0.3068442361088814</v>
      </c>
      <c r="V53">
        <v>2474</v>
      </c>
      <c r="W53" s="23">
        <f t="shared" si="7"/>
        <v>8.0127451229175026</v>
      </c>
      <c r="X53" s="23" t="s">
        <v>54</v>
      </c>
      <c r="Y53" s="30">
        <v>1</v>
      </c>
      <c r="Z53" s="16">
        <f t="shared" si="24"/>
        <v>7.2900000000000006E-2</v>
      </c>
      <c r="AA53" s="16">
        <f t="shared" si="9"/>
        <v>3.4086136111111153E-3</v>
      </c>
      <c r="AB53" s="12">
        <f t="shared" si="25"/>
        <v>34644996</v>
      </c>
    </row>
    <row r="54" spans="1:35" x14ac:dyDescent="0.2">
      <c r="A54" s="1">
        <v>40299</v>
      </c>
      <c r="B54" s="12">
        <v>53</v>
      </c>
      <c r="C54" s="7">
        <v>308943167</v>
      </c>
      <c r="D54">
        <v>3394</v>
      </c>
      <c r="E54" s="23">
        <f t="shared" si="11"/>
        <v>10.985839346950179</v>
      </c>
      <c r="F54">
        <v>1448</v>
      </c>
      <c r="G54" s="23">
        <f t="shared" si="12"/>
        <v>4.6869461916275368</v>
      </c>
      <c r="H54" s="6">
        <v>9.6</v>
      </c>
      <c r="I54" s="15">
        <v>163</v>
      </c>
      <c r="J54" s="25">
        <f t="shared" si="13"/>
        <v>0.52760513068735393</v>
      </c>
      <c r="K54">
        <v>9351</v>
      </c>
      <c r="L54">
        <v>1.1002400000000001</v>
      </c>
      <c r="M54">
        <f t="shared" si="2"/>
        <v>8499.054751690539</v>
      </c>
      <c r="N54">
        <v>0</v>
      </c>
      <c r="O54">
        <f t="shared" si="3"/>
        <v>-0.21161666666666665</v>
      </c>
      <c r="P54">
        <v>0</v>
      </c>
      <c r="Q54">
        <f t="shared" si="30"/>
        <v>230560</v>
      </c>
      <c r="R54" s="13">
        <f t="shared" si="23"/>
        <v>0.74628612841273811</v>
      </c>
      <c r="S54" s="12">
        <f t="shared" si="31"/>
        <v>74913.614814242334</v>
      </c>
      <c r="T54" s="11">
        <f t="shared" si="32"/>
        <v>0.30686891177603004</v>
      </c>
      <c r="U54" s="11">
        <f t="shared" si="6"/>
        <v>0.43941721663670807</v>
      </c>
      <c r="V54">
        <v>2587</v>
      </c>
      <c r="W54" s="23">
        <f t="shared" si="7"/>
        <v>8.373708423853893</v>
      </c>
      <c r="X54" s="23" t="s">
        <v>54</v>
      </c>
      <c r="Y54" s="12">
        <v>0</v>
      </c>
      <c r="Z54" s="16">
        <f t="shared" si="24"/>
        <v>0</v>
      </c>
      <c r="AA54" s="16">
        <f t="shared" si="9"/>
        <v>4.4781613611111104E-2</v>
      </c>
      <c r="AB54" s="12">
        <f t="shared" si="25"/>
        <v>0</v>
      </c>
    </row>
    <row r="55" spans="1:35" x14ac:dyDescent="0.2">
      <c r="A55" s="1">
        <v>40330</v>
      </c>
      <c r="B55" s="12">
        <v>54</v>
      </c>
      <c r="C55" s="7">
        <v>309122946</v>
      </c>
      <c r="D55">
        <v>3263</v>
      </c>
      <c r="E55" s="23">
        <f t="shared" si="11"/>
        <v>10.555670623040712</v>
      </c>
      <c r="F55">
        <v>1425</v>
      </c>
      <c r="G55" s="23">
        <f t="shared" si="12"/>
        <v>4.6098163156092591</v>
      </c>
      <c r="H55" s="6">
        <v>9.4</v>
      </c>
      <c r="I55" s="15">
        <v>159</v>
      </c>
      <c r="J55" s="25">
        <f t="shared" si="13"/>
        <v>0.51435845205745423</v>
      </c>
      <c r="K55">
        <v>10552</v>
      </c>
      <c r="L55">
        <v>1.09917</v>
      </c>
      <c r="M55">
        <f t="shared" si="2"/>
        <v>9599.9708871239218</v>
      </c>
      <c r="N55">
        <v>0</v>
      </c>
      <c r="O55">
        <f t="shared" si="3"/>
        <v>-0.21161666666666665</v>
      </c>
      <c r="P55">
        <v>0</v>
      </c>
      <c r="Q55">
        <f t="shared" si="30"/>
        <v>272480</v>
      </c>
      <c r="R55" s="13">
        <f t="shared" si="23"/>
        <v>0.88146157872084985</v>
      </c>
      <c r="S55" s="12">
        <f t="shared" si="31"/>
        <v>74689.210744207681</v>
      </c>
      <c r="T55" s="11">
        <f t="shared" si="32"/>
        <v>0.30594968457092986</v>
      </c>
      <c r="U55" s="11">
        <f t="shared" si="6"/>
        <v>0.57551189414991999</v>
      </c>
      <c r="V55">
        <v>2412</v>
      </c>
      <c r="W55" s="23">
        <f t="shared" si="7"/>
        <v>7.8027206689470407</v>
      </c>
      <c r="X55" s="23" t="s">
        <v>54</v>
      </c>
      <c r="Y55" s="12">
        <v>0</v>
      </c>
      <c r="Z55" s="16">
        <f t="shared" si="24"/>
        <v>0</v>
      </c>
      <c r="AA55" s="16">
        <f t="shared" si="9"/>
        <v>4.4781613611111104E-2</v>
      </c>
      <c r="AB55" s="12">
        <f t="shared" si="25"/>
        <v>0</v>
      </c>
    </row>
    <row r="56" spans="1:35" x14ac:dyDescent="0.2">
      <c r="A56" s="1">
        <v>40360</v>
      </c>
      <c r="B56" s="12">
        <v>55</v>
      </c>
      <c r="C56" s="7">
        <v>309321666</v>
      </c>
      <c r="D56">
        <v>3423</v>
      </c>
      <c r="E56" s="23">
        <f t="shared" si="11"/>
        <v>11.066150148046855</v>
      </c>
      <c r="F56">
        <v>1537</v>
      </c>
      <c r="G56" s="23">
        <f t="shared" si="12"/>
        <v>4.9689374167537297</v>
      </c>
      <c r="H56" s="6">
        <v>9.4</v>
      </c>
      <c r="I56" s="15">
        <v>185</v>
      </c>
      <c r="J56" s="25">
        <f t="shared" si="13"/>
        <v>0.59808290312260248</v>
      </c>
      <c r="K56">
        <v>9077</v>
      </c>
      <c r="L56" s="16">
        <v>1.0993999999999999</v>
      </c>
      <c r="M56">
        <f t="shared" si="2"/>
        <v>8256.3216299799897</v>
      </c>
      <c r="N56">
        <v>0</v>
      </c>
      <c r="O56">
        <f t="shared" si="3"/>
        <v>-0.21161666666666665</v>
      </c>
      <c r="P56">
        <v>0</v>
      </c>
      <c r="Q56">
        <f t="shared" si="30"/>
        <v>167680</v>
      </c>
      <c r="R56" s="13">
        <f t="shared" si="23"/>
        <v>0.54208941186809723</v>
      </c>
      <c r="S56" s="12">
        <f t="shared" si="31"/>
        <v>73356.832330557707</v>
      </c>
      <c r="T56" s="11">
        <f t="shared" si="32"/>
        <v>0.30049185804788098</v>
      </c>
      <c r="U56" s="11">
        <f t="shared" si="6"/>
        <v>0.24159755382021625</v>
      </c>
      <c r="V56">
        <v>2487</v>
      </c>
      <c r="W56" s="23">
        <f t="shared" si="7"/>
        <v>8.0401739463022288</v>
      </c>
      <c r="X56" s="23" t="s">
        <v>55</v>
      </c>
      <c r="Y56" s="12">
        <v>0</v>
      </c>
      <c r="Z56" s="16">
        <f t="shared" si="24"/>
        <v>0</v>
      </c>
      <c r="AA56" s="16">
        <f t="shared" si="9"/>
        <v>4.4781613611111104E-2</v>
      </c>
      <c r="AB56" s="12">
        <f t="shared" si="25"/>
        <v>0</v>
      </c>
    </row>
    <row r="57" spans="1:35" x14ac:dyDescent="0.2">
      <c r="A57" s="1">
        <v>40391</v>
      </c>
      <c r="B57" s="12">
        <v>56</v>
      </c>
      <c r="C57" s="7">
        <v>309535947</v>
      </c>
      <c r="D57">
        <v>3430</v>
      </c>
      <c r="E57" s="23">
        <f t="shared" si="11"/>
        <v>11.081103933947936</v>
      </c>
      <c r="F57">
        <v>1474</v>
      </c>
      <c r="G57" s="23">
        <f t="shared" si="12"/>
        <v>4.7619671133059063</v>
      </c>
      <c r="H57" s="6">
        <v>9.5</v>
      </c>
      <c r="I57" s="15">
        <v>171</v>
      </c>
      <c r="J57" s="25">
        <f t="shared" si="13"/>
        <v>0.55243987542422657</v>
      </c>
      <c r="K57">
        <v>9273</v>
      </c>
      <c r="L57">
        <v>1.1009199999999999</v>
      </c>
      <c r="M57">
        <f t="shared" si="2"/>
        <v>8422.9553464375258</v>
      </c>
      <c r="N57">
        <v>0</v>
      </c>
      <c r="O57">
        <f t="shared" si="3"/>
        <v>-0.21161666666666665</v>
      </c>
      <c r="P57">
        <v>0</v>
      </c>
      <c r="Q57">
        <f t="shared" si="30"/>
        <v>209600</v>
      </c>
      <c r="R57" s="13">
        <f t="shared" si="23"/>
        <v>0.6771426777129701</v>
      </c>
      <c r="S57" s="12">
        <f t="shared" si="31"/>
        <v>79387.08100151697</v>
      </c>
      <c r="T57" s="11">
        <f t="shared" si="32"/>
        <v>0.32519358752635635</v>
      </c>
      <c r="U57" s="11">
        <f t="shared" si="6"/>
        <v>0.35194909018661374</v>
      </c>
      <c r="V57">
        <v>2443</v>
      </c>
      <c r="W57" s="23">
        <f t="shared" si="7"/>
        <v>7.8924597407098567</v>
      </c>
      <c r="X57" s="23" t="s">
        <v>55</v>
      </c>
      <c r="Y57" s="12">
        <v>0</v>
      </c>
      <c r="Z57" s="16">
        <f t="shared" si="24"/>
        <v>0</v>
      </c>
      <c r="AA57" s="16">
        <f t="shared" si="9"/>
        <v>4.4781613611111104E-2</v>
      </c>
      <c r="AB57" s="12">
        <f t="shared" si="25"/>
        <v>0</v>
      </c>
    </row>
    <row r="58" spans="1:35" x14ac:dyDescent="0.2">
      <c r="A58" s="1">
        <v>40422</v>
      </c>
      <c r="B58" s="12">
        <v>57</v>
      </c>
      <c r="C58" s="7">
        <v>309763500</v>
      </c>
      <c r="D58">
        <v>3135</v>
      </c>
      <c r="E58" s="23">
        <f t="shared" si="11"/>
        <v>10.120624282718913</v>
      </c>
      <c r="F58">
        <v>1368</v>
      </c>
      <c r="G58" s="23">
        <f t="shared" si="12"/>
        <v>4.4162724142773442</v>
      </c>
      <c r="H58" s="6">
        <v>9.5</v>
      </c>
      <c r="I58" s="15">
        <v>145</v>
      </c>
      <c r="J58" s="25">
        <f t="shared" si="13"/>
        <v>0.46809904975892896</v>
      </c>
      <c r="K58">
        <v>9420</v>
      </c>
      <c r="L58">
        <v>1.1015600000000001</v>
      </c>
      <c r="M58">
        <f t="shared" si="2"/>
        <v>8551.508769381604</v>
      </c>
      <c r="N58">
        <v>0</v>
      </c>
      <c r="O58">
        <f t="shared" si="3"/>
        <v>-0.21161666666666665</v>
      </c>
      <c r="P58">
        <v>0</v>
      </c>
      <c r="Q58">
        <f t="shared" si="30"/>
        <v>314400</v>
      </c>
      <c r="R58" s="13">
        <f t="shared" si="23"/>
        <v>1.0149678706497054</v>
      </c>
      <c r="S58" s="12">
        <f t="shared" si="31"/>
        <v>75742.213515033305</v>
      </c>
      <c r="T58" s="11">
        <f t="shared" si="32"/>
        <v>0.31026310363609788</v>
      </c>
      <c r="U58" s="11">
        <f t="shared" si="6"/>
        <v>0.70470476701360751</v>
      </c>
      <c r="V58">
        <v>2398</v>
      </c>
      <c r="W58" s="23">
        <f t="shared" si="7"/>
        <v>7.7413898022200804</v>
      </c>
      <c r="X58" s="23" t="s">
        <v>55</v>
      </c>
      <c r="Y58" s="12">
        <v>0</v>
      </c>
      <c r="Z58" s="16">
        <f t="shared" si="24"/>
        <v>0</v>
      </c>
      <c r="AA58" s="16">
        <f t="shared" si="9"/>
        <v>4.4781613611111104E-2</v>
      </c>
      <c r="AB58" s="12">
        <f t="shared" si="25"/>
        <v>0</v>
      </c>
      <c r="AF58" s="40" t="s">
        <v>123</v>
      </c>
      <c r="AG58" s="40"/>
      <c r="AH58" s="40"/>
      <c r="AI58" s="40"/>
    </row>
    <row r="59" spans="1:35" x14ac:dyDescent="0.2">
      <c r="A59" s="1">
        <v>40452</v>
      </c>
      <c r="B59" s="12">
        <v>58</v>
      </c>
      <c r="C59" s="7">
        <v>309989569</v>
      </c>
      <c r="D59">
        <v>3210</v>
      </c>
      <c r="E59" s="23">
        <f t="shared" si="11"/>
        <v>10.355187145022935</v>
      </c>
      <c r="F59">
        <v>1393</v>
      </c>
      <c r="G59" s="23">
        <f t="shared" si="12"/>
        <v>4.4936995928401711</v>
      </c>
      <c r="H59" s="6">
        <v>9.4</v>
      </c>
      <c r="I59" s="15">
        <v>160</v>
      </c>
      <c r="J59" s="25">
        <f t="shared" si="13"/>
        <v>0.516146399751922</v>
      </c>
      <c r="K59">
        <v>9413</v>
      </c>
      <c r="L59">
        <v>1.10293</v>
      </c>
      <c r="M59">
        <f t="shared" si="2"/>
        <v>8534.5398166701434</v>
      </c>
      <c r="N59">
        <v>0</v>
      </c>
      <c r="O59">
        <f t="shared" si="3"/>
        <v>-0.21161666666666665</v>
      </c>
      <c r="P59">
        <v>0</v>
      </c>
      <c r="Q59">
        <f t="shared" si="30"/>
        <v>335360</v>
      </c>
      <c r="R59" s="13">
        <f t="shared" si="23"/>
        <v>1.0818428538800284</v>
      </c>
      <c r="S59" s="12">
        <f t="shared" si="31"/>
        <v>70904.623801188485</v>
      </c>
      <c r="T59" s="11">
        <f t="shared" si="32"/>
        <v>0.29044686736466047</v>
      </c>
      <c r="U59" s="11">
        <f t="shared" si="6"/>
        <v>0.79139598651536791</v>
      </c>
      <c r="V59">
        <v>2497</v>
      </c>
      <c r="W59" s="23">
        <f t="shared" si="7"/>
        <v>8.0551097511284322</v>
      </c>
      <c r="X59" s="23" t="s">
        <v>56</v>
      </c>
      <c r="Y59" s="12">
        <v>0</v>
      </c>
      <c r="Z59" s="16">
        <f t="shared" si="24"/>
        <v>0</v>
      </c>
      <c r="AA59" s="16">
        <f t="shared" si="9"/>
        <v>4.4781613611111104E-2</v>
      </c>
      <c r="AB59" s="12">
        <f t="shared" si="25"/>
        <v>0</v>
      </c>
    </row>
    <row r="60" spans="1:35" x14ac:dyDescent="0.2">
      <c r="A60" s="1">
        <v>40483</v>
      </c>
      <c r="B60" s="12">
        <v>59</v>
      </c>
      <c r="C60" s="7">
        <v>310174426</v>
      </c>
      <c r="D60">
        <v>2966</v>
      </c>
      <c r="E60" s="23">
        <f t="shared" si="11"/>
        <v>9.562361533958315</v>
      </c>
      <c r="F60">
        <v>1307</v>
      </c>
      <c r="G60" s="23">
        <f t="shared" si="12"/>
        <v>4.213758100095589</v>
      </c>
      <c r="H60" s="6">
        <v>9.8000000000000007</v>
      </c>
      <c r="I60" s="15">
        <v>182</v>
      </c>
      <c r="J60" s="25">
        <f t="shared" si="13"/>
        <v>0.58676662143641722</v>
      </c>
      <c r="K60">
        <v>9866</v>
      </c>
      <c r="L60">
        <v>1.1033900000000001</v>
      </c>
      <c r="M60">
        <f t="shared" si="2"/>
        <v>8941.5347248026537</v>
      </c>
      <c r="N60">
        <v>0</v>
      </c>
      <c r="O60">
        <f t="shared" si="3"/>
        <v>-0.21161666666666665</v>
      </c>
      <c r="P60">
        <v>0</v>
      </c>
      <c r="Q60">
        <f t="shared" si="30"/>
        <v>104800</v>
      </c>
      <c r="R60" s="13">
        <f t="shared" si="23"/>
        <v>0.33787440618976111</v>
      </c>
      <c r="S60" s="12">
        <f t="shared" si="31"/>
        <v>65191.927324478987</v>
      </c>
      <c r="T60" s="11">
        <f t="shared" si="32"/>
        <v>0.26704592808998379</v>
      </c>
      <c r="U60" s="11">
        <f t="shared" si="6"/>
        <v>7.0828478099777326E-2</v>
      </c>
      <c r="V60">
        <v>2454</v>
      </c>
      <c r="W60" s="23">
        <f t="shared" si="7"/>
        <v>7.9116774121152078</v>
      </c>
      <c r="X60" s="23" t="s">
        <v>56</v>
      </c>
      <c r="Y60" s="12">
        <v>0</v>
      </c>
      <c r="Z60" s="16">
        <f t="shared" si="24"/>
        <v>0</v>
      </c>
      <c r="AA60" s="16">
        <f t="shared" si="9"/>
        <v>4.4781613611111104E-2</v>
      </c>
      <c r="AB60" s="12">
        <f t="shared" si="25"/>
        <v>0</v>
      </c>
    </row>
    <row r="61" spans="1:35" x14ac:dyDescent="0.2">
      <c r="A61" s="1">
        <v>40513</v>
      </c>
      <c r="B61" s="12">
        <v>60</v>
      </c>
      <c r="C61" s="7">
        <v>310348632</v>
      </c>
      <c r="D61">
        <v>3025</v>
      </c>
      <c r="E61" s="23">
        <f t="shared" si="11"/>
        <v>9.7471027357388191</v>
      </c>
      <c r="F61">
        <v>1270</v>
      </c>
      <c r="G61" s="23">
        <f t="shared" si="12"/>
        <v>4.0921720576490248</v>
      </c>
      <c r="H61" s="6">
        <v>9.3000000000000007</v>
      </c>
      <c r="I61" s="15">
        <v>243</v>
      </c>
      <c r="J61" s="25">
        <f t="shared" si="13"/>
        <v>0.78299040158166378</v>
      </c>
      <c r="K61">
        <v>11455</v>
      </c>
      <c r="L61">
        <v>1.1052900000000001</v>
      </c>
      <c r="M61">
        <f t="shared" si="2"/>
        <v>10363.795926860823</v>
      </c>
      <c r="N61">
        <v>0</v>
      </c>
      <c r="O61">
        <f t="shared" si="3"/>
        <v>-0.21161666666666665</v>
      </c>
      <c r="P61">
        <v>0</v>
      </c>
      <c r="Q61">
        <f t="shared" si="30"/>
        <v>83840</v>
      </c>
      <c r="R61" s="13">
        <f t="shared" si="23"/>
        <v>0.2701477994592868</v>
      </c>
      <c r="S61" s="12">
        <f t="shared" si="31"/>
        <v>59521.384254907098</v>
      </c>
      <c r="T61" s="11">
        <f t="shared" si="32"/>
        <v>0.24381766196968696</v>
      </c>
      <c r="U61" s="11">
        <f t="shared" si="6"/>
        <v>2.6330137489599836E-2</v>
      </c>
      <c r="V61">
        <v>2589</v>
      </c>
      <c r="W61" s="23">
        <f t="shared" si="7"/>
        <v>8.3422310687034056</v>
      </c>
      <c r="X61" s="23" t="s">
        <v>56</v>
      </c>
      <c r="Y61" s="12">
        <v>0</v>
      </c>
      <c r="Z61" s="16">
        <f t="shared" si="24"/>
        <v>0</v>
      </c>
      <c r="AA61" s="16">
        <f t="shared" si="9"/>
        <v>4.4781613611111104E-2</v>
      </c>
      <c r="AB61" s="12">
        <f t="shared" si="25"/>
        <v>0</v>
      </c>
    </row>
    <row r="62" spans="1:35" x14ac:dyDescent="0.2">
      <c r="D62">
        <f>SUM(D2:D61)</f>
        <v>178004</v>
      </c>
      <c r="N62">
        <f>AVERAGE(N2:N61)</f>
        <v>0.21161666666666665</v>
      </c>
      <c r="S62" s="12"/>
      <c r="T62" s="12"/>
      <c r="Y62" s="23"/>
    </row>
  </sheetData>
  <mergeCells count="8">
    <mergeCell ref="AO3:AO6"/>
    <mergeCell ref="AN8:AN9"/>
    <mergeCell ref="AO8:AO9"/>
    <mergeCell ref="AF58:AI58"/>
    <mergeCell ref="AF38:AI38"/>
    <mergeCell ref="AL3:AL9"/>
    <mergeCell ref="AM3:AM9"/>
    <mergeCell ref="AN3:AN6"/>
  </mergeCells>
  <phoneticPr fontId="3" type="noConversion"/>
  <pageMargins left="0.7" right="0.7" top="0.75" bottom="0.75" header="0.3" footer="0.3"/>
  <pageSetup orientation="portrait" horizontalDpi="0" verticalDpi="0"/>
  <ignoredErrors>
    <ignoredError sqref="AM10 AM11:AM15 AN10:AN1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8F65-30D6-F744-993A-8188D6E582F8}">
  <dimension ref="A1:AM93"/>
  <sheetViews>
    <sheetView topLeftCell="F1" zoomScale="140" zoomScaleNormal="140" workbookViewId="0">
      <selection activeCell="J1" sqref="A1:J61"/>
    </sheetView>
  </sheetViews>
  <sheetFormatPr baseColWidth="10" defaultRowHeight="16" x14ac:dyDescent="0.2"/>
  <cols>
    <col min="1" max="1" width="28.83203125" bestFit="1" customWidth="1"/>
    <col min="2" max="2" width="25.83203125" bestFit="1" customWidth="1"/>
    <col min="3" max="3" width="21.83203125" bestFit="1" customWidth="1"/>
    <col min="4" max="4" width="26.1640625" bestFit="1" customWidth="1"/>
    <col min="5" max="5" width="28.6640625" bestFit="1" customWidth="1"/>
    <col min="6" max="6" width="23.33203125" bestFit="1" customWidth="1"/>
    <col min="7" max="7" width="24.33203125" bestFit="1" customWidth="1"/>
    <col min="8" max="8" width="22.6640625" bestFit="1" customWidth="1"/>
    <col min="9" max="9" width="9.5" bestFit="1" customWidth="1"/>
    <col min="13" max="13" width="17.83203125" bestFit="1" customWidth="1"/>
    <col min="15" max="15" width="13.5" bestFit="1" customWidth="1"/>
    <col min="16" max="16" width="17.5" bestFit="1" customWidth="1"/>
    <col min="24" max="24" width="17" bestFit="1" customWidth="1"/>
    <col min="26" max="26" width="17" bestFit="1" customWidth="1"/>
    <col min="27" max="27" width="14.5" bestFit="1" customWidth="1"/>
    <col min="28" max="28" width="17" bestFit="1" customWidth="1"/>
    <col min="30" max="30" width="17" bestFit="1" customWidth="1"/>
    <col min="31" max="31" width="14.6640625" bestFit="1" customWidth="1"/>
    <col min="32" max="32" width="17" bestFit="1" customWidth="1"/>
    <col min="34" max="34" width="17" bestFit="1" customWidth="1"/>
    <col min="36" max="36" width="17" bestFit="1" customWidth="1"/>
    <col min="38" max="38" width="17" bestFit="1" customWidth="1"/>
  </cols>
  <sheetData>
    <row r="1" spans="1:39" ht="17" thickBot="1" x14ac:dyDescent="0.25">
      <c r="A1" s="22" t="s">
        <v>45</v>
      </c>
      <c r="B1" s="2" t="s">
        <v>42</v>
      </c>
      <c r="C1" s="2" t="s">
        <v>5</v>
      </c>
      <c r="D1" s="2" t="s">
        <v>43</v>
      </c>
      <c r="E1" s="24" t="s">
        <v>36</v>
      </c>
      <c r="F1" s="24" t="s">
        <v>59</v>
      </c>
      <c r="G1" s="24" t="s">
        <v>51</v>
      </c>
      <c r="H1" s="24" t="s">
        <v>63</v>
      </c>
      <c r="I1" s="24" t="s">
        <v>52</v>
      </c>
      <c r="J1" s="24" t="s">
        <v>62</v>
      </c>
    </row>
    <row r="2" spans="1:39" x14ac:dyDescent="0.2">
      <c r="A2" s="23">
        <v>9.1047581553665697</v>
      </c>
      <c r="B2" s="23">
        <v>5.2359093681934228</v>
      </c>
      <c r="C2" s="31">
        <v>4.7</v>
      </c>
      <c r="D2" s="16">
        <v>0.12121719437618214</v>
      </c>
      <c r="E2">
        <f>C2/D2</f>
        <v>38.773377194444443</v>
      </c>
      <c r="F2">
        <v>0</v>
      </c>
      <c r="G2" s="23">
        <v>6.8487714822542909</v>
      </c>
      <c r="H2" s="16">
        <v>0</v>
      </c>
      <c r="I2" s="23" t="s">
        <v>53</v>
      </c>
      <c r="J2" s="12">
        <v>0</v>
      </c>
    </row>
    <row r="3" spans="1:39" x14ac:dyDescent="0.2">
      <c r="A3" s="23">
        <v>8.0714853811218301</v>
      </c>
      <c r="B3" s="23">
        <v>4.114808929183825</v>
      </c>
      <c r="C3" s="31">
        <v>4.8</v>
      </c>
      <c r="D3" s="16">
        <v>0.11775822773625011</v>
      </c>
      <c r="E3">
        <f t="shared" ref="E3:E61" si="0">C3/D3</f>
        <v>40.761483017142858</v>
      </c>
      <c r="F3">
        <v>0</v>
      </c>
      <c r="G3" s="23">
        <v>6.6785737730416139</v>
      </c>
      <c r="H3" s="16">
        <v>0</v>
      </c>
      <c r="I3" s="23" t="s">
        <v>53</v>
      </c>
      <c r="J3" s="12">
        <v>0</v>
      </c>
    </row>
    <row r="4" spans="1:39" ht="17" thickBot="1" x14ac:dyDescent="0.25">
      <c r="A4" s="23">
        <v>9.202380710021334</v>
      </c>
      <c r="B4" s="23">
        <v>4.5591626754800618</v>
      </c>
      <c r="C4" s="31">
        <v>4.7</v>
      </c>
      <c r="D4" s="16">
        <v>0.11095307396079795</v>
      </c>
      <c r="E4">
        <f t="shared" si="0"/>
        <v>42.360250439393944</v>
      </c>
      <c r="F4">
        <v>0</v>
      </c>
      <c r="G4" s="23">
        <v>7.3901471686616338</v>
      </c>
      <c r="H4" s="16">
        <v>0</v>
      </c>
      <c r="I4" s="23" t="s">
        <v>53</v>
      </c>
      <c r="J4" s="12">
        <v>0</v>
      </c>
      <c r="M4" t="s">
        <v>64</v>
      </c>
      <c r="X4" s="41" t="s">
        <v>115</v>
      </c>
      <c r="Y4" s="41"/>
      <c r="Z4" s="41"/>
      <c r="AD4" s="37"/>
      <c r="AE4" s="37"/>
      <c r="AF4" s="37"/>
    </row>
    <row r="5" spans="1:39" ht="17" thickBot="1" x14ac:dyDescent="0.25">
      <c r="A5" s="23">
        <v>9.484304371612879</v>
      </c>
      <c r="B5" s="23">
        <v>5.1268326146231855</v>
      </c>
      <c r="C5" s="31">
        <v>4.7</v>
      </c>
      <c r="D5" s="16">
        <v>0.12094755840526518</v>
      </c>
      <c r="E5">
        <f t="shared" si="0"/>
        <v>38.859817113888894</v>
      </c>
      <c r="F5">
        <v>0</v>
      </c>
      <c r="G5" s="23">
        <v>7.3038886659179587</v>
      </c>
      <c r="H5" s="16">
        <v>0</v>
      </c>
      <c r="I5" s="23" t="s">
        <v>54</v>
      </c>
      <c r="J5" s="12">
        <v>0</v>
      </c>
      <c r="X5" s="34" t="s">
        <v>108</v>
      </c>
      <c r="Y5" s="34"/>
      <c r="Z5" s="34" t="s">
        <v>109</v>
      </c>
      <c r="AA5" s="34"/>
      <c r="AB5" s="34" t="s">
        <v>110</v>
      </c>
      <c r="AC5" s="34"/>
      <c r="AD5" s="34" t="s">
        <v>111</v>
      </c>
      <c r="AE5" s="34"/>
      <c r="AF5" s="34" t="s">
        <v>112</v>
      </c>
      <c r="AG5" s="34"/>
      <c r="AH5" s="34" t="s">
        <v>1</v>
      </c>
      <c r="AI5" s="34"/>
      <c r="AJ5" s="34" t="s">
        <v>113</v>
      </c>
      <c r="AK5" s="34"/>
      <c r="AL5" s="34" t="s">
        <v>57</v>
      </c>
      <c r="AM5" s="34"/>
    </row>
    <row r="6" spans="1:39" x14ac:dyDescent="0.2">
      <c r="A6" s="23">
        <v>9.8331682979218087</v>
      </c>
      <c r="B6" s="23">
        <v>5.3815530152163396</v>
      </c>
      <c r="C6" s="31">
        <v>4.5999999999999996</v>
      </c>
      <c r="D6" s="16">
        <v>8.0572222311411201E-2</v>
      </c>
      <c r="E6">
        <f t="shared" si="0"/>
        <v>57.091636149999992</v>
      </c>
      <c r="F6">
        <v>0</v>
      </c>
      <c r="G6" s="23">
        <v>7.6778613510915585</v>
      </c>
      <c r="H6" s="16">
        <v>0</v>
      </c>
      <c r="I6" s="23" t="s">
        <v>54</v>
      </c>
      <c r="J6" s="12">
        <v>0</v>
      </c>
      <c r="M6" s="35" t="s">
        <v>65</v>
      </c>
      <c r="N6" s="35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</row>
    <row r="7" spans="1:39" x14ac:dyDescent="0.2">
      <c r="A7" s="23">
        <v>9.5968664664493986</v>
      </c>
      <c r="B7" s="23">
        <v>5.3904803955205116</v>
      </c>
      <c r="C7" s="31">
        <v>4.5999999999999996</v>
      </c>
      <c r="D7" s="16">
        <v>8.7213746287201799E-2</v>
      </c>
      <c r="E7">
        <f t="shared" si="0"/>
        <v>52.743978969230767</v>
      </c>
      <c r="F7">
        <v>0</v>
      </c>
      <c r="G7" s="23">
        <v>7.8224021669905621</v>
      </c>
      <c r="H7" s="16">
        <v>0</v>
      </c>
      <c r="I7" s="23" t="s">
        <v>54</v>
      </c>
      <c r="J7" s="12">
        <v>0</v>
      </c>
      <c r="M7" s="32" t="s">
        <v>66</v>
      </c>
      <c r="N7" s="32">
        <v>0.8083789599041824</v>
      </c>
      <c r="X7" s="32" t="s">
        <v>95</v>
      </c>
      <c r="Y7" s="32">
        <v>9.7583976328526774</v>
      </c>
      <c r="Z7" s="32" t="s">
        <v>95</v>
      </c>
      <c r="AA7" s="32">
        <v>4.8200619396517199</v>
      </c>
      <c r="AB7" s="32" t="s">
        <v>95</v>
      </c>
      <c r="AC7" s="32">
        <v>6.7833333333333323</v>
      </c>
      <c r="AD7" s="32" t="s">
        <v>95</v>
      </c>
      <c r="AE7" s="32">
        <v>0.46167486163198473</v>
      </c>
      <c r="AF7" s="32" t="s">
        <v>95</v>
      </c>
      <c r="AG7" s="32">
        <v>19.343637340799326</v>
      </c>
      <c r="AH7" s="32" t="s">
        <v>95</v>
      </c>
      <c r="AI7" s="32">
        <v>0.21161666666666665</v>
      </c>
      <c r="AJ7" s="32" t="s">
        <v>95</v>
      </c>
      <c r="AK7" s="32">
        <v>7.7300028952538344</v>
      </c>
      <c r="AL7" s="32" t="s">
        <v>95</v>
      </c>
      <c r="AM7" s="32">
        <v>0.69308758333333331</v>
      </c>
    </row>
    <row r="8" spans="1:39" x14ac:dyDescent="0.2">
      <c r="A8" s="23">
        <v>9.9604560510762532</v>
      </c>
      <c r="B8" s="23">
        <v>6.0225233929286768</v>
      </c>
      <c r="C8" s="31">
        <v>4.7</v>
      </c>
      <c r="D8" s="16">
        <v>0.12400298583103007</v>
      </c>
      <c r="E8">
        <f t="shared" si="0"/>
        <v>37.902313145945946</v>
      </c>
      <c r="F8">
        <v>0</v>
      </c>
      <c r="G8" s="23">
        <v>8.0769512392643907</v>
      </c>
      <c r="H8" s="16">
        <v>0</v>
      </c>
      <c r="I8" s="23" t="s">
        <v>55</v>
      </c>
      <c r="J8" s="12">
        <v>0</v>
      </c>
      <c r="M8" s="32" t="s">
        <v>67</v>
      </c>
      <c r="N8" s="32">
        <v>0.65347654281576772</v>
      </c>
      <c r="X8" s="32" t="s">
        <v>69</v>
      </c>
      <c r="Y8" s="32">
        <v>8.5184212726599318E-2</v>
      </c>
      <c r="Z8" s="32" t="s">
        <v>69</v>
      </c>
      <c r="AA8" s="32">
        <v>6.4936482033032872E-2</v>
      </c>
      <c r="AB8" s="32" t="s">
        <v>69</v>
      </c>
      <c r="AC8" s="32">
        <v>0.29521768915914848</v>
      </c>
      <c r="AD8" s="32" t="s">
        <v>69</v>
      </c>
      <c r="AE8" s="32">
        <v>2.7036269561858117E-2</v>
      </c>
      <c r="AF8" s="32" t="s">
        <v>69</v>
      </c>
      <c r="AG8" s="32">
        <v>1.6133475882525226</v>
      </c>
      <c r="AH8" s="32" t="s">
        <v>69</v>
      </c>
      <c r="AI8" s="32">
        <v>0.10482479084144608</v>
      </c>
      <c r="AJ8" s="32" t="s">
        <v>69</v>
      </c>
      <c r="AK8" s="32">
        <v>4.94652602666628E-2</v>
      </c>
      <c r="AL8" s="32" t="s">
        <v>69</v>
      </c>
      <c r="AM8" s="32">
        <v>0.48280255268554351</v>
      </c>
    </row>
    <row r="9" spans="1:39" x14ac:dyDescent="0.2">
      <c r="A9" s="23">
        <v>9.3794815299206178</v>
      </c>
      <c r="B9" s="23">
        <v>5.3142581892124312</v>
      </c>
      <c r="C9" s="31">
        <v>4.7</v>
      </c>
      <c r="D9" s="16">
        <v>0.11720166138779779</v>
      </c>
      <c r="E9">
        <f t="shared" si="0"/>
        <v>40.10182060857143</v>
      </c>
      <c r="F9">
        <v>0</v>
      </c>
      <c r="G9" s="23">
        <v>7.6582914169683871</v>
      </c>
      <c r="H9" s="16">
        <v>0</v>
      </c>
      <c r="I9" s="23" t="s">
        <v>55</v>
      </c>
      <c r="J9" s="12">
        <v>0</v>
      </c>
      <c r="M9" s="32" t="s">
        <v>68</v>
      </c>
      <c r="N9" s="32">
        <v>0.60682915434865947</v>
      </c>
      <c r="X9" s="32" t="s">
        <v>96</v>
      </c>
      <c r="Y9" s="32">
        <v>9.8237771564260505</v>
      </c>
      <c r="Z9" s="32" t="s">
        <v>96</v>
      </c>
      <c r="AA9" s="32">
        <v>4.8547219717087859</v>
      </c>
      <c r="AB9" s="32" t="s">
        <v>96</v>
      </c>
      <c r="AC9" s="32">
        <v>5.6999999999999993</v>
      </c>
      <c r="AD9" s="32" t="s">
        <v>96</v>
      </c>
      <c r="AE9" s="32">
        <v>0.52187576521963797</v>
      </c>
      <c r="AF9" s="32" t="s">
        <v>96</v>
      </c>
      <c r="AG9" s="32">
        <v>14.967691122413793</v>
      </c>
      <c r="AH9" s="32" t="s">
        <v>96</v>
      </c>
      <c r="AI9" s="32">
        <v>0</v>
      </c>
      <c r="AJ9" s="32" t="s">
        <v>96</v>
      </c>
      <c r="AK9" s="32">
        <v>7.7590648285854691</v>
      </c>
      <c r="AL9" s="32" t="s">
        <v>96</v>
      </c>
      <c r="AM9" s="32">
        <v>0</v>
      </c>
    </row>
    <row r="10" spans="1:39" x14ac:dyDescent="0.2">
      <c r="A10" s="23">
        <v>9.0663238726410995</v>
      </c>
      <c r="B10" s="23">
        <v>5.3293925937702111</v>
      </c>
      <c r="C10" s="31">
        <v>4.5</v>
      </c>
      <c r="D10" s="16">
        <v>0.1003652089222262</v>
      </c>
      <c r="E10">
        <f t="shared" si="0"/>
        <v>44.836254000000004</v>
      </c>
      <c r="F10">
        <v>0</v>
      </c>
      <c r="G10" s="23">
        <v>7.3835338697117736</v>
      </c>
      <c r="H10" s="16">
        <v>0</v>
      </c>
      <c r="I10" s="23" t="s">
        <v>55</v>
      </c>
      <c r="J10" s="12">
        <v>0</v>
      </c>
      <c r="M10" s="32" t="s">
        <v>69</v>
      </c>
      <c r="N10" s="32">
        <v>0.413737982615622</v>
      </c>
      <c r="X10" s="32" t="s">
        <v>97</v>
      </c>
      <c r="Y10" s="32" t="s">
        <v>107</v>
      </c>
      <c r="Z10" s="32" t="s">
        <v>97</v>
      </c>
      <c r="AA10" s="32" t="s">
        <v>107</v>
      </c>
      <c r="AB10" s="32" t="s">
        <v>97</v>
      </c>
      <c r="AC10" s="32">
        <v>4.7</v>
      </c>
      <c r="AD10" s="32" t="s">
        <v>97</v>
      </c>
      <c r="AE10" s="32" t="s">
        <v>107</v>
      </c>
      <c r="AF10" s="32" t="s">
        <v>97</v>
      </c>
      <c r="AG10" s="32" t="s">
        <v>107</v>
      </c>
      <c r="AH10" s="32" t="s">
        <v>97</v>
      </c>
      <c r="AI10" s="32">
        <v>0</v>
      </c>
      <c r="AJ10" s="32" t="s">
        <v>97</v>
      </c>
      <c r="AK10" s="32" t="s">
        <v>107</v>
      </c>
      <c r="AL10" s="32" t="s">
        <v>97</v>
      </c>
      <c r="AM10" s="32">
        <v>0</v>
      </c>
    </row>
    <row r="11" spans="1:39" ht="17" thickBot="1" x14ac:dyDescent="0.25">
      <c r="A11" s="23">
        <v>9.5166472149227737</v>
      </c>
      <c r="B11" s="23">
        <v>5.3483089370833996</v>
      </c>
      <c r="C11" s="31">
        <v>4.4000000000000004</v>
      </c>
      <c r="D11" s="16">
        <v>0.10696617874166799</v>
      </c>
      <c r="E11">
        <f t="shared" si="0"/>
        <v>41.134497387500005</v>
      </c>
      <c r="F11">
        <v>0</v>
      </c>
      <c r="G11" s="23">
        <v>7.3071270852901948</v>
      </c>
      <c r="H11" s="16">
        <v>0</v>
      </c>
      <c r="I11" s="23" t="s">
        <v>56</v>
      </c>
      <c r="J11" s="12">
        <v>0</v>
      </c>
      <c r="M11" s="33" t="s">
        <v>70</v>
      </c>
      <c r="N11" s="33">
        <v>60</v>
      </c>
      <c r="X11" s="32" t="s">
        <v>98</v>
      </c>
      <c r="Y11" s="32">
        <v>0.65983407449981812</v>
      </c>
      <c r="Z11" s="32" t="s">
        <v>98</v>
      </c>
      <c r="AA11" s="32">
        <v>0.50299582695046696</v>
      </c>
      <c r="AB11" s="32" t="s">
        <v>98</v>
      </c>
      <c r="AC11" s="32">
        <v>2.2867463872384399</v>
      </c>
      <c r="AD11" s="32" t="s">
        <v>98</v>
      </c>
      <c r="AE11" s="32">
        <v>0.20942204351330199</v>
      </c>
      <c r="AF11" s="32" t="s">
        <v>98</v>
      </c>
      <c r="AG11" s="32">
        <v>12.496936681891842</v>
      </c>
      <c r="AH11" s="32" t="s">
        <v>98</v>
      </c>
      <c r="AI11" s="32">
        <v>0.81196933839719287</v>
      </c>
      <c r="AJ11" s="32" t="s">
        <v>98</v>
      </c>
      <c r="AK11" s="32">
        <v>0.38315625845720097</v>
      </c>
      <c r="AL11" s="32" t="s">
        <v>98</v>
      </c>
      <c r="AM11" s="32">
        <v>3.7397724921150779</v>
      </c>
    </row>
    <row r="12" spans="1:39" x14ac:dyDescent="0.2">
      <c r="A12" s="23">
        <v>8.9380027463716871</v>
      </c>
      <c r="B12" s="23">
        <v>5.1036129284215015</v>
      </c>
      <c r="C12" s="31">
        <v>4.5</v>
      </c>
      <c r="D12" s="16">
        <v>0.10020182451089335</v>
      </c>
      <c r="E12">
        <f t="shared" si="0"/>
        <v>44.9093619</v>
      </c>
      <c r="F12">
        <v>0</v>
      </c>
      <c r="G12" s="23">
        <v>7.1811307566140234</v>
      </c>
      <c r="H12" s="16">
        <v>0</v>
      </c>
      <c r="I12" s="23" t="s">
        <v>56</v>
      </c>
      <c r="J12" s="12">
        <v>0</v>
      </c>
      <c r="X12" s="32" t="s">
        <v>99</v>
      </c>
      <c r="Y12" s="32">
        <v>0.43538100587103157</v>
      </c>
      <c r="Z12" s="32" t="s">
        <v>99</v>
      </c>
      <c r="AA12" s="32">
        <v>0.25300480192958413</v>
      </c>
      <c r="AB12" s="32" t="s">
        <v>99</v>
      </c>
      <c r="AC12" s="32">
        <v>5.2292090395480573</v>
      </c>
      <c r="AD12" s="32" t="s">
        <v>99</v>
      </c>
      <c r="AE12" s="32">
        <v>4.3857592309287347E-2</v>
      </c>
      <c r="AF12" s="32" t="s">
        <v>99</v>
      </c>
      <c r="AG12" s="32">
        <v>156.1734264312139</v>
      </c>
      <c r="AH12" s="32" t="s">
        <v>99</v>
      </c>
      <c r="AI12" s="32">
        <v>0.65929420649717507</v>
      </c>
      <c r="AJ12" s="32" t="s">
        <v>99</v>
      </c>
      <c r="AK12" s="32">
        <v>0.14680871839492141</v>
      </c>
      <c r="AL12" s="32" t="s">
        <v>99</v>
      </c>
      <c r="AM12" s="32">
        <v>13.98589829278062</v>
      </c>
    </row>
    <row r="13" spans="1:39" ht="17" thickBot="1" x14ac:dyDescent="0.25">
      <c r="A13" s="23">
        <v>8.7232722226177462</v>
      </c>
      <c r="B13" s="23">
        <v>5.3327425446607339</v>
      </c>
      <c r="C13" s="31">
        <v>4.4000000000000004</v>
      </c>
      <c r="D13" s="16">
        <v>0.15684536896060983</v>
      </c>
      <c r="E13">
        <f t="shared" si="0"/>
        <v>28.053107523404258</v>
      </c>
      <c r="F13">
        <v>0</v>
      </c>
      <c r="G13" s="23">
        <v>7.1748413460704494</v>
      </c>
      <c r="H13" s="16">
        <v>0</v>
      </c>
      <c r="I13" s="23" t="s">
        <v>56</v>
      </c>
      <c r="J13" s="12">
        <v>0</v>
      </c>
      <c r="M13" t="s">
        <v>71</v>
      </c>
      <c r="X13" s="32" t="s">
        <v>100</v>
      </c>
      <c r="Y13" s="32">
        <v>-0.10742174083060885</v>
      </c>
      <c r="Z13" s="32" t="s">
        <v>100</v>
      </c>
      <c r="AA13" s="32">
        <v>0.37704250958220475</v>
      </c>
      <c r="AB13" s="32" t="s">
        <v>100</v>
      </c>
      <c r="AC13" s="32">
        <v>-1.7688392339878949</v>
      </c>
      <c r="AD13" s="32" t="s">
        <v>100</v>
      </c>
      <c r="AE13" s="32">
        <v>-0.58150852467877767</v>
      </c>
      <c r="AF13" s="32" t="s">
        <v>100</v>
      </c>
      <c r="AG13" s="32">
        <v>1.182969406920964</v>
      </c>
      <c r="AH13" s="32" t="s">
        <v>100</v>
      </c>
      <c r="AI13" s="32">
        <v>27.553082969949724</v>
      </c>
      <c r="AJ13" s="32" t="s">
        <v>100</v>
      </c>
      <c r="AK13" s="32">
        <v>0.32976709301459772</v>
      </c>
      <c r="AL13" s="32" t="s">
        <v>100</v>
      </c>
      <c r="AM13" s="32">
        <v>43.757534744759511</v>
      </c>
    </row>
    <row r="14" spans="1:39" x14ac:dyDescent="0.2">
      <c r="A14" s="23">
        <v>9.4034339460084038</v>
      </c>
      <c r="B14" s="23">
        <v>5.0618484858300556</v>
      </c>
      <c r="C14" s="31">
        <v>4.5999999999999996</v>
      </c>
      <c r="D14" s="16">
        <v>0.5468663713281483</v>
      </c>
      <c r="E14">
        <f t="shared" si="0"/>
        <v>8.4115612902439008</v>
      </c>
      <c r="F14">
        <v>0</v>
      </c>
      <c r="G14" s="23">
        <v>7.8261913018729512</v>
      </c>
      <c r="H14" s="16">
        <v>0</v>
      </c>
      <c r="I14" s="23" t="s">
        <v>53</v>
      </c>
      <c r="J14" s="12">
        <v>0</v>
      </c>
      <c r="M14" s="34"/>
      <c r="N14" s="34" t="s">
        <v>75</v>
      </c>
      <c r="O14" s="34" t="s">
        <v>76</v>
      </c>
      <c r="P14" s="34" t="s">
        <v>77</v>
      </c>
      <c r="Q14" s="34" t="s">
        <v>78</v>
      </c>
      <c r="R14" s="34" t="s">
        <v>79</v>
      </c>
      <c r="X14" s="32" t="s">
        <v>101</v>
      </c>
      <c r="Y14" s="32">
        <v>-0.2163044915538791</v>
      </c>
      <c r="Z14" s="32" t="s">
        <v>101</v>
      </c>
      <c r="AA14" s="32">
        <v>-0.21846502905891782</v>
      </c>
      <c r="AB14" s="32" t="s">
        <v>101</v>
      </c>
      <c r="AC14" s="32">
        <v>0.32540362123822997</v>
      </c>
      <c r="AD14" s="32" t="s">
        <v>101</v>
      </c>
      <c r="AE14" s="32">
        <v>-0.49489191048563802</v>
      </c>
      <c r="AF14" s="32" t="s">
        <v>101</v>
      </c>
      <c r="AG14" s="32">
        <v>1.4957415080094152</v>
      </c>
      <c r="AH14" s="32" t="s">
        <v>101</v>
      </c>
      <c r="AI14" s="32">
        <v>5.1067244390330879</v>
      </c>
      <c r="AJ14" s="32" t="s">
        <v>101</v>
      </c>
      <c r="AK14" s="32">
        <v>-0.14673615640470603</v>
      </c>
      <c r="AL14" s="32" t="s">
        <v>101</v>
      </c>
      <c r="AM14" s="32">
        <v>6.4409729218876732</v>
      </c>
    </row>
    <row r="15" spans="1:39" x14ac:dyDescent="0.2">
      <c r="A15" s="23">
        <v>8.1940566411182942</v>
      </c>
      <c r="B15" s="23">
        <v>4.0387135620314645</v>
      </c>
      <c r="C15" s="31">
        <v>4.5</v>
      </c>
      <c r="D15" s="16">
        <v>0.52983123462293968</v>
      </c>
      <c r="E15">
        <f t="shared" si="0"/>
        <v>8.4932705094339624</v>
      </c>
      <c r="F15">
        <v>0</v>
      </c>
      <c r="G15" s="23">
        <v>7.5276022579447845</v>
      </c>
      <c r="H15" s="16">
        <v>0</v>
      </c>
      <c r="I15" s="23" t="s">
        <v>53</v>
      </c>
      <c r="J15" s="12">
        <v>0</v>
      </c>
      <c r="M15" s="32" t="s">
        <v>72</v>
      </c>
      <c r="N15" s="32">
        <v>7</v>
      </c>
      <c r="O15" s="32">
        <v>16.786165196930938</v>
      </c>
      <c r="P15" s="32">
        <v>2.3980235995615624</v>
      </c>
      <c r="Q15" s="32">
        <v>14.00885589289836</v>
      </c>
      <c r="R15" s="32">
        <v>4.7730429855762554E-10</v>
      </c>
      <c r="X15" s="32" t="s">
        <v>102</v>
      </c>
      <c r="Y15" s="32">
        <v>3.0096185528261064</v>
      </c>
      <c r="Z15" s="32" t="s">
        <v>102</v>
      </c>
      <c r="AA15" s="32">
        <v>2.6208276823148804</v>
      </c>
      <c r="AB15" s="32" t="s">
        <v>102</v>
      </c>
      <c r="AC15" s="32">
        <v>5.6</v>
      </c>
      <c r="AD15" s="32" t="s">
        <v>102</v>
      </c>
      <c r="AE15" s="32">
        <v>0.73174672023065623</v>
      </c>
      <c r="AF15" s="32" t="s">
        <v>102</v>
      </c>
      <c r="AG15" s="32">
        <v>50.42679185086206</v>
      </c>
      <c r="AH15" s="32" t="s">
        <v>102</v>
      </c>
      <c r="AI15" s="32">
        <v>5.1959999999999997</v>
      </c>
      <c r="AJ15" s="32" t="s">
        <v>102</v>
      </c>
      <c r="AK15" s="32">
        <v>2.0488997565360316</v>
      </c>
      <c r="AL15" s="32" t="s">
        <v>102</v>
      </c>
      <c r="AM15" s="32">
        <v>26.998415999999999</v>
      </c>
    </row>
    <row r="16" spans="1:39" x14ac:dyDescent="0.2">
      <c r="A16" s="23">
        <v>9.7506270147695133</v>
      </c>
      <c r="B16" s="23">
        <v>4.9852078692315436</v>
      </c>
      <c r="C16" s="31">
        <v>4.4000000000000004</v>
      </c>
      <c r="D16" s="16">
        <v>0.36964467166646719</v>
      </c>
      <c r="E16">
        <f t="shared" si="0"/>
        <v>11.903323210810811</v>
      </c>
      <c r="F16">
        <v>0</v>
      </c>
      <c r="G16" s="23">
        <v>8.1321827766622778</v>
      </c>
      <c r="H16" s="16">
        <v>0</v>
      </c>
      <c r="I16" s="23" t="s">
        <v>53</v>
      </c>
      <c r="J16" s="12">
        <v>0</v>
      </c>
      <c r="M16" s="32" t="s">
        <v>73</v>
      </c>
      <c r="N16" s="32">
        <v>52</v>
      </c>
      <c r="O16" s="32">
        <v>8.9013141494599264</v>
      </c>
      <c r="P16" s="32">
        <v>0.17117911825884474</v>
      </c>
      <c r="Q16" s="32"/>
      <c r="R16" s="32"/>
      <c r="X16" s="32" t="s">
        <v>103</v>
      </c>
      <c r="Y16" s="32">
        <v>8.0714853811218301</v>
      </c>
      <c r="Z16" s="32" t="s">
        <v>103</v>
      </c>
      <c r="AA16" s="32">
        <v>3.4016957106137964</v>
      </c>
      <c r="AB16" s="32" t="s">
        <v>103</v>
      </c>
      <c r="AC16" s="32">
        <v>4.4000000000000004</v>
      </c>
      <c r="AD16" s="32" t="s">
        <v>103</v>
      </c>
      <c r="AE16" s="32">
        <v>8.0572222311411201E-2</v>
      </c>
      <c r="AF16" s="32" t="s">
        <v>103</v>
      </c>
      <c r="AG16" s="32">
        <v>6.6648442991379309</v>
      </c>
      <c r="AH16" s="32" t="s">
        <v>103</v>
      </c>
      <c r="AI16" s="32">
        <v>0</v>
      </c>
      <c r="AJ16" s="32" t="s">
        <v>103</v>
      </c>
      <c r="AK16" s="32">
        <v>6.6785737730416139</v>
      </c>
      <c r="AL16" s="32" t="s">
        <v>103</v>
      </c>
      <c r="AM16" s="32">
        <v>0</v>
      </c>
    </row>
    <row r="17" spans="1:39" ht="17" thickBot="1" x14ac:dyDescent="0.25">
      <c r="A17" s="23">
        <v>9.2375823009600246</v>
      </c>
      <c r="B17" s="23">
        <v>4.9482294241813971</v>
      </c>
      <c r="C17" s="31">
        <v>4.5</v>
      </c>
      <c r="D17" s="16">
        <v>0.48251060289596676</v>
      </c>
      <c r="E17">
        <f t="shared" si="0"/>
        <v>9.326219927586207</v>
      </c>
      <c r="F17">
        <v>0</v>
      </c>
      <c r="G17" s="23">
        <v>7.7767398549508568</v>
      </c>
      <c r="H17" s="16">
        <v>0</v>
      </c>
      <c r="I17" s="23" t="s">
        <v>54</v>
      </c>
      <c r="J17" s="12">
        <v>0</v>
      </c>
      <c r="M17" s="33" t="s">
        <v>30</v>
      </c>
      <c r="N17" s="33">
        <v>59</v>
      </c>
      <c r="O17" s="33">
        <v>25.687479346390866</v>
      </c>
      <c r="P17" s="33"/>
      <c r="Q17" s="33"/>
      <c r="R17" s="33"/>
      <c r="X17" s="32" t="s">
        <v>104</v>
      </c>
      <c r="Y17" s="32">
        <v>11.081103933947936</v>
      </c>
      <c r="Z17" s="32" t="s">
        <v>104</v>
      </c>
      <c r="AA17" s="32">
        <v>6.0225233929286768</v>
      </c>
      <c r="AB17" s="32" t="s">
        <v>104</v>
      </c>
      <c r="AC17" s="32">
        <v>10</v>
      </c>
      <c r="AD17" s="32" t="s">
        <v>104</v>
      </c>
      <c r="AE17" s="32">
        <v>0.81231894254206738</v>
      </c>
      <c r="AF17" s="32" t="s">
        <v>104</v>
      </c>
      <c r="AG17" s="32">
        <v>57.091636149999992</v>
      </c>
      <c r="AH17" s="32" t="s">
        <v>104</v>
      </c>
      <c r="AI17" s="32">
        <v>5.1959999999999997</v>
      </c>
      <c r="AJ17" s="32" t="s">
        <v>104</v>
      </c>
      <c r="AK17" s="32">
        <v>8.7274735295776456</v>
      </c>
      <c r="AL17" s="32" t="s">
        <v>104</v>
      </c>
      <c r="AM17" s="32">
        <v>26.998415999999999</v>
      </c>
    </row>
    <row r="18" spans="1:39" ht="17" thickBot="1" x14ac:dyDescent="0.25">
      <c r="A18" s="23">
        <v>10.241807205986579</v>
      </c>
      <c r="B18" s="23">
        <v>5.0676994097154369</v>
      </c>
      <c r="C18" s="31">
        <v>4.4000000000000004</v>
      </c>
      <c r="D18" s="16">
        <v>0.37575461502483226</v>
      </c>
      <c r="E18">
        <f t="shared" si="0"/>
        <v>11.709769684955752</v>
      </c>
      <c r="F18">
        <v>0</v>
      </c>
      <c r="G18" s="23">
        <v>7.461888107218793</v>
      </c>
      <c r="H18" s="16">
        <v>0</v>
      </c>
      <c r="I18" s="23" t="s">
        <v>54</v>
      </c>
      <c r="J18" s="12">
        <v>0</v>
      </c>
      <c r="X18" s="32" t="s">
        <v>105</v>
      </c>
      <c r="Y18" s="32">
        <v>585.50385797116064</v>
      </c>
      <c r="Z18" s="32" t="s">
        <v>105</v>
      </c>
      <c r="AA18" s="32">
        <v>289.20371637910318</v>
      </c>
      <c r="AB18" s="32" t="s">
        <v>105</v>
      </c>
      <c r="AC18" s="32">
        <v>406.99999999999994</v>
      </c>
      <c r="AD18" s="32" t="s">
        <v>105</v>
      </c>
      <c r="AE18" s="32">
        <v>27.700491697919084</v>
      </c>
      <c r="AF18" s="32" t="s">
        <v>105</v>
      </c>
      <c r="AG18" s="32">
        <v>1160.6182404479596</v>
      </c>
      <c r="AH18" s="32" t="s">
        <v>105</v>
      </c>
      <c r="AI18" s="32">
        <v>12.696999999999999</v>
      </c>
      <c r="AJ18" s="32" t="s">
        <v>105</v>
      </c>
      <c r="AK18" s="32">
        <v>463.80017371523007</v>
      </c>
      <c r="AL18" s="32" t="s">
        <v>105</v>
      </c>
      <c r="AM18" s="32">
        <v>41.585254999999997</v>
      </c>
    </row>
    <row r="19" spans="1:39" ht="17" thickBot="1" x14ac:dyDescent="0.25">
      <c r="A19" s="23">
        <v>9.6355685756969667</v>
      </c>
      <c r="B19" s="23">
        <v>5.5454358458062885</v>
      </c>
      <c r="C19" s="31">
        <v>4.5999999999999996</v>
      </c>
      <c r="D19" s="16">
        <v>0.42197145141845338</v>
      </c>
      <c r="E19">
        <f t="shared" si="0"/>
        <v>10.901211407874015</v>
      </c>
      <c r="F19">
        <v>0</v>
      </c>
      <c r="G19" s="23">
        <v>7.5157434890436345</v>
      </c>
      <c r="H19" s="16">
        <v>0</v>
      </c>
      <c r="I19" s="23" t="s">
        <v>54</v>
      </c>
      <c r="J19" s="12">
        <v>0</v>
      </c>
      <c r="M19" s="34"/>
      <c r="N19" s="34" t="s">
        <v>80</v>
      </c>
      <c r="O19" s="34" t="s">
        <v>69</v>
      </c>
      <c r="P19" s="34" t="s">
        <v>81</v>
      </c>
      <c r="Q19" s="34" t="s">
        <v>82</v>
      </c>
      <c r="R19" s="34" t="s">
        <v>83</v>
      </c>
      <c r="S19" s="34" t="s">
        <v>84</v>
      </c>
      <c r="T19" s="34" t="s">
        <v>85</v>
      </c>
      <c r="U19" s="34" t="s">
        <v>86</v>
      </c>
      <c r="X19" s="33" t="s">
        <v>106</v>
      </c>
      <c r="Y19" s="33">
        <v>60</v>
      </c>
      <c r="Z19" s="33" t="s">
        <v>106</v>
      </c>
      <c r="AA19" s="33">
        <v>60</v>
      </c>
      <c r="AB19" s="33" t="s">
        <v>106</v>
      </c>
      <c r="AC19" s="33">
        <v>60</v>
      </c>
      <c r="AD19" s="33" t="s">
        <v>106</v>
      </c>
      <c r="AE19" s="33">
        <v>60</v>
      </c>
      <c r="AF19" s="33" t="s">
        <v>106</v>
      </c>
      <c r="AG19" s="33">
        <v>60</v>
      </c>
      <c r="AH19" s="33" t="s">
        <v>106</v>
      </c>
      <c r="AI19" s="33">
        <v>60</v>
      </c>
      <c r="AJ19" s="33" t="s">
        <v>106</v>
      </c>
      <c r="AK19" s="33">
        <v>60</v>
      </c>
      <c r="AL19" s="33" t="s">
        <v>106</v>
      </c>
      <c r="AM19" s="33">
        <v>60</v>
      </c>
    </row>
    <row r="20" spans="1:39" x14ac:dyDescent="0.2">
      <c r="A20" s="23">
        <v>10.201466277695458</v>
      </c>
      <c r="B20" s="23">
        <v>5.8426881382180298</v>
      </c>
      <c r="C20" s="31">
        <v>4.7</v>
      </c>
      <c r="D20" s="16">
        <v>0.31869208026643797</v>
      </c>
      <c r="E20">
        <f t="shared" si="0"/>
        <v>14.747777842708334</v>
      </c>
      <c r="F20">
        <v>0</v>
      </c>
      <c r="G20" s="23">
        <v>7.6286916713778599</v>
      </c>
      <c r="H20" s="16">
        <v>0</v>
      </c>
      <c r="I20" s="23" t="s">
        <v>55</v>
      </c>
      <c r="J20" s="12">
        <v>0</v>
      </c>
      <c r="M20" s="32" t="s">
        <v>74</v>
      </c>
      <c r="N20" s="32">
        <v>1.3642742357572089</v>
      </c>
      <c r="O20" s="32">
        <v>1.4383638568379291</v>
      </c>
      <c r="P20" s="32">
        <v>0.9484903484410423</v>
      </c>
      <c r="Q20" s="32">
        <v>0.34726723558318318</v>
      </c>
      <c r="R20" s="32">
        <v>-1.5220140020828259</v>
      </c>
      <c r="S20" s="32">
        <v>4.2505624735972436</v>
      </c>
      <c r="T20" s="32">
        <v>-1.5220140020828259</v>
      </c>
      <c r="U20" s="32">
        <v>4.2505624735972436</v>
      </c>
    </row>
    <row r="21" spans="1:39" x14ac:dyDescent="0.2">
      <c r="A21" s="23">
        <v>9.8805846600981191</v>
      </c>
      <c r="B21" s="23">
        <v>5.6683179537118784</v>
      </c>
      <c r="C21" s="31">
        <v>4.5999999999999996</v>
      </c>
      <c r="D21" s="16">
        <v>0.28192336223844922</v>
      </c>
      <c r="E21">
        <f t="shared" si="0"/>
        <v>16.316490990588232</v>
      </c>
      <c r="F21">
        <v>0</v>
      </c>
      <c r="G21" s="23">
        <v>7.7147498890192097</v>
      </c>
      <c r="H21" s="16">
        <v>0</v>
      </c>
      <c r="I21" s="23" t="s">
        <v>55</v>
      </c>
      <c r="J21" s="12">
        <v>0</v>
      </c>
      <c r="M21" s="32" t="s">
        <v>109</v>
      </c>
      <c r="N21" s="32">
        <v>0.88047131296238312</v>
      </c>
      <c r="O21" s="32">
        <v>0.14699083238345143</v>
      </c>
      <c r="P21" s="32">
        <v>5.9899743316339551</v>
      </c>
      <c r="Q21" s="32">
        <v>1.9969012975342316E-7</v>
      </c>
      <c r="R21" s="32">
        <v>0.58551262878677246</v>
      </c>
      <c r="S21" s="32">
        <v>1.1754299971379938</v>
      </c>
      <c r="T21" s="32">
        <v>0.58551262878677246</v>
      </c>
      <c r="U21" s="32">
        <v>1.1754299971379938</v>
      </c>
    </row>
    <row r="22" spans="1:39" ht="17" thickBot="1" x14ac:dyDescent="0.25">
      <c r="A22" s="23">
        <v>9.742447336703858</v>
      </c>
      <c r="B22" s="23">
        <v>5.0369115482278453</v>
      </c>
      <c r="C22" s="31">
        <v>4.7</v>
      </c>
      <c r="D22" s="16">
        <v>0.42747473007986314</v>
      </c>
      <c r="E22">
        <f t="shared" si="0"/>
        <v>10.994801959689923</v>
      </c>
      <c r="F22">
        <v>0</v>
      </c>
      <c r="G22" s="23">
        <v>7.4725233824038089</v>
      </c>
      <c r="H22" s="16">
        <v>0</v>
      </c>
      <c r="I22" s="23" t="s">
        <v>55</v>
      </c>
      <c r="J22" s="12">
        <v>0</v>
      </c>
      <c r="M22" s="32" t="s">
        <v>110</v>
      </c>
      <c r="N22" s="32">
        <v>0.24419764505952507</v>
      </c>
      <c r="O22" s="32">
        <v>3.8961967206050885E-2</v>
      </c>
      <c r="P22" s="32">
        <v>6.2675902314706686</v>
      </c>
      <c r="Q22" s="32">
        <v>7.2585523431586794E-8</v>
      </c>
      <c r="R22" s="32">
        <v>0.16601473804658487</v>
      </c>
      <c r="S22" s="32">
        <v>0.3223805520724653</v>
      </c>
      <c r="T22" s="32">
        <v>0.16601473804658487</v>
      </c>
      <c r="U22" s="32">
        <v>0.3223805520724653</v>
      </c>
      <c r="AA22" s="41" t="s">
        <v>114</v>
      </c>
      <c r="AB22" s="42"/>
    </row>
    <row r="23" spans="1:39" x14ac:dyDescent="0.2">
      <c r="A23" s="23">
        <v>9.8501365134558121</v>
      </c>
      <c r="B23" s="23">
        <v>5.0591625521211698</v>
      </c>
      <c r="C23" s="31">
        <v>4.7</v>
      </c>
      <c r="D23" s="16">
        <v>0.35758478771537061</v>
      </c>
      <c r="E23">
        <f t="shared" si="0"/>
        <v>13.143735867592593</v>
      </c>
      <c r="F23">
        <v>0</v>
      </c>
      <c r="G23" s="23">
        <v>7.3602868804747121</v>
      </c>
      <c r="H23" s="16">
        <v>0</v>
      </c>
      <c r="I23" s="23" t="s">
        <v>56</v>
      </c>
      <c r="J23" s="12">
        <v>0</v>
      </c>
      <c r="M23" s="32" t="s">
        <v>111</v>
      </c>
      <c r="N23" s="32">
        <v>-1.0436708679806335</v>
      </c>
      <c r="O23" s="32">
        <v>0.77706340493224146</v>
      </c>
      <c r="P23" s="32">
        <v>-1.3430961506566375</v>
      </c>
      <c r="Q23" s="32">
        <v>0.18507376302047046</v>
      </c>
      <c r="R23" s="32">
        <v>-2.602962666818271</v>
      </c>
      <c r="S23" s="32">
        <v>0.51562093085700411</v>
      </c>
      <c r="T23" s="32">
        <v>-2.602962666818271</v>
      </c>
      <c r="U23" s="32">
        <v>0.51562093085700411</v>
      </c>
      <c r="X23" s="34"/>
      <c r="Y23" s="34" t="s">
        <v>108</v>
      </c>
      <c r="Z23" s="34" t="s">
        <v>109</v>
      </c>
      <c r="AA23" s="34" t="s">
        <v>110</v>
      </c>
      <c r="AB23" s="34" t="s">
        <v>111</v>
      </c>
      <c r="AC23" s="34" t="s">
        <v>112</v>
      </c>
      <c r="AD23" s="34" t="s">
        <v>1</v>
      </c>
      <c r="AE23" s="34" t="s">
        <v>113</v>
      </c>
      <c r="AF23" s="34" t="s">
        <v>57</v>
      </c>
    </row>
    <row r="24" spans="1:39" x14ac:dyDescent="0.2">
      <c r="A24" s="23">
        <v>9.1965548911430588</v>
      </c>
      <c r="B24" s="23">
        <v>4.637974804813874</v>
      </c>
      <c r="C24" s="31">
        <v>4.7</v>
      </c>
      <c r="D24" s="16">
        <v>0.36720057299168329</v>
      </c>
      <c r="E24">
        <f t="shared" si="0"/>
        <v>12.799544297297299</v>
      </c>
      <c r="F24">
        <v>0</v>
      </c>
      <c r="G24" s="23">
        <v>7.3572439129144476</v>
      </c>
      <c r="H24" s="16">
        <v>0</v>
      </c>
      <c r="I24" s="23" t="s">
        <v>56</v>
      </c>
      <c r="J24" s="12">
        <v>0</v>
      </c>
      <c r="M24" s="32" t="s">
        <v>112</v>
      </c>
      <c r="N24" s="32">
        <v>-1.9874727054086491E-2</v>
      </c>
      <c r="O24" s="32">
        <v>9.6310966615900211E-3</v>
      </c>
      <c r="P24" s="32">
        <v>-2.0635995829373521</v>
      </c>
      <c r="Q24" s="32">
        <v>4.4063200289732755E-2</v>
      </c>
      <c r="R24" s="32">
        <v>-3.9200936399306378E-2</v>
      </c>
      <c r="S24" s="32">
        <v>-5.4851770886660267E-4</v>
      </c>
      <c r="T24" s="32">
        <v>-3.9200936399306378E-2</v>
      </c>
      <c r="U24" s="32">
        <v>-5.4851770886660267E-4</v>
      </c>
      <c r="X24" s="32" t="s">
        <v>108</v>
      </c>
      <c r="Y24" s="32">
        <v>1</v>
      </c>
      <c r="Z24" s="32"/>
      <c r="AA24" s="32"/>
      <c r="AB24" s="32"/>
      <c r="AC24" s="32"/>
      <c r="AD24" s="32"/>
      <c r="AE24" s="32"/>
      <c r="AF24" s="32"/>
    </row>
    <row r="25" spans="1:39" x14ac:dyDescent="0.2">
      <c r="A25" s="23">
        <v>8.9180248348018534</v>
      </c>
      <c r="B25" s="23">
        <v>5.0738206528616923</v>
      </c>
      <c r="C25" s="31">
        <v>5</v>
      </c>
      <c r="D25" s="16">
        <v>0.5586160849078996</v>
      </c>
      <c r="E25">
        <f t="shared" si="0"/>
        <v>8.9506910650887583</v>
      </c>
      <c r="F25">
        <v>0</v>
      </c>
      <c r="G25" s="23">
        <v>8.0685317352673547</v>
      </c>
      <c r="H25" s="16">
        <v>0</v>
      </c>
      <c r="I25" s="23" t="s">
        <v>56</v>
      </c>
      <c r="J25" s="12">
        <v>0</v>
      </c>
      <c r="M25" s="32" t="s">
        <v>1</v>
      </c>
      <c r="N25" s="32">
        <v>0.15301734060149658</v>
      </c>
      <c r="O25" s="32">
        <v>0.27166811107566752</v>
      </c>
      <c r="P25" s="32">
        <v>0.56325101976682412</v>
      </c>
      <c r="Q25" s="32">
        <v>0.57568479165838993</v>
      </c>
      <c r="R25" s="32">
        <v>-0.39212460652563491</v>
      </c>
      <c r="S25" s="32">
        <v>0.69815928772862801</v>
      </c>
      <c r="T25" s="32">
        <v>-0.39212460652563491</v>
      </c>
      <c r="U25" s="32">
        <v>0.69815928772862801</v>
      </c>
      <c r="X25" s="32" t="s">
        <v>109</v>
      </c>
      <c r="Y25" s="32">
        <v>0.19862916311353096</v>
      </c>
      <c r="Z25" s="32">
        <v>1</v>
      </c>
      <c r="AA25" s="32"/>
      <c r="AB25" s="32"/>
      <c r="AC25" s="32"/>
      <c r="AD25" s="32"/>
      <c r="AE25" s="32"/>
      <c r="AF25" s="32"/>
    </row>
    <row r="26" spans="1:39" x14ac:dyDescent="0.2">
      <c r="A26" s="23">
        <v>9.9552658444744502</v>
      </c>
      <c r="B26" s="23">
        <v>4.6242110757346486</v>
      </c>
      <c r="C26" s="31">
        <v>5</v>
      </c>
      <c r="D26" s="16">
        <v>0.73657076420630474</v>
      </c>
      <c r="E26">
        <f t="shared" si="0"/>
        <v>6.7882140358744394</v>
      </c>
      <c r="F26">
        <v>0</v>
      </c>
      <c r="G26" s="23">
        <v>7.8446437891927072</v>
      </c>
      <c r="H26" s="16">
        <v>0</v>
      </c>
      <c r="I26" s="23" t="s">
        <v>53</v>
      </c>
      <c r="J26" s="12">
        <v>0</v>
      </c>
      <c r="M26" s="32" t="s">
        <v>113</v>
      </c>
      <c r="N26" s="32">
        <v>0.43615031107054902</v>
      </c>
      <c r="O26" s="32">
        <v>0.1875213289426001</v>
      </c>
      <c r="P26" s="32">
        <v>2.3258704144745783</v>
      </c>
      <c r="Q26" s="32">
        <v>2.3959573537623815E-2</v>
      </c>
      <c r="R26" s="32">
        <v>5.986123546695904E-2</v>
      </c>
      <c r="S26" s="32">
        <v>0.81243938667413906</v>
      </c>
      <c r="T26" s="32">
        <v>5.986123546695904E-2</v>
      </c>
      <c r="U26" s="32">
        <v>0.81243938667413906</v>
      </c>
      <c r="X26" s="32" t="s">
        <v>110</v>
      </c>
      <c r="Y26" s="32">
        <v>0.45924696137486026</v>
      </c>
      <c r="Z26" s="32">
        <v>-0.57102493193917137</v>
      </c>
      <c r="AA26" s="32">
        <v>1</v>
      </c>
      <c r="AB26" s="32"/>
      <c r="AC26" s="32"/>
      <c r="AD26" s="32"/>
      <c r="AE26" s="32"/>
      <c r="AF26" s="32"/>
    </row>
    <row r="27" spans="1:39" ht="17" thickBot="1" x14ac:dyDescent="0.25">
      <c r="A27" s="23">
        <v>9.1429322855951014</v>
      </c>
      <c r="B27" s="23">
        <v>4.3470187076277078</v>
      </c>
      <c r="C27" s="31">
        <v>4.9000000000000004</v>
      </c>
      <c r="D27" s="16">
        <v>0.56771998307666338</v>
      </c>
      <c r="E27">
        <f t="shared" si="0"/>
        <v>8.6310155465116285</v>
      </c>
      <c r="F27">
        <v>0</v>
      </c>
      <c r="G27" s="23">
        <v>8.2187369643075101</v>
      </c>
      <c r="H27" s="16">
        <v>0</v>
      </c>
      <c r="I27" s="23" t="s">
        <v>53</v>
      </c>
      <c r="J27" s="12">
        <v>0</v>
      </c>
      <c r="M27" s="33" t="s">
        <v>57</v>
      </c>
      <c r="N27" s="33">
        <v>-6.3217066836379454E-2</v>
      </c>
      <c r="O27" s="33">
        <v>5.6902893827588098E-2</v>
      </c>
      <c r="P27" s="33">
        <v>-1.1109640052388701</v>
      </c>
      <c r="Q27" s="33">
        <v>0.27169446605233522</v>
      </c>
      <c r="R27" s="33">
        <v>-0.17740107693427346</v>
      </c>
      <c r="S27" s="33">
        <v>5.0966943261514547E-2</v>
      </c>
      <c r="T27" s="33">
        <v>-0.17740107693427346</v>
      </c>
      <c r="U27" s="33">
        <v>5.0966943261514547E-2</v>
      </c>
      <c r="X27" s="32" t="s">
        <v>111</v>
      </c>
      <c r="Y27" s="32">
        <v>0.23661534119113081</v>
      </c>
      <c r="Z27" s="32">
        <v>-0.5735071152715906</v>
      </c>
      <c r="AA27" s="32">
        <v>0.59148930081869466</v>
      </c>
      <c r="AB27" s="32">
        <v>1</v>
      </c>
      <c r="AC27" s="32"/>
      <c r="AD27" s="32"/>
      <c r="AE27" s="32"/>
      <c r="AF27" s="32"/>
    </row>
    <row r="28" spans="1:39" x14ac:dyDescent="0.2">
      <c r="A28" s="23">
        <v>10.003790621961819</v>
      </c>
      <c r="B28" s="23">
        <v>4.7528724979383385</v>
      </c>
      <c r="C28" s="31">
        <v>5.0999999999999996</v>
      </c>
      <c r="D28" s="16">
        <v>0.76520917385266796</v>
      </c>
      <c r="E28">
        <f t="shared" si="0"/>
        <v>6.6648442991379309</v>
      </c>
      <c r="F28">
        <v>0</v>
      </c>
      <c r="G28" s="23">
        <v>8.0182047484303265</v>
      </c>
      <c r="H28" s="16">
        <v>0</v>
      </c>
      <c r="I28" s="23" t="s">
        <v>53</v>
      </c>
      <c r="J28" s="12">
        <v>0</v>
      </c>
      <c r="X28" s="32" t="s">
        <v>112</v>
      </c>
      <c r="Y28" s="32">
        <v>-0.20236708177384352</v>
      </c>
      <c r="Z28" s="32">
        <v>0.31814385381511573</v>
      </c>
      <c r="AA28" s="32">
        <v>-0.26170165712047716</v>
      </c>
      <c r="AB28" s="32">
        <v>-0.83432102069970981</v>
      </c>
      <c r="AC28" s="32">
        <v>1</v>
      </c>
      <c r="AD28" s="32"/>
      <c r="AE28" s="32"/>
      <c r="AF28" s="32"/>
    </row>
    <row r="29" spans="1:39" x14ac:dyDescent="0.2">
      <c r="A29" s="23">
        <v>10.000595355152619</v>
      </c>
      <c r="B29" s="23">
        <v>4.9310779997720235</v>
      </c>
      <c r="C29" s="31">
        <v>5</v>
      </c>
      <c r="D29" s="16">
        <v>0.58671917376966587</v>
      </c>
      <c r="E29">
        <f t="shared" si="0"/>
        <v>8.5219645505617976</v>
      </c>
      <c r="F29">
        <v>0</v>
      </c>
      <c r="G29" s="23">
        <v>7.8976356199557269</v>
      </c>
      <c r="H29" s="16">
        <v>0</v>
      </c>
      <c r="I29" s="23" t="s">
        <v>54</v>
      </c>
      <c r="J29" s="12">
        <v>0</v>
      </c>
      <c r="X29" s="32" t="s">
        <v>1</v>
      </c>
      <c r="Y29" s="32">
        <v>-6.2319188668818522E-3</v>
      </c>
      <c r="Z29" s="32">
        <v>-0.18424434392001254</v>
      </c>
      <c r="AA29" s="32">
        <v>0.35906585795820395</v>
      </c>
      <c r="AB29" s="32">
        <v>0.14669972466488149</v>
      </c>
      <c r="AC29" s="32">
        <v>-4.0899426252512375E-2</v>
      </c>
      <c r="AD29" s="32">
        <v>1</v>
      </c>
      <c r="AE29" s="32"/>
      <c r="AF29" s="32"/>
    </row>
    <row r="30" spans="1:39" x14ac:dyDescent="0.2">
      <c r="A30" s="23">
        <v>10.365033831411141</v>
      </c>
      <c r="B30" s="23">
        <v>4.8383332374779044</v>
      </c>
      <c r="C30" s="31">
        <v>5.4</v>
      </c>
      <c r="D30" s="16">
        <v>0.53027341813066209</v>
      </c>
      <c r="E30">
        <f t="shared" si="0"/>
        <v>10.183425786335405</v>
      </c>
      <c r="F30">
        <v>0</v>
      </c>
      <c r="G30" s="23">
        <v>8.299931762045146</v>
      </c>
      <c r="H30" s="16">
        <v>0</v>
      </c>
      <c r="I30" s="23" t="s">
        <v>54</v>
      </c>
      <c r="J30" s="12">
        <v>0</v>
      </c>
      <c r="X30" s="32" t="s">
        <v>113</v>
      </c>
      <c r="Y30" s="32">
        <v>0.42777912301566329</v>
      </c>
      <c r="Z30" s="32">
        <v>-0.27527710227651875</v>
      </c>
      <c r="AA30" s="32">
        <v>0.46802472204735818</v>
      </c>
      <c r="AB30" s="32">
        <v>0.59315038779325857</v>
      </c>
      <c r="AC30" s="32">
        <v>-0.39007074649828349</v>
      </c>
      <c r="AD30" s="32">
        <v>1.2611035095942823E-2</v>
      </c>
      <c r="AE30" s="32">
        <v>1</v>
      </c>
      <c r="AF30" s="32"/>
    </row>
    <row r="31" spans="1:39" ht="17" thickBot="1" x14ac:dyDescent="0.25">
      <c r="A31" s="23">
        <v>10.130098338538481</v>
      </c>
      <c r="B31" s="23">
        <v>5.1868209816558304</v>
      </c>
      <c r="C31" s="31">
        <v>5.6</v>
      </c>
      <c r="D31" s="16">
        <v>0.50683402993337423</v>
      </c>
      <c r="E31">
        <f t="shared" si="0"/>
        <v>11.048981854545454</v>
      </c>
      <c r="F31">
        <v>0</v>
      </c>
      <c r="G31" s="23">
        <v>7.3128910033243999</v>
      </c>
      <c r="H31" s="16">
        <v>0</v>
      </c>
      <c r="I31" s="23" t="s">
        <v>54</v>
      </c>
      <c r="J31" s="12">
        <v>0</v>
      </c>
      <c r="M31" t="s">
        <v>87</v>
      </c>
      <c r="R31" t="s">
        <v>91</v>
      </c>
      <c r="X31" s="33" t="s">
        <v>57</v>
      </c>
      <c r="Y31" s="33">
        <v>-7.4051823015060692E-2</v>
      </c>
      <c r="Z31" s="33">
        <v>-0.12529497554897417</v>
      </c>
      <c r="AA31" s="33">
        <v>0.25820598459724475</v>
      </c>
      <c r="AB31" s="33">
        <v>0.11076190174325902</v>
      </c>
      <c r="AC31" s="33">
        <v>-3.3830508010138122E-2</v>
      </c>
      <c r="AD31" s="33">
        <v>0.9621597408697582</v>
      </c>
      <c r="AE31" s="33">
        <v>-2.9196156023379213E-2</v>
      </c>
      <c r="AF31" s="33">
        <v>1</v>
      </c>
    </row>
    <row r="32" spans="1:39" ht="17" thickBot="1" x14ac:dyDescent="0.25">
      <c r="A32" s="23">
        <v>10.246832717489699</v>
      </c>
      <c r="B32" s="23">
        <v>5.3700506507255064</v>
      </c>
      <c r="C32" s="31">
        <v>5.8</v>
      </c>
      <c r="D32" s="16">
        <v>0.50313395564054042</v>
      </c>
      <c r="E32">
        <f t="shared" si="0"/>
        <v>11.527745116339869</v>
      </c>
      <c r="F32">
        <v>0</v>
      </c>
      <c r="G32" s="23">
        <v>7.4549325322686606</v>
      </c>
      <c r="H32" s="16">
        <v>0</v>
      </c>
      <c r="I32" s="23" t="s">
        <v>55</v>
      </c>
      <c r="J32" s="12">
        <v>0</v>
      </c>
    </row>
    <row r="33" spans="1:19" x14ac:dyDescent="0.2">
      <c r="A33" s="23">
        <v>9.8568242071380059</v>
      </c>
      <c r="B33" s="23">
        <v>5.2438304781974194</v>
      </c>
      <c r="C33" s="31">
        <v>6.1</v>
      </c>
      <c r="D33" s="16">
        <v>0.52898289911640639</v>
      </c>
      <c r="E33">
        <f t="shared" si="0"/>
        <v>11.531563704968942</v>
      </c>
      <c r="F33">
        <v>0</v>
      </c>
      <c r="G33" s="23">
        <v>7.5109000458391613</v>
      </c>
      <c r="H33" s="16">
        <v>0</v>
      </c>
      <c r="I33" s="23" t="s">
        <v>55</v>
      </c>
      <c r="J33" s="12">
        <v>0</v>
      </c>
      <c r="M33" s="34" t="s">
        <v>88</v>
      </c>
      <c r="N33" s="34" t="s">
        <v>89</v>
      </c>
      <c r="O33" s="34" t="s">
        <v>90</v>
      </c>
      <c r="P33" s="34" t="s">
        <v>94</v>
      </c>
      <c r="R33" s="34" t="s">
        <v>92</v>
      </c>
      <c r="S33" s="34" t="s">
        <v>93</v>
      </c>
    </row>
    <row r="34" spans="1:19" x14ac:dyDescent="0.2">
      <c r="A34" s="23">
        <v>10.170241237268609</v>
      </c>
      <c r="B34" s="23">
        <v>5.157343119350867</v>
      </c>
      <c r="C34" s="31">
        <v>6.1</v>
      </c>
      <c r="D34" s="16">
        <v>0.47601193654097751</v>
      </c>
      <c r="E34">
        <f t="shared" si="0"/>
        <v>12.814804696551723</v>
      </c>
      <c r="F34">
        <v>0</v>
      </c>
      <c r="G34" s="23">
        <v>7.2124015488312248</v>
      </c>
      <c r="H34" s="16">
        <v>0</v>
      </c>
      <c r="I34" s="23" t="s">
        <v>55</v>
      </c>
      <c r="J34" s="12">
        <v>0</v>
      </c>
      <c r="M34" s="32">
        <v>1</v>
      </c>
      <c r="N34" s="32">
        <v>9.2120438327651026</v>
      </c>
      <c r="O34" s="32">
        <v>-0.1072856773985329</v>
      </c>
      <c r="P34" s="32">
        <v>-0.27621082126513241</v>
      </c>
      <c r="R34" s="32">
        <v>0.83333333333333337</v>
      </c>
      <c r="S34" s="32">
        <v>8.0714853811218301</v>
      </c>
    </row>
    <row r="35" spans="1:19" x14ac:dyDescent="0.2">
      <c r="A35" s="23">
        <v>9.8143860149302924</v>
      </c>
      <c r="B35" s="23">
        <v>4.8711107059396674</v>
      </c>
      <c r="C35" s="31">
        <v>6.5</v>
      </c>
      <c r="D35" s="16">
        <v>0.55763556903013023</v>
      </c>
      <c r="E35">
        <f t="shared" si="0"/>
        <v>11.656358311764706</v>
      </c>
      <c r="F35">
        <v>0</v>
      </c>
      <c r="G35" s="23">
        <v>7.5510416465138812</v>
      </c>
      <c r="H35" s="16">
        <v>0</v>
      </c>
      <c r="I35" s="23" t="s">
        <v>56</v>
      </c>
      <c r="J35" s="12">
        <v>0</v>
      </c>
      <c r="M35" s="32">
        <v>2</v>
      </c>
      <c r="N35" s="32">
        <v>8.1392320000916101</v>
      </c>
      <c r="O35" s="32">
        <v>-6.7746618969779959E-2</v>
      </c>
      <c r="P35" s="32">
        <v>-0.17441609837693775</v>
      </c>
      <c r="R35" s="32">
        <v>2.5</v>
      </c>
      <c r="S35" s="32">
        <v>8.1940566411182942</v>
      </c>
    </row>
    <row r="36" spans="1:19" x14ac:dyDescent="0.2">
      <c r="A36" s="23">
        <v>9.1414499654650516</v>
      </c>
      <c r="B36" s="23">
        <v>4.7493585514373819</v>
      </c>
      <c r="C36" s="31">
        <v>6.8</v>
      </c>
      <c r="D36" s="16">
        <v>0.55392794699304182</v>
      </c>
      <c r="E36">
        <f t="shared" si="0"/>
        <v>12.275964837869822</v>
      </c>
      <c r="F36">
        <v>0</v>
      </c>
      <c r="G36" s="23">
        <v>7.4272232419303714</v>
      </c>
      <c r="H36" s="16">
        <v>0</v>
      </c>
      <c r="I36" s="23" t="s">
        <v>56</v>
      </c>
      <c r="J36" s="12">
        <v>0</v>
      </c>
      <c r="M36" s="32">
        <v>3</v>
      </c>
      <c r="N36" s="32">
        <v>8.7917331944634203</v>
      </c>
      <c r="O36" s="32">
        <v>0.41064751555791368</v>
      </c>
      <c r="P36" s="32">
        <v>1.05722674520102</v>
      </c>
      <c r="R36" s="32">
        <v>4.166666666666667</v>
      </c>
      <c r="S36" s="32">
        <v>8.7232722226177462</v>
      </c>
    </row>
    <row r="37" spans="1:19" x14ac:dyDescent="0.2">
      <c r="A37" s="23">
        <v>8.9649876844259619</v>
      </c>
      <c r="B37" s="23">
        <v>4.5627430925850803</v>
      </c>
      <c r="C37" s="31">
        <v>7.3</v>
      </c>
      <c r="D37" s="16">
        <v>0.81231894254206738</v>
      </c>
      <c r="E37">
        <f t="shared" si="0"/>
        <v>8.9866179620967745</v>
      </c>
      <c r="F37">
        <v>0</v>
      </c>
      <c r="G37" s="23">
        <v>7.9233851693921808</v>
      </c>
      <c r="H37" s="16">
        <v>0</v>
      </c>
      <c r="I37" s="23" t="s">
        <v>56</v>
      </c>
      <c r="J37" s="12">
        <v>0</v>
      </c>
      <c r="M37" s="32">
        <v>4</v>
      </c>
      <c r="N37" s="32">
        <v>9.3130678229661719</v>
      </c>
      <c r="O37" s="32">
        <v>0.17123654864670712</v>
      </c>
      <c r="P37" s="32">
        <v>0.44085463110438033</v>
      </c>
      <c r="R37" s="32">
        <v>5.833333333333333</v>
      </c>
      <c r="S37" s="32">
        <v>8.8481164774034387</v>
      </c>
    </row>
    <row r="38" spans="1:19" x14ac:dyDescent="0.2">
      <c r="A38" s="23">
        <v>9.6393074579495277</v>
      </c>
      <c r="B38" s="23">
        <v>4.4121515970512606</v>
      </c>
      <c r="C38" s="31">
        <v>7.8</v>
      </c>
      <c r="D38" s="16">
        <v>0.78881938790011419</v>
      </c>
      <c r="E38">
        <f t="shared" si="0"/>
        <v>9.8881950921161827</v>
      </c>
      <c r="F38">
        <v>0</v>
      </c>
      <c r="G38" s="23">
        <v>8.0453031346824915</v>
      </c>
      <c r="H38" s="16">
        <v>0</v>
      </c>
      <c r="I38" s="23" t="s">
        <v>53</v>
      </c>
      <c r="J38" s="12">
        <v>0</v>
      </c>
      <c r="M38" s="32">
        <v>5</v>
      </c>
      <c r="N38" s="32">
        <v>9.3558165020030088</v>
      </c>
      <c r="O38" s="32">
        <v>0.47735179591879984</v>
      </c>
      <c r="P38" s="32">
        <v>1.2289593054750159</v>
      </c>
      <c r="R38" s="32">
        <v>7.5</v>
      </c>
      <c r="S38" s="32">
        <v>8.9180248348018534</v>
      </c>
    </row>
    <row r="39" spans="1:19" x14ac:dyDescent="0.2">
      <c r="A39" s="23">
        <v>8.8481164774034387</v>
      </c>
      <c r="B39" s="23">
        <v>3.6668164773268961</v>
      </c>
      <c r="C39" s="31">
        <v>8.3000000000000007</v>
      </c>
      <c r="D39" s="16">
        <v>0.61822329546367827</v>
      </c>
      <c r="E39">
        <f t="shared" si="0"/>
        <v>13.425569791534393</v>
      </c>
      <c r="F39">
        <v>0</v>
      </c>
      <c r="G39" s="23">
        <v>7.6182119319307233</v>
      </c>
      <c r="H39" s="16">
        <v>0</v>
      </c>
      <c r="I39" s="23" t="s">
        <v>53</v>
      </c>
      <c r="J39" s="12">
        <v>0</v>
      </c>
      <c r="M39" s="32">
        <v>6</v>
      </c>
      <c r="N39" s="32">
        <v>9.5061952607774796</v>
      </c>
      <c r="O39" s="32">
        <v>9.0671205671918997E-2</v>
      </c>
      <c r="P39" s="32">
        <v>0.23343626839124523</v>
      </c>
      <c r="R39" s="32">
        <v>9.1666666666666679</v>
      </c>
      <c r="S39" s="32">
        <v>8.9380027463716871</v>
      </c>
    </row>
    <row r="40" spans="1:19" x14ac:dyDescent="0.2">
      <c r="A40" s="23">
        <v>9.8816570722357735</v>
      </c>
      <c r="B40" s="23">
        <v>4.4521392432633551</v>
      </c>
      <c r="C40" s="31">
        <v>8.6999999999999993</v>
      </c>
      <c r="D40" s="16">
        <v>0.63088316736404371</v>
      </c>
      <c r="E40">
        <f t="shared" si="0"/>
        <v>13.790191988082901</v>
      </c>
      <c r="F40">
        <v>0</v>
      </c>
      <c r="G40" s="23">
        <v>8.2472447215517217</v>
      </c>
      <c r="H40" s="16">
        <v>0</v>
      </c>
      <c r="I40" s="23" t="s">
        <v>53</v>
      </c>
      <c r="J40" s="12">
        <v>0</v>
      </c>
      <c r="M40" s="32">
        <v>7</v>
      </c>
      <c r="N40" s="32">
        <v>10.454710609813725</v>
      </c>
      <c r="O40" s="32">
        <v>-0.49425455873747204</v>
      </c>
      <c r="P40" s="32">
        <v>-1.2724760740969105</v>
      </c>
      <c r="R40" s="32">
        <v>10.833333333333334</v>
      </c>
      <c r="S40" s="32">
        <v>8.9598524770504469</v>
      </c>
    </row>
    <row r="41" spans="1:19" x14ac:dyDescent="0.2">
      <c r="A41" s="23">
        <v>9.806851415290037</v>
      </c>
      <c r="B41" s="23">
        <v>4.6420838977771961</v>
      </c>
      <c r="C41" s="31">
        <v>9</v>
      </c>
      <c r="D41" s="16">
        <v>0.5292171649823405</v>
      </c>
      <c r="E41">
        <f t="shared" si="0"/>
        <v>17.006251111111112</v>
      </c>
      <c r="F41">
        <v>4.3999999999999997E-2</v>
      </c>
      <c r="G41" s="23">
        <v>7.6181137576470244</v>
      </c>
      <c r="H41" s="16">
        <v>1.9359999999999998E-3</v>
      </c>
      <c r="I41" s="23" t="s">
        <v>54</v>
      </c>
      <c r="J41" s="30">
        <v>1</v>
      </c>
      <c r="M41" s="32">
        <v>8</v>
      </c>
      <c r="N41" s="32">
        <v>9.611888537956947</v>
      </c>
      <c r="O41" s="32">
        <v>-0.23240700803632919</v>
      </c>
      <c r="P41" s="32">
        <v>-0.59834017097201586</v>
      </c>
      <c r="R41" s="32">
        <v>12.500000000000002</v>
      </c>
      <c r="S41" s="32">
        <v>8.9649876844259619</v>
      </c>
    </row>
    <row r="42" spans="1:19" x14ac:dyDescent="0.2">
      <c r="A42" s="23">
        <v>10.570581961365868</v>
      </c>
      <c r="B42" s="23">
        <v>4.8870170463757576</v>
      </c>
      <c r="C42" s="31">
        <v>9.4</v>
      </c>
      <c r="D42" s="16">
        <v>0.5582364161190746</v>
      </c>
      <c r="E42">
        <f>C42/D42</f>
        <v>16.838743816374269</v>
      </c>
      <c r="F42">
        <v>5.7000000000000002E-2</v>
      </c>
      <c r="G42" s="23">
        <v>8.0895312230588701</v>
      </c>
      <c r="H42" s="16">
        <v>3.2490000000000002E-3</v>
      </c>
      <c r="I42" s="23" t="s">
        <v>54</v>
      </c>
      <c r="J42" s="30">
        <v>1</v>
      </c>
      <c r="M42" s="32">
        <v>9</v>
      </c>
      <c r="N42" s="32">
        <v>9.3800149718400458</v>
      </c>
      <c r="O42" s="32">
        <v>-0.31369109919894633</v>
      </c>
      <c r="P42" s="32">
        <v>-0.80760897665253439</v>
      </c>
      <c r="R42" s="32">
        <v>14.166666666666668</v>
      </c>
      <c r="S42" s="32">
        <v>9.0663238726410995</v>
      </c>
    </row>
    <row r="43" spans="1:19" x14ac:dyDescent="0.2">
      <c r="A43" s="23">
        <v>10.566282472634324</v>
      </c>
      <c r="B43" s="23">
        <v>4.7595573101492672</v>
      </c>
      <c r="C43" s="31">
        <v>9.5</v>
      </c>
      <c r="D43" s="16">
        <v>0.48933077211952719</v>
      </c>
      <c r="E43">
        <f t="shared" si="0"/>
        <v>19.414270553333331</v>
      </c>
      <c r="F43">
        <v>0.122</v>
      </c>
      <c r="G43" s="23">
        <v>7.372583633267543</v>
      </c>
      <c r="H43" s="16">
        <v>1.4884E-2</v>
      </c>
      <c r="I43" s="23" t="s">
        <v>54</v>
      </c>
      <c r="J43" s="30">
        <v>1</v>
      </c>
      <c r="M43" s="32">
        <v>10</v>
      </c>
      <c r="N43" s="32">
        <v>9.4056078245672552</v>
      </c>
      <c r="O43" s="32">
        <v>0.11103939035551846</v>
      </c>
      <c r="P43" s="32">
        <v>0.28587488979490555</v>
      </c>
      <c r="R43" s="32">
        <v>15.833333333333334</v>
      </c>
      <c r="S43" s="32">
        <v>9.1047581553665697</v>
      </c>
    </row>
    <row r="44" spans="1:19" x14ac:dyDescent="0.2">
      <c r="A44" s="23">
        <v>10.506190096930411</v>
      </c>
      <c r="B44" s="23">
        <v>5.2482054160899656</v>
      </c>
      <c r="C44" s="31">
        <v>9.5</v>
      </c>
      <c r="D44" s="16">
        <v>0.53459980635947479</v>
      </c>
      <c r="E44">
        <f t="shared" si="0"/>
        <v>17.770301984756095</v>
      </c>
      <c r="F44">
        <v>0.29399999999999998</v>
      </c>
      <c r="G44" s="23">
        <v>7.7875544962974708</v>
      </c>
      <c r="H44" s="16">
        <v>8.6435999999999985E-2</v>
      </c>
      <c r="I44" s="23" t="s">
        <v>55</v>
      </c>
      <c r="J44" s="30">
        <v>1</v>
      </c>
      <c r="M44" s="32">
        <v>11</v>
      </c>
      <c r="N44" s="32">
        <v>9.0916617927034196</v>
      </c>
      <c r="O44" s="32">
        <v>-0.15365904633173244</v>
      </c>
      <c r="P44" s="32">
        <v>-0.39560072146857916</v>
      </c>
      <c r="R44" s="32">
        <v>17.5</v>
      </c>
      <c r="S44" s="32">
        <v>9.1370653018031316</v>
      </c>
    </row>
    <row r="45" spans="1:19" x14ac:dyDescent="0.2">
      <c r="A45" s="23">
        <v>10.674022328608491</v>
      </c>
      <c r="B45" s="23">
        <v>4.9249684958364472</v>
      </c>
      <c r="C45" s="31">
        <v>9.6</v>
      </c>
      <c r="D45" s="16">
        <v>0.47230187294727832</v>
      </c>
      <c r="E45">
        <f t="shared" si="0"/>
        <v>20.325983337931035</v>
      </c>
      <c r="F45">
        <v>0.29199999999999998</v>
      </c>
      <c r="G45" s="23">
        <v>7.9542149912914049</v>
      </c>
      <c r="H45" s="16">
        <v>8.5263999999999993E-2</v>
      </c>
      <c r="I45" s="23" t="s">
        <v>55</v>
      </c>
      <c r="J45" s="30">
        <v>1</v>
      </c>
      <c r="M45" s="32">
        <v>12</v>
      </c>
      <c r="N45" s="32">
        <v>9.5421371915689157</v>
      </c>
      <c r="O45" s="32">
        <v>-0.81886496895116956</v>
      </c>
      <c r="P45" s="32">
        <v>-2.1081972082728599</v>
      </c>
      <c r="R45" s="32">
        <v>19.166666666666668</v>
      </c>
      <c r="S45" s="32">
        <v>9.1414499654650516</v>
      </c>
    </row>
    <row r="46" spans="1:19" x14ac:dyDescent="0.2">
      <c r="A46" s="23">
        <v>10.577088210930441</v>
      </c>
      <c r="B46" s="23">
        <v>4.3837962523456317</v>
      </c>
      <c r="C46" s="31">
        <v>9.8000000000000007</v>
      </c>
      <c r="D46" s="16">
        <v>0.45562841524008052</v>
      </c>
      <c r="E46">
        <f t="shared" si="0"/>
        <v>21.508755100000002</v>
      </c>
      <c r="F46">
        <v>1.7569999999999999</v>
      </c>
      <c r="G46" s="23">
        <v>7.5764496477064824</v>
      </c>
      <c r="H46" s="16">
        <v>3.0870489999999995</v>
      </c>
      <c r="I46" s="23" t="s">
        <v>55</v>
      </c>
      <c r="J46" s="30">
        <v>1</v>
      </c>
      <c r="M46" s="32">
        <v>13</v>
      </c>
      <c r="N46" s="32">
        <v>9.6198655710001901</v>
      </c>
      <c r="O46" s="32">
        <v>-0.21643162499178636</v>
      </c>
      <c r="P46" s="32">
        <v>-0.55721097481317627</v>
      </c>
      <c r="R46" s="32">
        <v>20.833333333333332</v>
      </c>
      <c r="S46" s="32">
        <v>9.1429322855951014</v>
      </c>
    </row>
    <row r="47" spans="1:19" x14ac:dyDescent="0.2">
      <c r="A47" s="23">
        <v>10.070947434574425</v>
      </c>
      <c r="B47" s="23">
        <v>4.5168052911281489</v>
      </c>
      <c r="C47" s="31">
        <v>10</v>
      </c>
      <c r="D47" s="16">
        <v>0.54305722362735842</v>
      </c>
      <c r="E47">
        <f t="shared" si="0"/>
        <v>18.414265688622752</v>
      </c>
      <c r="F47">
        <v>3.278</v>
      </c>
      <c r="G47" s="23">
        <v>7.8629483037781593</v>
      </c>
      <c r="H47" s="16">
        <v>10.745284</v>
      </c>
      <c r="I47" s="23" t="s">
        <v>56</v>
      </c>
      <c r="J47" s="30">
        <v>1</v>
      </c>
      <c r="M47" s="32">
        <v>14</v>
      </c>
      <c r="N47" s="32">
        <v>8.580530279890187</v>
      </c>
      <c r="O47" s="32">
        <v>-0.38647363877189278</v>
      </c>
      <c r="P47" s="32">
        <v>-0.99499023309488266</v>
      </c>
      <c r="R47" s="32">
        <v>22.5</v>
      </c>
      <c r="S47" s="32">
        <v>9.1604471608798157</v>
      </c>
    </row>
    <row r="48" spans="1:19" x14ac:dyDescent="0.2">
      <c r="A48" s="23">
        <v>9.1370653018031316</v>
      </c>
      <c r="B48" s="23">
        <v>4.4872998512767159</v>
      </c>
      <c r="C48" s="31">
        <v>9.9</v>
      </c>
      <c r="D48" s="16">
        <v>0.61411996516386624</v>
      </c>
      <c r="E48">
        <f t="shared" si="0"/>
        <v>16.120628804761907</v>
      </c>
      <c r="F48">
        <v>5.1959999999999997</v>
      </c>
      <c r="G48" s="23">
        <v>7.5936421089309816</v>
      </c>
      <c r="H48" s="16">
        <v>26.998415999999999</v>
      </c>
      <c r="I48" s="23" t="s">
        <v>56</v>
      </c>
      <c r="J48" s="30">
        <v>1</v>
      </c>
      <c r="M48" s="32">
        <v>15</v>
      </c>
      <c r="N48" s="32">
        <v>9.752567764581638</v>
      </c>
      <c r="O48" s="32">
        <v>-1.9407498121246647E-3</v>
      </c>
      <c r="P48" s="32">
        <v>-4.9965299420706788E-3</v>
      </c>
      <c r="R48" s="32">
        <v>24.166666666666668</v>
      </c>
      <c r="S48" s="32">
        <v>9.1965548911430588</v>
      </c>
    </row>
    <row r="49" spans="1:19" x14ac:dyDescent="0.2">
      <c r="A49" s="23">
        <v>9.1604471608798157</v>
      </c>
      <c r="B49" s="23">
        <v>4.3902603904677457</v>
      </c>
      <c r="C49" s="31">
        <v>9.9</v>
      </c>
      <c r="D49" s="16">
        <v>0.75660552587203012</v>
      </c>
      <c r="E49">
        <f t="shared" si="0"/>
        <v>13.084757725751075</v>
      </c>
      <c r="F49">
        <v>0.41399999999999998</v>
      </c>
      <c r="G49" s="23">
        <v>7.9881956808806622</v>
      </c>
      <c r="H49" s="16">
        <v>0.17139599999999999</v>
      </c>
      <c r="I49" s="23" t="s">
        <v>56</v>
      </c>
      <c r="J49" s="30">
        <v>1</v>
      </c>
      <c r="M49" s="32">
        <v>16</v>
      </c>
      <c r="N49" s="32">
        <v>9.5228268680832642</v>
      </c>
      <c r="O49" s="32">
        <v>-0.28524456712323953</v>
      </c>
      <c r="P49" s="32">
        <v>-0.73437236038372244</v>
      </c>
      <c r="R49" s="32">
        <v>25.833333333333332</v>
      </c>
      <c r="S49" s="32">
        <v>9.202380710021334</v>
      </c>
    </row>
    <row r="50" spans="1:19" x14ac:dyDescent="0.2">
      <c r="A50" s="23">
        <v>9.8809106569161695</v>
      </c>
      <c r="B50" s="23">
        <v>4.2541457705146462</v>
      </c>
      <c r="C50" s="31">
        <v>9.8000000000000007</v>
      </c>
      <c r="D50" s="16">
        <v>0.80799564977738125</v>
      </c>
      <c r="E50">
        <f t="shared" si="0"/>
        <v>12.128778171887552</v>
      </c>
      <c r="F50">
        <v>0.36799999999999999</v>
      </c>
      <c r="G50" s="23">
        <v>8.2065100332811145</v>
      </c>
      <c r="H50" s="16">
        <v>0.13542399999999999</v>
      </c>
      <c r="I50" s="23" t="s">
        <v>53</v>
      </c>
      <c r="J50" s="30">
        <v>1</v>
      </c>
      <c r="M50" s="32">
        <v>17</v>
      </c>
      <c r="N50" s="32">
        <v>9.5303200245616644</v>
      </c>
      <c r="O50" s="32">
        <v>0.71148718142491418</v>
      </c>
      <c r="P50" s="32">
        <v>1.8317492461829501</v>
      </c>
      <c r="R50" s="32">
        <v>27.5</v>
      </c>
      <c r="S50" s="32">
        <v>9.2375823009600246</v>
      </c>
    </row>
    <row r="51" spans="1:19" x14ac:dyDescent="0.2">
      <c r="A51" s="23">
        <v>8.9598524770504469</v>
      </c>
      <c r="B51" s="23">
        <v>3.4016957106137964</v>
      </c>
      <c r="C51" s="31">
        <v>9.8000000000000007</v>
      </c>
      <c r="D51" s="16">
        <v>0.65828811177750302</v>
      </c>
      <c r="E51">
        <f t="shared" si="0"/>
        <v>14.887098558620689</v>
      </c>
      <c r="F51">
        <v>0.30099999999999999</v>
      </c>
      <c r="G51" s="23">
        <v>7.9221569313913287</v>
      </c>
      <c r="H51" s="16">
        <v>9.0600999999999987E-2</v>
      </c>
      <c r="I51" s="23" t="s">
        <v>53</v>
      </c>
      <c r="J51" s="30">
        <v>1</v>
      </c>
      <c r="M51" s="32">
        <v>18</v>
      </c>
      <c r="N51" s="32">
        <v>9.9911165315542512</v>
      </c>
      <c r="O51" s="32">
        <v>-0.35554795585728449</v>
      </c>
      <c r="P51" s="32">
        <v>-0.91537095414585634</v>
      </c>
      <c r="R51" s="32">
        <v>29.166666666666668</v>
      </c>
      <c r="S51" s="32">
        <v>9.3794815299206178</v>
      </c>
    </row>
    <row r="52" spans="1:19" x14ac:dyDescent="0.2">
      <c r="A52" s="23">
        <v>10.432134159565704</v>
      </c>
      <c r="B52" s="23">
        <v>4.2065579804648294</v>
      </c>
      <c r="C52" s="31">
        <v>9.9</v>
      </c>
      <c r="D52" s="16">
        <v>0.65788233438702637</v>
      </c>
      <c r="E52">
        <f t="shared" si="0"/>
        <v>15.048283686206899</v>
      </c>
      <c r="F52">
        <v>0.30399999999999999</v>
      </c>
      <c r="G52" s="23">
        <v>8.7274735295776456</v>
      </c>
      <c r="H52" s="16">
        <v>9.2415999999999998E-2</v>
      </c>
      <c r="I52" s="23" t="s">
        <v>53</v>
      </c>
      <c r="J52" s="30">
        <v>1</v>
      </c>
      <c r="M52" s="32">
        <v>19</v>
      </c>
      <c r="N52" s="32">
        <v>10.357861010047948</v>
      </c>
      <c r="O52" s="32">
        <v>-0.15639473235249035</v>
      </c>
      <c r="P52" s="32">
        <v>-0.40264384316794793</v>
      </c>
      <c r="R52" s="32">
        <v>30.833333333333332</v>
      </c>
      <c r="S52" s="32">
        <v>9.4034339460084038</v>
      </c>
    </row>
    <row r="53" spans="1:19" x14ac:dyDescent="0.2">
      <c r="A53" s="23">
        <v>10.396488215264826</v>
      </c>
      <c r="B53" s="23">
        <v>4.4662795167757618</v>
      </c>
      <c r="C53" s="31">
        <v>9.9</v>
      </c>
      <c r="D53" s="16">
        <v>0.53116014557739299</v>
      </c>
      <c r="E53">
        <f t="shared" si="0"/>
        <v>18.638446582317076</v>
      </c>
      <c r="F53">
        <v>0.27</v>
      </c>
      <c r="G53" s="23">
        <v>8.0127451229175026</v>
      </c>
      <c r="H53" s="16">
        <v>7.2900000000000006E-2</v>
      </c>
      <c r="I53" s="23" t="s">
        <v>54</v>
      </c>
      <c r="J53" s="30">
        <v>1</v>
      </c>
      <c r="M53" s="32">
        <v>20</v>
      </c>
      <c r="N53" s="32">
        <v>10.224644312861358</v>
      </c>
      <c r="O53" s="32">
        <v>-0.34405965276323869</v>
      </c>
      <c r="P53" s="32">
        <v>-0.88579390612329767</v>
      </c>
      <c r="R53" s="32">
        <v>32.5</v>
      </c>
      <c r="S53" s="32">
        <v>9.484304371612879</v>
      </c>
    </row>
    <row r="54" spans="1:19" x14ac:dyDescent="0.2">
      <c r="A54" s="23">
        <v>10.985839346950179</v>
      </c>
      <c r="B54" s="23">
        <v>4.6869461916275368</v>
      </c>
      <c r="C54" s="31">
        <v>9.6</v>
      </c>
      <c r="D54" s="16">
        <v>0.52760513068735393</v>
      </c>
      <c r="E54">
        <f t="shared" si="0"/>
        <v>18.195425786503066</v>
      </c>
      <c r="F54">
        <v>0</v>
      </c>
      <c r="G54" s="23">
        <v>8.373708423853893</v>
      </c>
      <c r="H54" s="16">
        <v>0</v>
      </c>
      <c r="I54" s="23" t="s">
        <v>54</v>
      </c>
      <c r="J54" s="12">
        <v>0</v>
      </c>
      <c r="M54" s="32">
        <v>21</v>
      </c>
      <c r="N54" s="32">
        <v>9.541341078853101</v>
      </c>
      <c r="O54" s="32">
        <v>0.20110625785075698</v>
      </c>
      <c r="P54" s="32">
        <v>0.51775526789258697</v>
      </c>
      <c r="R54" s="32">
        <v>34.166666666666671</v>
      </c>
      <c r="S54" s="32">
        <v>9.5166472149227737</v>
      </c>
    </row>
    <row r="55" spans="1:19" x14ac:dyDescent="0.2">
      <c r="A55" s="23">
        <v>10.555670623040712</v>
      </c>
      <c r="B55" s="23">
        <v>4.6098163156092591</v>
      </c>
      <c r="C55" s="31">
        <v>9.4</v>
      </c>
      <c r="D55" s="16">
        <v>0.51435845205745423</v>
      </c>
      <c r="E55">
        <f t="shared" si="0"/>
        <v>18.275193033962264</v>
      </c>
      <c r="F55">
        <v>0</v>
      </c>
      <c r="G55" s="23">
        <v>7.8027206689470407</v>
      </c>
      <c r="H55" s="16">
        <v>0</v>
      </c>
      <c r="I55" s="23" t="s">
        <v>54</v>
      </c>
      <c r="J55" s="12">
        <v>0</v>
      </c>
      <c r="M55" s="32">
        <v>22</v>
      </c>
      <c r="N55" s="32">
        <v>9.5422130861697685</v>
      </c>
      <c r="O55" s="32">
        <v>0.30792342728604361</v>
      </c>
      <c r="P55" s="32">
        <v>0.79275989861639673</v>
      </c>
      <c r="R55" s="32">
        <v>35.833333333333336</v>
      </c>
      <c r="S55" s="32">
        <v>9.562361533958315</v>
      </c>
    </row>
    <row r="56" spans="1:19" x14ac:dyDescent="0.2">
      <c r="A56" s="23">
        <v>11.066150148046855</v>
      </c>
      <c r="B56" s="23">
        <v>4.9689374167537297</v>
      </c>
      <c r="C56" s="31">
        <v>9.4</v>
      </c>
      <c r="D56" s="16">
        <v>0.59808290312260248</v>
      </c>
      <c r="E56">
        <f t="shared" si="0"/>
        <v>15.716884650810812</v>
      </c>
      <c r="F56">
        <v>0</v>
      </c>
      <c r="G56" s="23">
        <v>8.0401739463022288</v>
      </c>
      <c r="H56" s="16">
        <v>0</v>
      </c>
      <c r="I56" s="23" t="s">
        <v>55</v>
      </c>
      <c r="J56" s="12">
        <v>0</v>
      </c>
      <c r="M56" s="32">
        <v>23</v>
      </c>
      <c r="N56" s="32">
        <v>9.1668471645947509</v>
      </c>
      <c r="O56" s="32">
        <v>2.9707726548307889E-2</v>
      </c>
      <c r="P56" s="32">
        <v>7.6483606636017831E-2</v>
      </c>
      <c r="R56" s="32">
        <v>37.500000000000007</v>
      </c>
      <c r="S56" s="32">
        <v>9.5968664664493986</v>
      </c>
    </row>
    <row r="57" spans="1:19" x14ac:dyDescent="0.2">
      <c r="A57" s="23">
        <v>11.081103933947936</v>
      </c>
      <c r="B57" s="23">
        <v>4.7619671133059063</v>
      </c>
      <c r="C57" s="31">
        <v>9.5</v>
      </c>
      <c r="D57" s="16">
        <v>0.55243987542422657</v>
      </c>
      <c r="E57">
        <f t="shared" si="0"/>
        <v>17.196441499999999</v>
      </c>
      <c r="F57">
        <v>0</v>
      </c>
      <c r="G57" s="23">
        <v>7.8924597407098567</v>
      </c>
      <c r="H57" s="16">
        <v>0</v>
      </c>
      <c r="I57" s="23" t="s">
        <v>55</v>
      </c>
      <c r="J57" s="12">
        <v>0</v>
      </c>
      <c r="M57" s="32">
        <v>24</v>
      </c>
      <c r="N57" s="32">
        <v>9.8108047431672176</v>
      </c>
      <c r="O57" s="32">
        <v>-0.89277990836536425</v>
      </c>
      <c r="P57" s="32">
        <v>-2.298493868688376</v>
      </c>
      <c r="R57" s="32">
        <v>39.166666666666671</v>
      </c>
      <c r="S57" s="32">
        <v>9.6355685756969667</v>
      </c>
    </row>
    <row r="58" spans="1:19" x14ac:dyDescent="0.2">
      <c r="A58" s="23">
        <v>10.120624282718913</v>
      </c>
      <c r="B58" s="23">
        <v>4.4162724142773442</v>
      </c>
      <c r="C58" s="31">
        <v>9.5</v>
      </c>
      <c r="D58" s="16">
        <v>0.46809904975892896</v>
      </c>
      <c r="E58">
        <f t="shared" si="0"/>
        <v>20.29485</v>
      </c>
      <c r="F58">
        <v>0</v>
      </c>
      <c r="G58" s="23">
        <v>7.7413898022200804</v>
      </c>
      <c r="H58" s="16">
        <v>0</v>
      </c>
      <c r="I58" s="23" t="s">
        <v>55</v>
      </c>
      <c r="J58" s="12">
        <v>0</v>
      </c>
      <c r="M58" s="32">
        <v>25</v>
      </c>
      <c r="N58" s="32">
        <v>9.1745401372600863</v>
      </c>
      <c r="O58" s="32">
        <v>0.78072570721436385</v>
      </c>
      <c r="P58" s="32">
        <v>2.0100063121326728</v>
      </c>
      <c r="R58" s="32">
        <v>40.833333333333336</v>
      </c>
      <c r="S58" s="32">
        <v>9.6393074579495277</v>
      </c>
    </row>
    <row r="59" spans="1:19" x14ac:dyDescent="0.2">
      <c r="A59" s="23">
        <v>10.355187145022935</v>
      </c>
      <c r="B59" s="23">
        <v>4.4936995928401711</v>
      </c>
      <c r="C59" s="31">
        <v>9.4</v>
      </c>
      <c r="D59" s="16">
        <v>0.516146399751922</v>
      </c>
      <c r="E59">
        <f t="shared" si="0"/>
        <v>18.211887178750001</v>
      </c>
      <c r="F59">
        <v>0</v>
      </c>
      <c r="G59" s="23">
        <v>8.0551097511284322</v>
      </c>
      <c r="H59" s="16">
        <v>0</v>
      </c>
      <c r="I59" s="23" t="s">
        <v>56</v>
      </c>
      <c r="J59" s="12">
        <v>0</v>
      </c>
      <c r="M59" s="32">
        <v>26</v>
      </c>
      <c r="N59" s="32">
        <v>9.2088207634215635</v>
      </c>
      <c r="O59" s="32">
        <v>-6.5888477826462122E-2</v>
      </c>
      <c r="P59" s="32">
        <v>-0.16963224741316157</v>
      </c>
      <c r="R59" s="32">
        <v>42.500000000000007</v>
      </c>
      <c r="S59" s="32">
        <v>9.742447336703858</v>
      </c>
    </row>
    <row r="60" spans="1:19" x14ac:dyDescent="0.2">
      <c r="A60" s="23">
        <v>9.562361533958315</v>
      </c>
      <c r="B60" s="23">
        <v>4.213758100095589</v>
      </c>
      <c r="C60" s="31">
        <v>9.8000000000000007</v>
      </c>
      <c r="D60" s="16">
        <v>0.58676662143641722</v>
      </c>
      <c r="E60">
        <f t="shared" si="0"/>
        <v>16.701699861538462</v>
      </c>
      <c r="F60">
        <v>0</v>
      </c>
      <c r="G60" s="23">
        <v>7.9116774121152078</v>
      </c>
      <c r="H60" s="16">
        <v>0</v>
      </c>
      <c r="I60" s="23" t="s">
        <v>56</v>
      </c>
      <c r="J60" s="12">
        <v>0</v>
      </c>
      <c r="M60" s="32">
        <v>27</v>
      </c>
      <c r="N60" s="32">
        <v>9.3605041254536889</v>
      </c>
      <c r="O60" s="32">
        <v>0.64328649650813041</v>
      </c>
      <c r="P60" s="32">
        <v>1.6561641387530652</v>
      </c>
      <c r="R60" s="32">
        <v>44.166666666666671</v>
      </c>
      <c r="S60" s="32">
        <v>9.7471027357388191</v>
      </c>
    </row>
    <row r="61" spans="1:19" x14ac:dyDescent="0.2">
      <c r="A61" s="23">
        <v>9.7471027357388191</v>
      </c>
      <c r="B61" s="23">
        <v>4.0921720576490248</v>
      </c>
      <c r="C61" s="31">
        <v>9.3000000000000007</v>
      </c>
      <c r="D61" s="16">
        <v>0.78299040158166378</v>
      </c>
      <c r="E61">
        <f t="shared" si="0"/>
        <v>11.877540237037039</v>
      </c>
      <c r="F61">
        <v>0</v>
      </c>
      <c r="G61" s="23">
        <v>8.3422310687034056</v>
      </c>
      <c r="H61" s="16">
        <v>0</v>
      </c>
      <c r="I61" s="23" t="s">
        <v>56</v>
      </c>
      <c r="J61" s="12">
        <v>0</v>
      </c>
      <c r="M61" s="32">
        <v>28</v>
      </c>
      <c r="N61" s="32">
        <v>9.5897779854434848</v>
      </c>
      <c r="O61" s="32">
        <v>0.41081736970913418</v>
      </c>
      <c r="P61" s="32">
        <v>1.0576640408004097</v>
      </c>
      <c r="R61" s="32">
        <v>45.833333333333336</v>
      </c>
      <c r="S61" s="32">
        <v>9.7506270147695133</v>
      </c>
    </row>
    <row r="62" spans="1:19" x14ac:dyDescent="0.2">
      <c r="M62" s="32">
        <v>29</v>
      </c>
      <c r="N62" s="32">
        <v>9.8071492305642245</v>
      </c>
      <c r="O62" s="32">
        <v>0.55788460084691671</v>
      </c>
      <c r="P62" s="32">
        <v>1.4362938978209281</v>
      </c>
      <c r="R62" s="32">
        <v>47.500000000000007</v>
      </c>
      <c r="S62" s="32">
        <v>9.806851415290037</v>
      </c>
    </row>
    <row r="63" spans="1:19" x14ac:dyDescent="0.2">
      <c r="M63" s="32">
        <v>30</v>
      </c>
      <c r="N63" s="32">
        <v>9.7395844033075178</v>
      </c>
      <c r="O63" s="32">
        <v>0.39051393523096323</v>
      </c>
      <c r="P63" s="32">
        <v>1.0053921211210817</v>
      </c>
      <c r="R63" s="32">
        <v>49.166666666666671</v>
      </c>
      <c r="S63" s="32">
        <v>9.8143860149302924</v>
      </c>
    </row>
    <row r="64" spans="1:19" x14ac:dyDescent="0.2">
      <c r="M64" s="32">
        <v>31</v>
      </c>
      <c r="N64" s="32">
        <v>10.006050227249947</v>
      </c>
      <c r="O64" s="32">
        <v>0.24078249023975218</v>
      </c>
      <c r="P64" s="32">
        <v>0.61990315005733598</v>
      </c>
      <c r="R64" s="32">
        <v>50.833333333333336</v>
      </c>
      <c r="S64" s="32">
        <v>9.8331682979218087</v>
      </c>
    </row>
    <row r="65" spans="13:19" x14ac:dyDescent="0.2">
      <c r="M65" s="32">
        <v>32</v>
      </c>
      <c r="N65" s="32">
        <v>9.9655328455127048</v>
      </c>
      <c r="O65" s="32">
        <v>-0.10870863837469891</v>
      </c>
      <c r="P65" s="32">
        <v>-0.27987428529300107</v>
      </c>
      <c r="R65" s="32">
        <v>52.500000000000007</v>
      </c>
      <c r="S65" s="32">
        <v>9.8501365134558121</v>
      </c>
    </row>
    <row r="66" spans="13:19" x14ac:dyDescent="0.2">
      <c r="M66" s="32">
        <v>33</v>
      </c>
      <c r="N66" s="32">
        <v>9.7889731808268756</v>
      </c>
      <c r="O66" s="32">
        <v>0.38126805644173345</v>
      </c>
      <c r="P66" s="32">
        <v>0.98158827483315259</v>
      </c>
      <c r="R66" s="32">
        <v>54.166666666666671</v>
      </c>
      <c r="S66" s="32">
        <v>9.8568242071380059</v>
      </c>
    </row>
    <row r="67" spans="13:19" x14ac:dyDescent="0.2">
      <c r="M67" s="32">
        <v>34</v>
      </c>
      <c r="N67" s="32">
        <v>9.7201663922841348</v>
      </c>
      <c r="O67" s="32">
        <v>9.4219622646157575E-2</v>
      </c>
      <c r="P67" s="32">
        <v>0.24257179505623302</v>
      </c>
      <c r="R67" s="32">
        <v>55.833333333333336</v>
      </c>
      <c r="S67" s="32">
        <v>9.8805846600981191</v>
      </c>
    </row>
    <row r="68" spans="13:19" x14ac:dyDescent="0.2">
      <c r="M68" s="32">
        <v>35</v>
      </c>
      <c r="N68" s="32">
        <v>9.6237779973183315</v>
      </c>
      <c r="O68" s="32">
        <v>-0.48232803185327988</v>
      </c>
      <c r="P68" s="32">
        <v>-1.2417708032219703</v>
      </c>
      <c r="R68" s="32">
        <v>57.500000000000007</v>
      </c>
      <c r="S68" s="32">
        <v>9.8809106569161695</v>
      </c>
    </row>
    <row r="69" spans="13:19" x14ac:dyDescent="0.2">
      <c r="M69" s="32">
        <v>36</v>
      </c>
      <c r="N69" s="32">
        <v>9.5936681575163316</v>
      </c>
      <c r="O69" s="32">
        <v>-0.62868047309036967</v>
      </c>
      <c r="P69" s="32">
        <v>-1.6185604080271909</v>
      </c>
      <c r="R69" s="32">
        <v>59.166666666666671</v>
      </c>
      <c r="S69" s="32">
        <v>9.8816570722357735</v>
      </c>
    </row>
    <row r="70" spans="13:19" x14ac:dyDescent="0.2">
      <c r="M70" s="32">
        <v>37</v>
      </c>
      <c r="N70" s="32">
        <v>9.6429572479519035</v>
      </c>
      <c r="O70" s="32">
        <v>-3.6497900023757524E-3</v>
      </c>
      <c r="P70" s="32">
        <v>-9.3965151588376126E-3</v>
      </c>
      <c r="R70" s="32">
        <v>60.833333333333336</v>
      </c>
      <c r="S70" s="32">
        <v>9.9552658444744502</v>
      </c>
    </row>
    <row r="71" spans="13:19" x14ac:dyDescent="0.2">
      <c r="M71" s="32">
        <v>38</v>
      </c>
      <c r="N71" s="32">
        <v>9.030275733313573</v>
      </c>
      <c r="O71" s="32">
        <v>-0.18215925591013438</v>
      </c>
      <c r="P71" s="32">
        <v>-0.46897553239172329</v>
      </c>
      <c r="R71" s="32">
        <v>62.500000000000007</v>
      </c>
      <c r="S71" s="32">
        <v>9.9604560510762532</v>
      </c>
    </row>
    <row r="72" spans="13:19" x14ac:dyDescent="0.2">
      <c r="M72" s="32">
        <v>39</v>
      </c>
      <c r="N72" s="32">
        <v>10.07330229889844</v>
      </c>
      <c r="O72" s="32">
        <v>-0.1916452266626667</v>
      </c>
      <c r="P72" s="32">
        <v>-0.49339750404336347</v>
      </c>
      <c r="R72" s="32">
        <v>64.166666666666671</v>
      </c>
      <c r="S72" s="32">
        <v>10.000595355152619</v>
      </c>
    </row>
    <row r="73" spans="13:19" x14ac:dyDescent="0.2">
      <c r="M73" s="32">
        <v>40</v>
      </c>
      <c r="N73" s="32">
        <v>10.08820466859005</v>
      </c>
      <c r="O73" s="32">
        <v>-0.28135325330001315</v>
      </c>
      <c r="P73" s="32">
        <v>-0.72435403349260263</v>
      </c>
      <c r="R73" s="32">
        <v>65.833333333333329</v>
      </c>
      <c r="S73" s="32">
        <v>10.003790621961819</v>
      </c>
    </row>
    <row r="74" spans="13:19" x14ac:dyDescent="0.2">
      <c r="M74" s="32">
        <v>41</v>
      </c>
      <c r="N74" s="32">
        <v>10.582098047891416</v>
      </c>
      <c r="O74" s="32">
        <v>-1.1516086525547919E-2</v>
      </c>
      <c r="P74" s="32">
        <v>-2.9648577462637278E-2</v>
      </c>
      <c r="R74" s="32">
        <v>67.5</v>
      </c>
      <c r="S74" s="32">
        <v>10.070947434574425</v>
      </c>
    </row>
    <row r="75" spans="13:19" x14ac:dyDescent="0.2">
      <c r="M75" s="32">
        <v>42</v>
      </c>
      <c r="N75" s="32">
        <v>10.211533775714088</v>
      </c>
      <c r="O75" s="32">
        <v>0.35474869692023603</v>
      </c>
      <c r="P75" s="32">
        <v>0.91331323336933945</v>
      </c>
      <c r="R75" s="32">
        <v>69.166666666666671</v>
      </c>
      <c r="S75" s="32">
        <v>10.120624282718913</v>
      </c>
    </row>
    <row r="76" spans="13:19" x14ac:dyDescent="0.2">
      <c r="M76" s="32">
        <v>43</v>
      </c>
      <c r="N76" s="32">
        <v>10.829987215469295</v>
      </c>
      <c r="O76" s="32">
        <v>-0.32379711853888438</v>
      </c>
      <c r="P76" s="32">
        <v>-0.83362728561316524</v>
      </c>
      <c r="R76" s="32">
        <v>70.833333333333329</v>
      </c>
      <c r="S76" s="32">
        <v>10.130098338538481</v>
      </c>
    </row>
    <row r="77" spans="13:19" x14ac:dyDescent="0.2">
      <c r="M77" s="32">
        <v>44</v>
      </c>
      <c r="N77" s="32">
        <v>10.656488295763756</v>
      </c>
      <c r="O77" s="32">
        <v>1.7534032844734426E-2</v>
      </c>
      <c r="P77" s="32">
        <v>4.5141995926849879E-2</v>
      </c>
      <c r="R77" s="32">
        <v>72.5</v>
      </c>
      <c r="S77" s="32">
        <v>10.170241237268609</v>
      </c>
    </row>
    <row r="78" spans="13:19" x14ac:dyDescent="0.2">
      <c r="M78" s="32">
        <v>45</v>
      </c>
      <c r="N78" s="32">
        <v>10.092379414041126</v>
      </c>
      <c r="O78" s="32">
        <v>0.4847087968893149</v>
      </c>
      <c r="P78" s="32">
        <v>1.2479001681268476</v>
      </c>
      <c r="R78" s="32">
        <v>74.166666666666671</v>
      </c>
      <c r="S78" s="32">
        <v>10.201466277695458</v>
      </c>
    </row>
    <row r="79" spans="13:19" x14ac:dyDescent="0.2">
      <c r="M79" s="32">
        <v>46</v>
      </c>
      <c r="N79" s="32">
        <v>10.102149517330691</v>
      </c>
      <c r="O79" s="32">
        <v>-3.1202082756266236E-2</v>
      </c>
      <c r="P79" s="32">
        <v>-8.0330880246730657E-2</v>
      </c>
      <c r="R79" s="32">
        <v>75.833333333333329</v>
      </c>
      <c r="S79" s="32">
        <v>10.241807205986579</v>
      </c>
    </row>
    <row r="80" spans="13:19" x14ac:dyDescent="0.2">
      <c r="M80" s="32">
        <v>47</v>
      </c>
      <c r="N80" s="32">
        <v>9.1717243000199939</v>
      </c>
      <c r="O80" s="32">
        <v>-3.4658998216862358E-2</v>
      </c>
      <c r="P80" s="32">
        <v>-8.9230832985701239E-2</v>
      </c>
      <c r="R80" s="32">
        <v>77.5</v>
      </c>
      <c r="S80" s="32">
        <v>10.246832717489699</v>
      </c>
    </row>
    <row r="81" spans="13:19" x14ac:dyDescent="0.2">
      <c r="M81" s="32">
        <v>48</v>
      </c>
      <c r="N81" s="32">
        <v>10.134194175544481</v>
      </c>
      <c r="O81" s="32">
        <v>-0.9737470146646654</v>
      </c>
      <c r="P81" s="32">
        <v>-2.5069465854784836</v>
      </c>
      <c r="R81" s="32">
        <v>79.166666666666671</v>
      </c>
      <c r="S81" s="32">
        <v>10.355187145022935</v>
      </c>
    </row>
    <row r="82" spans="13:19" x14ac:dyDescent="0.2">
      <c r="M82" s="32">
        <v>49</v>
      </c>
      <c r="N82" s="32">
        <v>10.045747969746632</v>
      </c>
      <c r="O82" s="32">
        <v>-0.16483731283046232</v>
      </c>
      <c r="P82" s="32">
        <v>-0.42437956916569886</v>
      </c>
      <c r="R82" s="32">
        <v>80.833333333333329</v>
      </c>
      <c r="S82" s="32">
        <v>10.365033831411141</v>
      </c>
    </row>
    <row r="83" spans="13:19" x14ac:dyDescent="0.2">
      <c r="M83" s="32">
        <v>50</v>
      </c>
      <c r="N83" s="32">
        <v>9.2651754005078022</v>
      </c>
      <c r="O83" s="32">
        <v>-0.30532292345735534</v>
      </c>
      <c r="P83" s="32">
        <v>-0.78606480831504277</v>
      </c>
      <c r="R83" s="32">
        <v>82.5</v>
      </c>
      <c r="S83" s="32">
        <v>10.396488215264826</v>
      </c>
    </row>
    <row r="84" spans="13:19" x14ac:dyDescent="0.2">
      <c r="M84" s="32">
        <v>51</v>
      </c>
      <c r="N84" s="32">
        <v>10.347056689983484</v>
      </c>
      <c r="O84" s="32">
        <v>8.5077469582220289E-2</v>
      </c>
      <c r="P84" s="32">
        <v>0.21903499436529386</v>
      </c>
      <c r="R84" s="32">
        <v>84.166666666666671</v>
      </c>
      <c r="S84" s="32">
        <v>10.432134159565704</v>
      </c>
    </row>
    <row r="85" spans="13:19" x14ac:dyDescent="0.2">
      <c r="M85" s="32">
        <v>52</v>
      </c>
      <c r="N85" s="32">
        <v>10.320938939011384</v>
      </c>
      <c r="O85" s="32">
        <v>7.5549276253441988E-2</v>
      </c>
      <c r="P85" s="32">
        <v>0.19450431917797573</v>
      </c>
      <c r="R85" s="32">
        <v>85.833333333333329</v>
      </c>
      <c r="S85" s="32">
        <v>10.506190096930411</v>
      </c>
    </row>
    <row r="86" spans="13:19" x14ac:dyDescent="0.2">
      <c r="M86" s="32">
        <v>53</v>
      </c>
      <c r="N86" s="32">
        <v>10.575213603497799</v>
      </c>
      <c r="O86" s="32">
        <v>0.41062574345238012</v>
      </c>
      <c r="P86" s="32">
        <v>1.0571706921350759</v>
      </c>
      <c r="R86" s="32">
        <v>87.5</v>
      </c>
      <c r="S86" s="32">
        <v>10.555670623040712</v>
      </c>
    </row>
    <row r="87" spans="13:19" x14ac:dyDescent="0.2">
      <c r="M87" s="32">
        <v>54</v>
      </c>
      <c r="N87" s="32">
        <v>10.221666764671777</v>
      </c>
      <c r="O87" s="32">
        <v>0.3340038583689342</v>
      </c>
      <c r="P87" s="32">
        <v>0.85990490308511447</v>
      </c>
      <c r="R87" s="32">
        <v>89.166666666666671</v>
      </c>
      <c r="S87" s="32">
        <v>10.566282472634324</v>
      </c>
    </row>
    <row r="88" spans="13:19" x14ac:dyDescent="0.2">
      <c r="M88" s="32">
        <v>55</v>
      </c>
      <c r="N88" s="32">
        <v>10.604892823213083</v>
      </c>
      <c r="O88" s="32">
        <v>0.46125732483377213</v>
      </c>
      <c r="P88" s="32">
        <v>1.1875235128881834</v>
      </c>
      <c r="R88" s="32">
        <v>90.833333333333329</v>
      </c>
      <c r="S88" s="32">
        <v>10.570581961365868</v>
      </c>
    </row>
    <row r="89" spans="13:19" x14ac:dyDescent="0.2">
      <c r="M89" s="32">
        <v>56</v>
      </c>
      <c r="N89" s="32">
        <v>10.400886085976044</v>
      </c>
      <c r="O89" s="32">
        <v>0.68021784797189255</v>
      </c>
      <c r="P89" s="32">
        <v>1.7512452266073559</v>
      </c>
      <c r="R89" s="32">
        <v>92.5</v>
      </c>
      <c r="S89" s="32">
        <v>10.577088210930441</v>
      </c>
    </row>
    <row r="90" spans="13:19" x14ac:dyDescent="0.2">
      <c r="M90" s="32">
        <v>57</v>
      </c>
      <c r="N90" s="32">
        <v>10.057066659261249</v>
      </c>
      <c r="O90" s="32">
        <v>6.3557623457663581E-2</v>
      </c>
      <c r="P90" s="32">
        <v>0.16363137930973595</v>
      </c>
      <c r="R90" s="32">
        <v>94.166666666666671</v>
      </c>
      <c r="S90" s="32">
        <v>10.674022328608491</v>
      </c>
    </row>
    <row r="91" spans="13:19" x14ac:dyDescent="0.2">
      <c r="M91" s="32">
        <v>58</v>
      </c>
      <c r="N91" s="32">
        <v>10.228901055693694</v>
      </c>
      <c r="O91" s="32">
        <v>0.12628608932924124</v>
      </c>
      <c r="P91" s="32">
        <v>0.32512806269952854</v>
      </c>
      <c r="R91" s="32">
        <v>95.833333333333329</v>
      </c>
      <c r="S91" s="32">
        <v>10.985839346950179</v>
      </c>
    </row>
    <row r="92" spans="13:19" x14ac:dyDescent="0.2">
      <c r="M92" s="32">
        <v>59</v>
      </c>
      <c r="N92" s="32">
        <v>9.9738518934375175</v>
      </c>
      <c r="O92" s="32">
        <v>-0.41149035947920254</v>
      </c>
      <c r="P92" s="32">
        <v>-1.0593966770814214</v>
      </c>
      <c r="R92" s="32">
        <v>97.5</v>
      </c>
      <c r="S92" s="32">
        <v>11.066150148046855</v>
      </c>
    </row>
    <row r="93" spans="13:19" ht="17" thickBot="1" x14ac:dyDescent="0.25">
      <c r="M93" s="33">
        <v>60</v>
      </c>
      <c r="N93" s="33">
        <v>9.8235719725901145</v>
      </c>
      <c r="O93" s="33">
        <v>-7.6469236851295364E-2</v>
      </c>
      <c r="P93" s="33">
        <v>-0.19687279070582681</v>
      </c>
      <c r="R93" s="33">
        <v>99.166666666666671</v>
      </c>
      <c r="S93" s="33">
        <v>11.081103933947936</v>
      </c>
    </row>
  </sheetData>
  <sortState xmlns:xlrd2="http://schemas.microsoft.com/office/spreadsheetml/2017/richdata2" ref="S34:S93">
    <sortCondition ref="S34"/>
  </sortState>
  <mergeCells count="2">
    <mergeCell ref="AA22:AB22"/>
    <mergeCell ref="X4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B7CB-F857-C242-8CBD-13FB56D175F1}">
  <dimension ref="A1:J61"/>
  <sheetViews>
    <sheetView tabSelected="1" zoomScale="130" zoomScaleNormal="130" workbookViewId="0">
      <selection activeCell="M1" sqref="M1"/>
    </sheetView>
  </sheetViews>
  <sheetFormatPr baseColWidth="10" defaultRowHeight="16" x14ac:dyDescent="0.2"/>
  <cols>
    <col min="1" max="1" width="28.83203125" bestFit="1" customWidth="1"/>
    <col min="2" max="2" width="25.6640625" bestFit="1" customWidth="1"/>
    <col min="3" max="3" width="21.83203125" bestFit="1" customWidth="1"/>
    <col min="4" max="4" width="26" bestFit="1" customWidth="1"/>
    <col min="5" max="5" width="28.6640625" bestFit="1" customWidth="1"/>
    <col min="6" max="6" width="23.33203125" bestFit="1" customWidth="1"/>
    <col min="7" max="7" width="23.6640625" bestFit="1" customWidth="1"/>
    <col min="8" max="8" width="22.5" bestFit="1" customWidth="1"/>
    <col min="9" max="9" width="9.5" bestFit="1" customWidth="1"/>
    <col min="10" max="10" width="10.1640625" bestFit="1" customWidth="1"/>
  </cols>
  <sheetData>
    <row r="1" spans="1:10" ht="17" thickBot="1" x14ac:dyDescent="0.25">
      <c r="A1" s="22" t="s">
        <v>45</v>
      </c>
      <c r="B1" s="14" t="s">
        <v>42</v>
      </c>
      <c r="C1" s="14" t="s">
        <v>5</v>
      </c>
      <c r="D1" s="14" t="s">
        <v>43</v>
      </c>
      <c r="E1" s="14" t="s">
        <v>36</v>
      </c>
      <c r="F1" s="14" t="s">
        <v>59</v>
      </c>
      <c r="G1" s="14" t="s">
        <v>51</v>
      </c>
      <c r="H1" s="14" t="s">
        <v>63</v>
      </c>
      <c r="I1" s="14" t="s">
        <v>52</v>
      </c>
      <c r="J1" s="14" t="s">
        <v>62</v>
      </c>
    </row>
    <row r="2" spans="1:10" x14ac:dyDescent="0.2">
      <c r="A2" s="23">
        <v>9.1047581553665697</v>
      </c>
      <c r="B2" s="23">
        <v>5.2359093681934228</v>
      </c>
      <c r="C2" s="31">
        <v>4.7</v>
      </c>
      <c r="D2" s="16">
        <v>0.12121719437618214</v>
      </c>
      <c r="E2">
        <f>C2/D2</f>
        <v>38.773377194444443</v>
      </c>
      <c r="F2">
        <v>0</v>
      </c>
      <c r="G2" s="23">
        <v>6.8487714822542909</v>
      </c>
      <c r="H2" s="16">
        <v>0</v>
      </c>
      <c r="I2" s="23" t="s">
        <v>53</v>
      </c>
      <c r="J2" s="12">
        <v>0</v>
      </c>
    </row>
    <row r="3" spans="1:10" x14ac:dyDescent="0.2">
      <c r="A3" s="23">
        <v>8.0714853811218301</v>
      </c>
      <c r="B3" s="23">
        <v>4.114808929183825</v>
      </c>
      <c r="C3" s="31">
        <v>4.8</v>
      </c>
      <c r="D3" s="16">
        <v>0.11775822773625011</v>
      </c>
      <c r="E3">
        <f t="shared" ref="E3:E61" si="0">C3/D3</f>
        <v>40.761483017142858</v>
      </c>
      <c r="F3">
        <v>0</v>
      </c>
      <c r="G3" s="23">
        <v>6.6785737730416139</v>
      </c>
      <c r="H3" s="16">
        <v>0</v>
      </c>
      <c r="I3" s="23" t="s">
        <v>53</v>
      </c>
      <c r="J3" s="12">
        <v>0</v>
      </c>
    </row>
    <row r="4" spans="1:10" x14ac:dyDescent="0.2">
      <c r="A4" s="23">
        <v>9.202380710021334</v>
      </c>
      <c r="B4" s="23">
        <v>4.5591626754800618</v>
      </c>
      <c r="C4" s="31">
        <v>4.7</v>
      </c>
      <c r="D4" s="16">
        <v>0.11095307396079795</v>
      </c>
      <c r="E4">
        <f t="shared" si="0"/>
        <v>42.360250439393944</v>
      </c>
      <c r="F4">
        <v>0</v>
      </c>
      <c r="G4" s="23">
        <v>7.3901471686616338</v>
      </c>
      <c r="H4" s="16">
        <v>0</v>
      </c>
      <c r="I4" s="23" t="s">
        <v>53</v>
      </c>
      <c r="J4" s="12">
        <v>0</v>
      </c>
    </row>
    <row r="5" spans="1:10" x14ac:dyDescent="0.2">
      <c r="A5" s="23">
        <v>9.484304371612879</v>
      </c>
      <c r="B5" s="23">
        <v>5.1268326146231855</v>
      </c>
      <c r="C5" s="31">
        <v>4.7</v>
      </c>
      <c r="D5" s="16">
        <v>0.12094755840526518</v>
      </c>
      <c r="E5">
        <f t="shared" si="0"/>
        <v>38.859817113888894</v>
      </c>
      <c r="F5">
        <v>0</v>
      </c>
      <c r="G5" s="23">
        <v>7.3038886659179587</v>
      </c>
      <c r="H5" s="16">
        <v>0</v>
      </c>
      <c r="I5" s="23" t="s">
        <v>54</v>
      </c>
      <c r="J5" s="12">
        <v>0</v>
      </c>
    </row>
    <row r="6" spans="1:10" x14ac:dyDescent="0.2">
      <c r="A6" s="23">
        <v>9.8331682979218087</v>
      </c>
      <c r="B6" s="23">
        <v>5.3815530152163396</v>
      </c>
      <c r="C6" s="31">
        <v>4.5999999999999996</v>
      </c>
      <c r="D6" s="16">
        <v>8.0572222311411201E-2</v>
      </c>
      <c r="E6">
        <f t="shared" si="0"/>
        <v>57.091636149999992</v>
      </c>
      <c r="F6">
        <v>0</v>
      </c>
      <c r="G6" s="23">
        <v>7.6778613510915585</v>
      </c>
      <c r="H6" s="16">
        <v>0</v>
      </c>
      <c r="I6" s="23" t="s">
        <v>54</v>
      </c>
      <c r="J6" s="12">
        <v>0</v>
      </c>
    </row>
    <row r="7" spans="1:10" x14ac:dyDescent="0.2">
      <c r="A7" s="23">
        <v>9.5968664664493986</v>
      </c>
      <c r="B7" s="23">
        <v>5.3904803955205116</v>
      </c>
      <c r="C7" s="31">
        <v>4.5999999999999996</v>
      </c>
      <c r="D7" s="16">
        <v>8.7213746287201799E-2</v>
      </c>
      <c r="E7">
        <f t="shared" si="0"/>
        <v>52.743978969230767</v>
      </c>
      <c r="F7">
        <v>0</v>
      </c>
      <c r="G7" s="23">
        <v>7.8224021669905621</v>
      </c>
      <c r="H7" s="16">
        <v>0</v>
      </c>
      <c r="I7" s="23" t="s">
        <v>54</v>
      </c>
      <c r="J7" s="12">
        <v>0</v>
      </c>
    </row>
    <row r="8" spans="1:10" x14ac:dyDescent="0.2">
      <c r="A8" s="23">
        <v>9.9604560510762532</v>
      </c>
      <c r="B8" s="23">
        <v>6.0225233929286768</v>
      </c>
      <c r="C8" s="31">
        <v>4.7</v>
      </c>
      <c r="D8" s="16">
        <v>0.12400298583103007</v>
      </c>
      <c r="E8">
        <f t="shared" si="0"/>
        <v>37.902313145945946</v>
      </c>
      <c r="F8">
        <v>0</v>
      </c>
      <c r="G8" s="23">
        <v>8.0769512392643907</v>
      </c>
      <c r="H8" s="16">
        <v>0</v>
      </c>
      <c r="I8" s="23" t="s">
        <v>55</v>
      </c>
      <c r="J8" s="12">
        <v>0</v>
      </c>
    </row>
    <row r="9" spans="1:10" x14ac:dyDescent="0.2">
      <c r="A9" s="23">
        <v>9.3794815299206178</v>
      </c>
      <c r="B9" s="23">
        <v>5.3142581892124312</v>
      </c>
      <c r="C9" s="31">
        <v>4.7</v>
      </c>
      <c r="D9" s="16">
        <v>0.11720166138779779</v>
      </c>
      <c r="E9">
        <f t="shared" si="0"/>
        <v>40.10182060857143</v>
      </c>
      <c r="F9">
        <v>0</v>
      </c>
      <c r="G9" s="23">
        <v>7.6582914169683871</v>
      </c>
      <c r="H9" s="16">
        <v>0</v>
      </c>
      <c r="I9" s="23" t="s">
        <v>55</v>
      </c>
      <c r="J9" s="12">
        <v>0</v>
      </c>
    </row>
    <row r="10" spans="1:10" x14ac:dyDescent="0.2">
      <c r="A10" s="23">
        <v>9.0663238726410995</v>
      </c>
      <c r="B10" s="23">
        <v>5.3293925937702111</v>
      </c>
      <c r="C10" s="31">
        <v>4.5</v>
      </c>
      <c r="D10" s="16">
        <v>0.1003652089222262</v>
      </c>
      <c r="E10">
        <f t="shared" si="0"/>
        <v>44.836254000000004</v>
      </c>
      <c r="F10">
        <v>0</v>
      </c>
      <c r="G10" s="23">
        <v>7.3835338697117736</v>
      </c>
      <c r="H10" s="16">
        <v>0</v>
      </c>
      <c r="I10" s="23" t="s">
        <v>55</v>
      </c>
      <c r="J10" s="12">
        <v>0</v>
      </c>
    </row>
    <row r="11" spans="1:10" x14ac:dyDescent="0.2">
      <c r="A11" s="23">
        <v>9.5166472149227737</v>
      </c>
      <c r="B11" s="23">
        <v>5.3483089370833996</v>
      </c>
      <c r="C11" s="31">
        <v>4.4000000000000004</v>
      </c>
      <c r="D11" s="16">
        <v>0.10696617874166799</v>
      </c>
      <c r="E11">
        <f t="shared" si="0"/>
        <v>41.134497387500005</v>
      </c>
      <c r="F11">
        <v>0</v>
      </c>
      <c r="G11" s="23">
        <v>7.3071270852901948</v>
      </c>
      <c r="H11" s="16">
        <v>0</v>
      </c>
      <c r="I11" s="23" t="s">
        <v>56</v>
      </c>
      <c r="J11" s="12">
        <v>0</v>
      </c>
    </row>
    <row r="12" spans="1:10" x14ac:dyDescent="0.2">
      <c r="A12" s="23">
        <v>8.9380027463716871</v>
      </c>
      <c r="B12" s="23">
        <v>5.1036129284215015</v>
      </c>
      <c r="C12" s="31">
        <v>4.5</v>
      </c>
      <c r="D12" s="16">
        <v>0.10020182451089335</v>
      </c>
      <c r="E12">
        <f t="shared" si="0"/>
        <v>44.9093619</v>
      </c>
      <c r="F12">
        <v>0</v>
      </c>
      <c r="G12" s="23">
        <v>7.1811307566140234</v>
      </c>
      <c r="H12" s="16">
        <v>0</v>
      </c>
      <c r="I12" s="23" t="s">
        <v>56</v>
      </c>
      <c r="J12" s="12">
        <v>0</v>
      </c>
    </row>
    <row r="13" spans="1:10" x14ac:dyDescent="0.2">
      <c r="A13" s="23">
        <v>8.7232722226177462</v>
      </c>
      <c r="B13" s="23">
        <v>5.3327425446607339</v>
      </c>
      <c r="C13" s="31">
        <v>4.4000000000000004</v>
      </c>
      <c r="D13" s="16">
        <v>0.15684536896060983</v>
      </c>
      <c r="E13">
        <f t="shared" si="0"/>
        <v>28.053107523404258</v>
      </c>
      <c r="F13">
        <v>0</v>
      </c>
      <c r="G13" s="23">
        <v>7.1748413460704494</v>
      </c>
      <c r="H13" s="16">
        <v>0</v>
      </c>
      <c r="I13" s="23" t="s">
        <v>56</v>
      </c>
      <c r="J13" s="12">
        <v>0</v>
      </c>
    </row>
    <row r="14" spans="1:10" x14ac:dyDescent="0.2">
      <c r="A14" s="23">
        <v>9.4034339460084038</v>
      </c>
      <c r="B14" s="23">
        <v>5.0618484858300556</v>
      </c>
      <c r="C14" s="31">
        <v>4.5999999999999996</v>
      </c>
      <c r="D14" s="16">
        <v>0.5468663713281483</v>
      </c>
      <c r="E14">
        <f t="shared" si="0"/>
        <v>8.4115612902439008</v>
      </c>
      <c r="F14">
        <v>0</v>
      </c>
      <c r="G14" s="23">
        <v>7.8261913018729512</v>
      </c>
      <c r="H14" s="16">
        <v>0</v>
      </c>
      <c r="I14" s="23" t="s">
        <v>53</v>
      </c>
      <c r="J14" s="12">
        <v>0</v>
      </c>
    </row>
    <row r="15" spans="1:10" x14ac:dyDescent="0.2">
      <c r="A15" s="23">
        <v>8.1940566411182942</v>
      </c>
      <c r="B15" s="23">
        <v>4.0387135620314645</v>
      </c>
      <c r="C15" s="31">
        <v>4.5</v>
      </c>
      <c r="D15" s="16">
        <v>0.52983123462293968</v>
      </c>
      <c r="E15">
        <f t="shared" si="0"/>
        <v>8.4932705094339624</v>
      </c>
      <c r="F15">
        <v>0</v>
      </c>
      <c r="G15" s="23">
        <v>7.5276022579447845</v>
      </c>
      <c r="H15" s="16">
        <v>0</v>
      </c>
      <c r="I15" s="23" t="s">
        <v>53</v>
      </c>
      <c r="J15" s="12">
        <v>0</v>
      </c>
    </row>
    <row r="16" spans="1:10" x14ac:dyDescent="0.2">
      <c r="A16" s="23">
        <v>9.7506270147695133</v>
      </c>
      <c r="B16" s="23">
        <v>4.9852078692315436</v>
      </c>
      <c r="C16" s="31">
        <v>4.4000000000000004</v>
      </c>
      <c r="D16" s="16">
        <v>0.36964467166646719</v>
      </c>
      <c r="E16">
        <f t="shared" si="0"/>
        <v>11.903323210810811</v>
      </c>
      <c r="F16">
        <v>0</v>
      </c>
      <c r="G16" s="23">
        <v>8.1321827766622778</v>
      </c>
      <c r="H16" s="16">
        <v>0</v>
      </c>
      <c r="I16" s="23" t="s">
        <v>53</v>
      </c>
      <c r="J16" s="12">
        <v>0</v>
      </c>
    </row>
    <row r="17" spans="1:10" x14ac:dyDescent="0.2">
      <c r="A17" s="23">
        <v>9.2375823009600246</v>
      </c>
      <c r="B17" s="23">
        <v>4.9482294241813971</v>
      </c>
      <c r="C17" s="31">
        <v>4.5</v>
      </c>
      <c r="D17" s="16">
        <v>0.48251060289596676</v>
      </c>
      <c r="E17">
        <f t="shared" si="0"/>
        <v>9.326219927586207</v>
      </c>
      <c r="F17">
        <v>0</v>
      </c>
      <c r="G17" s="23">
        <v>7.7767398549508568</v>
      </c>
      <c r="H17" s="16">
        <v>0</v>
      </c>
      <c r="I17" s="23" t="s">
        <v>54</v>
      </c>
      <c r="J17" s="12">
        <v>0</v>
      </c>
    </row>
    <row r="18" spans="1:10" x14ac:dyDescent="0.2">
      <c r="A18" s="23">
        <v>10.241807205986579</v>
      </c>
      <c r="B18" s="23">
        <v>5.0676994097154369</v>
      </c>
      <c r="C18" s="31">
        <v>4.4000000000000004</v>
      </c>
      <c r="D18" s="16">
        <v>0.37575461502483226</v>
      </c>
      <c r="E18">
        <f t="shared" si="0"/>
        <v>11.709769684955752</v>
      </c>
      <c r="F18">
        <v>0</v>
      </c>
      <c r="G18" s="23">
        <v>7.461888107218793</v>
      </c>
      <c r="H18" s="16">
        <v>0</v>
      </c>
      <c r="I18" s="23" t="s">
        <v>54</v>
      </c>
      <c r="J18" s="12">
        <v>0</v>
      </c>
    </row>
    <row r="19" spans="1:10" x14ac:dyDescent="0.2">
      <c r="A19" s="23">
        <v>9.6355685756969667</v>
      </c>
      <c r="B19" s="23">
        <v>5.5454358458062885</v>
      </c>
      <c r="C19" s="31">
        <v>4.5999999999999996</v>
      </c>
      <c r="D19" s="16">
        <v>0.42197145141845338</v>
      </c>
      <c r="E19">
        <f t="shared" si="0"/>
        <v>10.901211407874015</v>
      </c>
      <c r="F19">
        <v>0</v>
      </c>
      <c r="G19" s="23">
        <v>7.5157434890436345</v>
      </c>
      <c r="H19" s="16">
        <v>0</v>
      </c>
      <c r="I19" s="23" t="s">
        <v>54</v>
      </c>
      <c r="J19" s="12">
        <v>0</v>
      </c>
    </row>
    <row r="20" spans="1:10" x14ac:dyDescent="0.2">
      <c r="A20" s="23">
        <v>10.201466277695458</v>
      </c>
      <c r="B20" s="23">
        <v>5.8426881382180298</v>
      </c>
      <c r="C20" s="31">
        <v>4.7</v>
      </c>
      <c r="D20" s="16">
        <v>0.31869208026643797</v>
      </c>
      <c r="E20">
        <f t="shared" si="0"/>
        <v>14.747777842708334</v>
      </c>
      <c r="F20">
        <v>0</v>
      </c>
      <c r="G20" s="23">
        <v>7.6286916713778599</v>
      </c>
      <c r="H20" s="16">
        <v>0</v>
      </c>
      <c r="I20" s="23" t="s">
        <v>55</v>
      </c>
      <c r="J20" s="12">
        <v>0</v>
      </c>
    </row>
    <row r="21" spans="1:10" x14ac:dyDescent="0.2">
      <c r="A21" s="23">
        <v>9.8805846600981191</v>
      </c>
      <c r="B21" s="23">
        <v>5.6683179537118784</v>
      </c>
      <c r="C21" s="31">
        <v>4.5999999999999996</v>
      </c>
      <c r="D21" s="16">
        <v>0.28192336223844922</v>
      </c>
      <c r="E21">
        <f t="shared" si="0"/>
        <v>16.316490990588232</v>
      </c>
      <c r="F21">
        <v>0</v>
      </c>
      <c r="G21" s="23">
        <v>7.7147498890192097</v>
      </c>
      <c r="H21" s="16">
        <v>0</v>
      </c>
      <c r="I21" s="23" t="s">
        <v>55</v>
      </c>
      <c r="J21" s="12">
        <v>0</v>
      </c>
    </row>
    <row r="22" spans="1:10" x14ac:dyDescent="0.2">
      <c r="A22" s="23">
        <v>9.742447336703858</v>
      </c>
      <c r="B22" s="23">
        <v>5.0369115482278453</v>
      </c>
      <c r="C22" s="31">
        <v>4.7</v>
      </c>
      <c r="D22" s="16">
        <v>0.42747473007986314</v>
      </c>
      <c r="E22">
        <f t="shared" si="0"/>
        <v>10.994801959689923</v>
      </c>
      <c r="F22">
        <v>0</v>
      </c>
      <c r="G22" s="23">
        <v>7.4725233824038089</v>
      </c>
      <c r="H22" s="16">
        <v>0</v>
      </c>
      <c r="I22" s="23" t="s">
        <v>55</v>
      </c>
      <c r="J22" s="12">
        <v>0</v>
      </c>
    </row>
    <row r="23" spans="1:10" x14ac:dyDescent="0.2">
      <c r="A23" s="23">
        <v>9.8501365134558121</v>
      </c>
      <c r="B23" s="23">
        <v>5.0591625521211698</v>
      </c>
      <c r="C23" s="31">
        <v>4.7</v>
      </c>
      <c r="D23" s="16">
        <v>0.35758478771537061</v>
      </c>
      <c r="E23">
        <f t="shared" si="0"/>
        <v>13.143735867592593</v>
      </c>
      <c r="F23">
        <v>0</v>
      </c>
      <c r="G23" s="23">
        <v>7.3602868804747121</v>
      </c>
      <c r="H23" s="16">
        <v>0</v>
      </c>
      <c r="I23" s="23" t="s">
        <v>56</v>
      </c>
      <c r="J23" s="12">
        <v>0</v>
      </c>
    </row>
    <row r="24" spans="1:10" x14ac:dyDescent="0.2">
      <c r="A24" s="23">
        <v>9.1965548911430588</v>
      </c>
      <c r="B24" s="23">
        <v>4.637974804813874</v>
      </c>
      <c r="C24" s="31">
        <v>4.7</v>
      </c>
      <c r="D24" s="16">
        <v>0.36720057299168329</v>
      </c>
      <c r="E24">
        <f t="shared" si="0"/>
        <v>12.799544297297299</v>
      </c>
      <c r="F24">
        <v>0</v>
      </c>
      <c r="G24" s="23">
        <v>7.3572439129144476</v>
      </c>
      <c r="H24" s="16">
        <v>0</v>
      </c>
      <c r="I24" s="23" t="s">
        <v>56</v>
      </c>
      <c r="J24" s="12">
        <v>0</v>
      </c>
    </row>
    <row r="25" spans="1:10" x14ac:dyDescent="0.2">
      <c r="A25" s="23">
        <v>8.9180248348018534</v>
      </c>
      <c r="B25" s="23">
        <v>5.0738206528616923</v>
      </c>
      <c r="C25" s="31">
        <v>5</v>
      </c>
      <c r="D25" s="16">
        <v>0.5586160849078996</v>
      </c>
      <c r="E25">
        <f t="shared" si="0"/>
        <v>8.9506910650887583</v>
      </c>
      <c r="F25">
        <v>0</v>
      </c>
      <c r="G25" s="23">
        <v>8.0685317352673547</v>
      </c>
      <c r="H25" s="16">
        <v>0</v>
      </c>
      <c r="I25" s="23" t="s">
        <v>56</v>
      </c>
      <c r="J25" s="12">
        <v>0</v>
      </c>
    </row>
    <row r="26" spans="1:10" x14ac:dyDescent="0.2">
      <c r="A26" s="23">
        <v>9.9552658444744502</v>
      </c>
      <c r="B26" s="23">
        <v>4.6242110757346486</v>
      </c>
      <c r="C26" s="31">
        <v>5</v>
      </c>
      <c r="D26" s="16">
        <v>0.73657076420630474</v>
      </c>
      <c r="E26">
        <f t="shared" si="0"/>
        <v>6.7882140358744394</v>
      </c>
      <c r="F26">
        <v>0</v>
      </c>
      <c r="G26" s="23">
        <v>7.8446437891927072</v>
      </c>
      <c r="H26" s="16">
        <v>0</v>
      </c>
      <c r="I26" s="23" t="s">
        <v>53</v>
      </c>
      <c r="J26" s="12">
        <v>0</v>
      </c>
    </row>
    <row r="27" spans="1:10" x14ac:dyDescent="0.2">
      <c r="A27" s="23">
        <v>9.1429322855951014</v>
      </c>
      <c r="B27" s="23">
        <v>4.3470187076277078</v>
      </c>
      <c r="C27" s="31">
        <v>4.9000000000000004</v>
      </c>
      <c r="D27" s="16">
        <v>0.56771998307666338</v>
      </c>
      <c r="E27">
        <f t="shared" si="0"/>
        <v>8.6310155465116285</v>
      </c>
      <c r="F27">
        <v>0</v>
      </c>
      <c r="G27" s="23">
        <v>8.2187369643075101</v>
      </c>
      <c r="H27" s="16">
        <v>0</v>
      </c>
      <c r="I27" s="23" t="s">
        <v>53</v>
      </c>
      <c r="J27" s="12">
        <v>0</v>
      </c>
    </row>
    <row r="28" spans="1:10" x14ac:dyDescent="0.2">
      <c r="A28" s="23">
        <v>10.003790621961819</v>
      </c>
      <c r="B28" s="23">
        <v>4.7528724979383385</v>
      </c>
      <c r="C28" s="31">
        <v>5.0999999999999996</v>
      </c>
      <c r="D28" s="16">
        <v>0.76520917385266796</v>
      </c>
      <c r="E28">
        <f t="shared" si="0"/>
        <v>6.6648442991379309</v>
      </c>
      <c r="F28">
        <v>0</v>
      </c>
      <c r="G28" s="23">
        <v>8.0182047484303265</v>
      </c>
      <c r="H28" s="16">
        <v>0</v>
      </c>
      <c r="I28" s="23" t="s">
        <v>53</v>
      </c>
      <c r="J28" s="12">
        <v>0</v>
      </c>
    </row>
    <row r="29" spans="1:10" x14ac:dyDescent="0.2">
      <c r="A29" s="23">
        <v>10.000595355152619</v>
      </c>
      <c r="B29" s="23">
        <v>4.9310779997720235</v>
      </c>
      <c r="C29" s="31">
        <v>5</v>
      </c>
      <c r="D29" s="16">
        <v>0.58671917376966587</v>
      </c>
      <c r="E29">
        <f t="shared" si="0"/>
        <v>8.5219645505617976</v>
      </c>
      <c r="F29">
        <v>0</v>
      </c>
      <c r="G29" s="23">
        <v>7.8976356199557269</v>
      </c>
      <c r="H29" s="16">
        <v>0</v>
      </c>
      <c r="I29" s="23" t="s">
        <v>54</v>
      </c>
      <c r="J29" s="12">
        <v>0</v>
      </c>
    </row>
    <row r="30" spans="1:10" x14ac:dyDescent="0.2">
      <c r="A30" s="23">
        <v>10.365033831411141</v>
      </c>
      <c r="B30" s="23">
        <v>4.8383332374779044</v>
      </c>
      <c r="C30" s="31">
        <v>5.4</v>
      </c>
      <c r="D30" s="16">
        <v>0.53027341813066209</v>
      </c>
      <c r="E30">
        <f t="shared" si="0"/>
        <v>10.183425786335405</v>
      </c>
      <c r="F30">
        <v>0</v>
      </c>
      <c r="G30" s="23">
        <v>8.299931762045146</v>
      </c>
      <c r="H30" s="16">
        <v>0</v>
      </c>
      <c r="I30" s="23" t="s">
        <v>54</v>
      </c>
      <c r="J30" s="12">
        <v>0</v>
      </c>
    </row>
    <row r="31" spans="1:10" x14ac:dyDescent="0.2">
      <c r="A31" s="23">
        <v>10.130098338538481</v>
      </c>
      <c r="B31" s="23">
        <v>5.1868209816558304</v>
      </c>
      <c r="C31" s="31">
        <v>5.6</v>
      </c>
      <c r="D31" s="16">
        <v>0.50683402993337423</v>
      </c>
      <c r="E31">
        <f t="shared" si="0"/>
        <v>11.048981854545454</v>
      </c>
      <c r="F31">
        <v>0</v>
      </c>
      <c r="G31" s="23">
        <v>7.3128910033243999</v>
      </c>
      <c r="H31" s="16">
        <v>0</v>
      </c>
      <c r="I31" s="23" t="s">
        <v>54</v>
      </c>
      <c r="J31" s="12">
        <v>0</v>
      </c>
    </row>
    <row r="32" spans="1:10" x14ac:dyDescent="0.2">
      <c r="A32" s="23">
        <v>10.246832717489699</v>
      </c>
      <c r="B32" s="23">
        <v>5.3700506507255064</v>
      </c>
      <c r="C32" s="31">
        <v>5.8</v>
      </c>
      <c r="D32" s="16">
        <v>0.50313395564054042</v>
      </c>
      <c r="E32">
        <f t="shared" si="0"/>
        <v>11.527745116339869</v>
      </c>
      <c r="F32">
        <v>0</v>
      </c>
      <c r="G32" s="23">
        <v>7.4549325322686606</v>
      </c>
      <c r="H32" s="16">
        <v>0</v>
      </c>
      <c r="I32" s="23" t="s">
        <v>55</v>
      </c>
      <c r="J32" s="12">
        <v>0</v>
      </c>
    </row>
    <row r="33" spans="1:10" x14ac:dyDescent="0.2">
      <c r="A33" s="23">
        <v>9.8568242071380059</v>
      </c>
      <c r="B33" s="23">
        <v>5.2438304781974194</v>
      </c>
      <c r="C33" s="31">
        <v>6.1</v>
      </c>
      <c r="D33" s="16">
        <v>0.52898289911640639</v>
      </c>
      <c r="E33">
        <f t="shared" si="0"/>
        <v>11.531563704968942</v>
      </c>
      <c r="F33">
        <v>0</v>
      </c>
      <c r="G33" s="23">
        <v>7.5109000458391613</v>
      </c>
      <c r="H33" s="16">
        <v>0</v>
      </c>
      <c r="I33" s="23" t="s">
        <v>55</v>
      </c>
      <c r="J33" s="12">
        <v>0</v>
      </c>
    </row>
    <row r="34" spans="1:10" x14ac:dyDescent="0.2">
      <c r="A34" s="23">
        <v>10.170241237268609</v>
      </c>
      <c r="B34" s="23">
        <v>5.157343119350867</v>
      </c>
      <c r="C34" s="31">
        <v>6.1</v>
      </c>
      <c r="D34" s="16">
        <v>0.47601193654097751</v>
      </c>
      <c r="E34">
        <f t="shared" si="0"/>
        <v>12.814804696551723</v>
      </c>
      <c r="F34">
        <v>0</v>
      </c>
      <c r="G34" s="23">
        <v>7.2124015488312248</v>
      </c>
      <c r="H34" s="16">
        <v>0</v>
      </c>
      <c r="I34" s="23" t="s">
        <v>55</v>
      </c>
      <c r="J34" s="12">
        <v>0</v>
      </c>
    </row>
    <row r="35" spans="1:10" x14ac:dyDescent="0.2">
      <c r="A35" s="23">
        <v>9.8143860149302924</v>
      </c>
      <c r="B35" s="23">
        <v>4.8711107059396674</v>
      </c>
      <c r="C35" s="31">
        <v>6.5</v>
      </c>
      <c r="D35" s="16">
        <v>0.55763556903013023</v>
      </c>
      <c r="E35">
        <f t="shared" si="0"/>
        <v>11.656358311764706</v>
      </c>
      <c r="F35">
        <v>0</v>
      </c>
      <c r="G35" s="23">
        <v>7.5510416465138812</v>
      </c>
      <c r="H35" s="16">
        <v>0</v>
      </c>
      <c r="I35" s="23" t="s">
        <v>56</v>
      </c>
      <c r="J35" s="12">
        <v>0</v>
      </c>
    </row>
    <row r="36" spans="1:10" x14ac:dyDescent="0.2">
      <c r="A36" s="23">
        <v>9.1414499654650516</v>
      </c>
      <c r="B36" s="23">
        <v>4.7493585514373819</v>
      </c>
      <c r="C36" s="31">
        <v>6.8</v>
      </c>
      <c r="D36" s="16">
        <v>0.55392794699304182</v>
      </c>
      <c r="E36">
        <f t="shared" si="0"/>
        <v>12.275964837869822</v>
      </c>
      <c r="F36">
        <v>0</v>
      </c>
      <c r="G36" s="23">
        <v>7.4272232419303714</v>
      </c>
      <c r="H36" s="16">
        <v>0</v>
      </c>
      <c r="I36" s="23" t="s">
        <v>56</v>
      </c>
      <c r="J36" s="12">
        <v>0</v>
      </c>
    </row>
    <row r="37" spans="1:10" x14ac:dyDescent="0.2">
      <c r="A37" s="23">
        <v>8.9649876844259619</v>
      </c>
      <c r="B37" s="23">
        <v>4.5627430925850803</v>
      </c>
      <c r="C37" s="31">
        <v>7.3</v>
      </c>
      <c r="D37" s="16">
        <v>0.81231894254206738</v>
      </c>
      <c r="E37">
        <f t="shared" si="0"/>
        <v>8.9866179620967745</v>
      </c>
      <c r="F37">
        <v>0</v>
      </c>
      <c r="G37" s="23">
        <v>7.9233851693921808</v>
      </c>
      <c r="H37" s="16">
        <v>0</v>
      </c>
      <c r="I37" s="23" t="s">
        <v>56</v>
      </c>
      <c r="J37" s="12">
        <v>0</v>
      </c>
    </row>
    <row r="38" spans="1:10" x14ac:dyDescent="0.2">
      <c r="A38" s="23">
        <v>9.6393074579495277</v>
      </c>
      <c r="B38" s="23">
        <v>4.4121515970512606</v>
      </c>
      <c r="C38" s="31">
        <v>7.8</v>
      </c>
      <c r="D38" s="16">
        <v>0.78881938790011419</v>
      </c>
      <c r="E38">
        <f t="shared" si="0"/>
        <v>9.8881950921161827</v>
      </c>
      <c r="F38">
        <v>0</v>
      </c>
      <c r="G38" s="23">
        <v>8.0453031346824915</v>
      </c>
      <c r="H38" s="16">
        <v>0</v>
      </c>
      <c r="I38" s="23" t="s">
        <v>53</v>
      </c>
      <c r="J38" s="12">
        <v>0</v>
      </c>
    </row>
    <row r="39" spans="1:10" x14ac:dyDescent="0.2">
      <c r="A39" s="23">
        <v>8.8481164774034387</v>
      </c>
      <c r="B39" s="23">
        <v>3.6668164773268961</v>
      </c>
      <c r="C39" s="31">
        <v>8.3000000000000007</v>
      </c>
      <c r="D39" s="16">
        <v>0.61822329546367827</v>
      </c>
      <c r="E39">
        <f t="shared" si="0"/>
        <v>13.425569791534393</v>
      </c>
      <c r="F39">
        <v>0</v>
      </c>
      <c r="G39" s="23">
        <v>7.6182119319307233</v>
      </c>
      <c r="H39" s="16">
        <v>0</v>
      </c>
      <c r="I39" s="23" t="s">
        <v>53</v>
      </c>
      <c r="J39" s="12">
        <v>0</v>
      </c>
    </row>
    <row r="40" spans="1:10" x14ac:dyDescent="0.2">
      <c r="A40" s="23">
        <v>9.8816570722357735</v>
      </c>
      <c r="B40" s="23">
        <v>4.4521392432633551</v>
      </c>
      <c r="C40" s="31">
        <v>8.6999999999999993</v>
      </c>
      <c r="D40" s="16">
        <v>0.63088316736404371</v>
      </c>
      <c r="E40">
        <f t="shared" si="0"/>
        <v>13.790191988082901</v>
      </c>
      <c r="F40">
        <v>0</v>
      </c>
      <c r="G40" s="23">
        <v>8.2472447215517217</v>
      </c>
      <c r="H40" s="16">
        <v>0</v>
      </c>
      <c r="I40" s="23" t="s">
        <v>53</v>
      </c>
      <c r="J40" s="12">
        <v>0</v>
      </c>
    </row>
    <row r="41" spans="1:10" x14ac:dyDescent="0.2">
      <c r="A41" s="23">
        <v>9.806851415290037</v>
      </c>
      <c r="B41" s="23">
        <v>4.6420838977771961</v>
      </c>
      <c r="C41" s="31">
        <v>9</v>
      </c>
      <c r="D41" s="16">
        <v>0.5292171649823405</v>
      </c>
      <c r="E41">
        <f t="shared" si="0"/>
        <v>17.006251111111112</v>
      </c>
      <c r="F41">
        <v>4.3999999999999997E-2</v>
      </c>
      <c r="G41" s="23">
        <v>7.6181137576470244</v>
      </c>
      <c r="H41" s="16">
        <v>1.9359999999999998E-3</v>
      </c>
      <c r="I41" s="23" t="s">
        <v>54</v>
      </c>
      <c r="J41" s="30">
        <v>1</v>
      </c>
    </row>
    <row r="42" spans="1:10" x14ac:dyDescent="0.2">
      <c r="A42" s="23">
        <v>10.570581961365868</v>
      </c>
      <c r="B42" s="23">
        <v>4.8870170463757576</v>
      </c>
      <c r="C42" s="31">
        <v>9.4</v>
      </c>
      <c r="D42" s="16">
        <v>0.5582364161190746</v>
      </c>
      <c r="E42">
        <f>C42/D42</f>
        <v>16.838743816374269</v>
      </c>
      <c r="F42">
        <v>5.7000000000000002E-2</v>
      </c>
      <c r="G42" s="23">
        <v>8.0895312230588701</v>
      </c>
      <c r="H42" s="16">
        <v>3.2490000000000002E-3</v>
      </c>
      <c r="I42" s="23" t="s">
        <v>54</v>
      </c>
      <c r="J42" s="30">
        <v>1</v>
      </c>
    </row>
    <row r="43" spans="1:10" x14ac:dyDescent="0.2">
      <c r="A43" s="23">
        <v>10.566282472634324</v>
      </c>
      <c r="B43" s="23">
        <v>4.7595573101492672</v>
      </c>
      <c r="C43" s="31">
        <v>9.5</v>
      </c>
      <c r="D43" s="16">
        <v>0.48933077211952719</v>
      </c>
      <c r="E43">
        <f t="shared" si="0"/>
        <v>19.414270553333331</v>
      </c>
      <c r="F43">
        <v>0.122</v>
      </c>
      <c r="G43" s="23">
        <v>7.372583633267543</v>
      </c>
      <c r="H43" s="16">
        <v>1.4884E-2</v>
      </c>
      <c r="I43" s="23" t="s">
        <v>54</v>
      </c>
      <c r="J43" s="30">
        <v>1</v>
      </c>
    </row>
    <row r="44" spans="1:10" x14ac:dyDescent="0.2">
      <c r="A44" s="23">
        <v>10.506190096930411</v>
      </c>
      <c r="B44" s="23">
        <v>5.2482054160899656</v>
      </c>
      <c r="C44" s="31">
        <v>9.5</v>
      </c>
      <c r="D44" s="16">
        <v>0.53459980635947479</v>
      </c>
      <c r="E44">
        <f t="shared" si="0"/>
        <v>17.770301984756095</v>
      </c>
      <c r="F44">
        <v>0.29399999999999998</v>
      </c>
      <c r="G44" s="23">
        <v>7.7875544962974708</v>
      </c>
      <c r="H44" s="16">
        <v>8.6435999999999985E-2</v>
      </c>
      <c r="I44" s="23" t="s">
        <v>55</v>
      </c>
      <c r="J44" s="30">
        <v>1</v>
      </c>
    </row>
    <row r="45" spans="1:10" x14ac:dyDescent="0.2">
      <c r="A45" s="23">
        <v>10.674022328608491</v>
      </c>
      <c r="B45" s="23">
        <v>4.9249684958364472</v>
      </c>
      <c r="C45" s="31">
        <v>9.6</v>
      </c>
      <c r="D45" s="16">
        <v>0.47230187294727832</v>
      </c>
      <c r="E45">
        <f t="shared" si="0"/>
        <v>20.325983337931035</v>
      </c>
      <c r="F45">
        <v>0.29199999999999998</v>
      </c>
      <c r="G45" s="23">
        <v>7.9542149912914049</v>
      </c>
      <c r="H45" s="16">
        <v>8.5263999999999993E-2</v>
      </c>
      <c r="I45" s="23" t="s">
        <v>55</v>
      </c>
      <c r="J45" s="30">
        <v>1</v>
      </c>
    </row>
    <row r="46" spans="1:10" x14ac:dyDescent="0.2">
      <c r="A46" s="23">
        <v>10.577088210930441</v>
      </c>
      <c r="B46" s="23">
        <v>4.3837962523456317</v>
      </c>
      <c r="C46" s="31">
        <v>9.8000000000000007</v>
      </c>
      <c r="D46" s="16">
        <v>0.45562841524008052</v>
      </c>
      <c r="E46">
        <f t="shared" si="0"/>
        <v>21.508755100000002</v>
      </c>
      <c r="F46">
        <v>1.7569999999999999</v>
      </c>
      <c r="G46" s="23">
        <v>7.5764496477064824</v>
      </c>
      <c r="H46" s="16">
        <v>3.0870489999999995</v>
      </c>
      <c r="I46" s="23" t="s">
        <v>55</v>
      </c>
      <c r="J46" s="30">
        <v>1</v>
      </c>
    </row>
    <row r="47" spans="1:10" x14ac:dyDescent="0.2">
      <c r="A47" s="23">
        <v>10.070947434574425</v>
      </c>
      <c r="B47" s="23">
        <v>4.5168052911281489</v>
      </c>
      <c r="C47" s="31">
        <v>10</v>
      </c>
      <c r="D47" s="16">
        <v>0.54305722362735842</v>
      </c>
      <c r="E47">
        <f t="shared" si="0"/>
        <v>18.414265688622752</v>
      </c>
      <c r="F47">
        <v>3.278</v>
      </c>
      <c r="G47" s="23">
        <v>7.8629483037781593</v>
      </c>
      <c r="H47" s="16">
        <v>10.745284</v>
      </c>
      <c r="I47" s="23" t="s">
        <v>56</v>
      </c>
      <c r="J47" s="30">
        <v>1</v>
      </c>
    </row>
    <row r="48" spans="1:10" x14ac:dyDescent="0.2">
      <c r="A48" s="23">
        <v>9.1370653018031316</v>
      </c>
      <c r="B48" s="23">
        <v>4.4872998512767159</v>
      </c>
      <c r="C48" s="31">
        <v>9.9</v>
      </c>
      <c r="D48" s="16">
        <v>0.61411996516386624</v>
      </c>
      <c r="E48">
        <f t="shared" si="0"/>
        <v>16.120628804761907</v>
      </c>
      <c r="F48">
        <v>5.1959999999999997</v>
      </c>
      <c r="G48" s="23">
        <v>7.5936421089309816</v>
      </c>
      <c r="H48" s="16">
        <v>26.998415999999999</v>
      </c>
      <c r="I48" s="23" t="s">
        <v>56</v>
      </c>
      <c r="J48" s="30">
        <v>1</v>
      </c>
    </row>
    <row r="49" spans="1:10" x14ac:dyDescent="0.2">
      <c r="A49" s="23">
        <v>9.1604471608798157</v>
      </c>
      <c r="B49" s="23">
        <v>4.3902603904677457</v>
      </c>
      <c r="C49" s="31">
        <v>9.9</v>
      </c>
      <c r="D49" s="16">
        <v>0.75660552587203012</v>
      </c>
      <c r="E49">
        <f t="shared" si="0"/>
        <v>13.084757725751075</v>
      </c>
      <c r="F49">
        <v>0.41399999999999998</v>
      </c>
      <c r="G49" s="23">
        <v>7.9881956808806622</v>
      </c>
      <c r="H49" s="16">
        <v>0.17139599999999999</v>
      </c>
      <c r="I49" s="23" t="s">
        <v>56</v>
      </c>
      <c r="J49" s="30">
        <v>1</v>
      </c>
    </row>
    <row r="50" spans="1:10" x14ac:dyDescent="0.2">
      <c r="A50" s="23">
        <v>9.8809106569161695</v>
      </c>
      <c r="B50" s="23">
        <v>4.2541457705146462</v>
      </c>
      <c r="C50" s="31">
        <v>9.8000000000000007</v>
      </c>
      <c r="D50" s="16">
        <v>0.80799564977738125</v>
      </c>
      <c r="E50">
        <f t="shared" si="0"/>
        <v>12.128778171887552</v>
      </c>
      <c r="F50">
        <v>0.36799999999999999</v>
      </c>
      <c r="G50" s="23">
        <v>8.2065100332811145</v>
      </c>
      <c r="H50" s="16">
        <v>0.13542399999999999</v>
      </c>
      <c r="I50" s="23" t="s">
        <v>53</v>
      </c>
      <c r="J50" s="30">
        <v>1</v>
      </c>
    </row>
    <row r="51" spans="1:10" x14ac:dyDescent="0.2">
      <c r="A51" s="23">
        <v>8.9598524770504469</v>
      </c>
      <c r="B51" s="23">
        <v>3.4016957106137964</v>
      </c>
      <c r="C51" s="31">
        <v>9.8000000000000007</v>
      </c>
      <c r="D51" s="16">
        <v>0.65828811177750302</v>
      </c>
      <c r="E51">
        <f t="shared" si="0"/>
        <v>14.887098558620689</v>
      </c>
      <c r="F51">
        <v>0.30099999999999999</v>
      </c>
      <c r="G51" s="23">
        <v>7.9221569313913287</v>
      </c>
      <c r="H51" s="16">
        <v>9.0600999999999987E-2</v>
      </c>
      <c r="I51" s="23" t="s">
        <v>53</v>
      </c>
      <c r="J51" s="30">
        <v>1</v>
      </c>
    </row>
    <row r="52" spans="1:10" x14ac:dyDescent="0.2">
      <c r="A52" s="23">
        <v>10.432134159565704</v>
      </c>
      <c r="B52" s="23">
        <v>4.2065579804648294</v>
      </c>
      <c r="C52" s="31">
        <v>9.9</v>
      </c>
      <c r="D52" s="16">
        <v>0.65788233438702637</v>
      </c>
      <c r="E52">
        <f t="shared" si="0"/>
        <v>15.048283686206899</v>
      </c>
      <c r="F52">
        <v>0.30399999999999999</v>
      </c>
      <c r="G52" s="23">
        <v>8.7274735295776456</v>
      </c>
      <c r="H52" s="16">
        <v>9.2415999999999998E-2</v>
      </c>
      <c r="I52" s="23" t="s">
        <v>53</v>
      </c>
      <c r="J52" s="30">
        <v>1</v>
      </c>
    </row>
    <row r="53" spans="1:10" x14ac:dyDescent="0.2">
      <c r="A53" s="23">
        <v>10.396488215264826</v>
      </c>
      <c r="B53" s="23">
        <v>4.4662795167757618</v>
      </c>
      <c r="C53" s="31">
        <v>9.9</v>
      </c>
      <c r="D53" s="16">
        <v>0.53116014557739299</v>
      </c>
      <c r="E53">
        <f t="shared" si="0"/>
        <v>18.638446582317076</v>
      </c>
      <c r="F53">
        <v>0.27</v>
      </c>
      <c r="G53" s="23">
        <v>8.0127451229175026</v>
      </c>
      <c r="H53" s="16">
        <v>7.2900000000000006E-2</v>
      </c>
      <c r="I53" s="23" t="s">
        <v>54</v>
      </c>
      <c r="J53" s="30">
        <v>1</v>
      </c>
    </row>
    <row r="54" spans="1:10" x14ac:dyDescent="0.2">
      <c r="A54" s="23">
        <v>10.985839346950179</v>
      </c>
      <c r="B54" s="23">
        <v>4.6869461916275368</v>
      </c>
      <c r="C54" s="31">
        <v>9.6</v>
      </c>
      <c r="D54" s="16">
        <v>0.52760513068735393</v>
      </c>
      <c r="E54">
        <f t="shared" si="0"/>
        <v>18.195425786503066</v>
      </c>
      <c r="F54">
        <v>0</v>
      </c>
      <c r="G54" s="23">
        <v>8.373708423853893</v>
      </c>
      <c r="H54" s="16">
        <v>0</v>
      </c>
      <c r="I54" s="23" t="s">
        <v>54</v>
      </c>
      <c r="J54" s="12">
        <v>0</v>
      </c>
    </row>
    <row r="55" spans="1:10" x14ac:dyDescent="0.2">
      <c r="A55" s="23">
        <v>10.555670623040712</v>
      </c>
      <c r="B55" s="23">
        <v>4.6098163156092591</v>
      </c>
      <c r="C55" s="31">
        <v>9.4</v>
      </c>
      <c r="D55" s="16">
        <v>0.51435845205745423</v>
      </c>
      <c r="E55">
        <f t="shared" si="0"/>
        <v>18.275193033962264</v>
      </c>
      <c r="F55">
        <v>0</v>
      </c>
      <c r="G55" s="23">
        <v>7.8027206689470407</v>
      </c>
      <c r="H55" s="16">
        <v>0</v>
      </c>
      <c r="I55" s="23" t="s">
        <v>54</v>
      </c>
      <c r="J55" s="12">
        <v>0</v>
      </c>
    </row>
    <row r="56" spans="1:10" x14ac:dyDescent="0.2">
      <c r="A56" s="23">
        <v>11.066150148046855</v>
      </c>
      <c r="B56" s="23">
        <v>4.9689374167537297</v>
      </c>
      <c r="C56" s="31">
        <v>9.4</v>
      </c>
      <c r="D56" s="16">
        <v>0.59808290312260248</v>
      </c>
      <c r="E56">
        <f t="shared" si="0"/>
        <v>15.716884650810812</v>
      </c>
      <c r="F56">
        <v>0</v>
      </c>
      <c r="G56" s="23">
        <v>8.0401739463022288</v>
      </c>
      <c r="H56" s="16">
        <v>0</v>
      </c>
      <c r="I56" s="23" t="s">
        <v>55</v>
      </c>
      <c r="J56" s="12">
        <v>0</v>
      </c>
    </row>
    <row r="57" spans="1:10" x14ac:dyDescent="0.2">
      <c r="A57" s="23">
        <v>11.081103933947936</v>
      </c>
      <c r="B57" s="23">
        <v>4.7619671133059063</v>
      </c>
      <c r="C57" s="31">
        <v>9.5</v>
      </c>
      <c r="D57" s="16">
        <v>0.55243987542422657</v>
      </c>
      <c r="E57">
        <f t="shared" si="0"/>
        <v>17.196441499999999</v>
      </c>
      <c r="F57">
        <v>0</v>
      </c>
      <c r="G57" s="23">
        <v>7.8924597407098567</v>
      </c>
      <c r="H57" s="16">
        <v>0</v>
      </c>
      <c r="I57" s="23" t="s">
        <v>55</v>
      </c>
      <c r="J57" s="12">
        <v>0</v>
      </c>
    </row>
    <row r="58" spans="1:10" x14ac:dyDescent="0.2">
      <c r="A58" s="23">
        <v>10.120624282718913</v>
      </c>
      <c r="B58" s="23">
        <v>4.4162724142773442</v>
      </c>
      <c r="C58" s="31">
        <v>9.5</v>
      </c>
      <c r="D58" s="16">
        <v>0.46809904975892896</v>
      </c>
      <c r="E58">
        <f t="shared" si="0"/>
        <v>20.29485</v>
      </c>
      <c r="F58">
        <v>0</v>
      </c>
      <c r="G58" s="23">
        <v>7.7413898022200804</v>
      </c>
      <c r="H58" s="16">
        <v>0</v>
      </c>
      <c r="I58" s="23" t="s">
        <v>55</v>
      </c>
      <c r="J58" s="12">
        <v>0</v>
      </c>
    </row>
    <row r="59" spans="1:10" x14ac:dyDescent="0.2">
      <c r="A59" s="23">
        <v>10.355187145022935</v>
      </c>
      <c r="B59" s="23">
        <v>4.4936995928401711</v>
      </c>
      <c r="C59" s="31">
        <v>9.4</v>
      </c>
      <c r="D59" s="16">
        <v>0.516146399751922</v>
      </c>
      <c r="E59">
        <f t="shared" si="0"/>
        <v>18.211887178750001</v>
      </c>
      <c r="F59">
        <v>0</v>
      </c>
      <c r="G59" s="23">
        <v>8.0551097511284322</v>
      </c>
      <c r="H59" s="16">
        <v>0</v>
      </c>
      <c r="I59" s="23" t="s">
        <v>56</v>
      </c>
      <c r="J59" s="12">
        <v>0</v>
      </c>
    </row>
    <row r="60" spans="1:10" x14ac:dyDescent="0.2">
      <c r="A60" s="23">
        <v>9.562361533958315</v>
      </c>
      <c r="B60" s="23">
        <v>4.213758100095589</v>
      </c>
      <c r="C60" s="31">
        <v>9.8000000000000007</v>
      </c>
      <c r="D60" s="16">
        <v>0.58676662143641722</v>
      </c>
      <c r="E60">
        <f t="shared" si="0"/>
        <v>16.701699861538462</v>
      </c>
      <c r="F60">
        <v>0</v>
      </c>
      <c r="G60" s="23">
        <v>7.9116774121152078</v>
      </c>
      <c r="H60" s="16">
        <v>0</v>
      </c>
      <c r="I60" s="23" t="s">
        <v>56</v>
      </c>
      <c r="J60" s="12">
        <v>0</v>
      </c>
    </row>
    <row r="61" spans="1:10" x14ac:dyDescent="0.2">
      <c r="A61" s="23">
        <v>9.7471027357388191</v>
      </c>
      <c r="B61" s="23">
        <v>4.0921720576490248</v>
      </c>
      <c r="C61" s="31">
        <v>9.3000000000000007</v>
      </c>
      <c r="D61" s="16">
        <v>0.78299040158166378</v>
      </c>
      <c r="E61">
        <f t="shared" si="0"/>
        <v>11.877540237037039</v>
      </c>
      <c r="F61">
        <v>0</v>
      </c>
      <c r="G61" s="23">
        <v>8.3422310687034056</v>
      </c>
      <c r="H61" s="16">
        <v>0</v>
      </c>
      <c r="I61" s="23" t="s">
        <v>56</v>
      </c>
      <c r="J6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2731-8176-8047-8027-3694FCF4494F}">
  <dimension ref="A1:D463"/>
  <sheetViews>
    <sheetView topLeftCell="A21" workbookViewId="0">
      <selection activeCell="H322" sqref="H322"/>
    </sheetView>
  </sheetViews>
  <sheetFormatPr baseColWidth="10" defaultRowHeight="16" x14ac:dyDescent="0.2"/>
  <cols>
    <col min="1" max="1" width="20.83203125" customWidth="1"/>
    <col min="2" max="2" width="16.83203125" customWidth="1"/>
    <col min="3" max="3" width="24.1640625" bestFit="1" customWidth="1"/>
  </cols>
  <sheetData>
    <row r="1" spans="1:4" x14ac:dyDescent="0.2">
      <c r="A1" t="s">
        <v>38</v>
      </c>
      <c r="B1" t="s">
        <v>39</v>
      </c>
      <c r="C1" t="s">
        <v>40</v>
      </c>
      <c r="D1" t="s">
        <v>41</v>
      </c>
    </row>
    <row r="2" spans="1:4" x14ac:dyDescent="0.2">
      <c r="A2" s="21">
        <v>39915</v>
      </c>
      <c r="B2">
        <v>0</v>
      </c>
      <c r="C2">
        <v>0</v>
      </c>
      <c r="D2">
        <v>1</v>
      </c>
    </row>
    <row r="3" spans="1:4" x14ac:dyDescent="0.2">
      <c r="A3" s="21">
        <v>39916</v>
      </c>
      <c r="D3">
        <v>2</v>
      </c>
    </row>
    <row r="4" spans="1:4" x14ac:dyDescent="0.2">
      <c r="A4" s="21">
        <v>39917</v>
      </c>
      <c r="D4">
        <v>3</v>
      </c>
    </row>
    <row r="5" spans="1:4" x14ac:dyDescent="0.2">
      <c r="A5" s="21">
        <v>39918</v>
      </c>
      <c r="D5">
        <v>4</v>
      </c>
    </row>
    <row r="6" spans="1:4" x14ac:dyDescent="0.2">
      <c r="A6" s="21">
        <v>39919</v>
      </c>
      <c r="D6">
        <v>5</v>
      </c>
    </row>
    <row r="7" spans="1:4" x14ac:dyDescent="0.2">
      <c r="A7" s="21">
        <v>39920</v>
      </c>
      <c r="D7">
        <v>6</v>
      </c>
    </row>
    <row r="8" spans="1:4" x14ac:dyDescent="0.2">
      <c r="A8" s="21">
        <v>39921</v>
      </c>
      <c r="D8">
        <v>7</v>
      </c>
    </row>
    <row r="9" spans="1:4" x14ac:dyDescent="0.2">
      <c r="A9" s="21">
        <v>39922</v>
      </c>
      <c r="D9">
        <v>8</v>
      </c>
    </row>
    <row r="10" spans="1:4" x14ac:dyDescent="0.2">
      <c r="A10" s="21">
        <v>39923</v>
      </c>
      <c r="D10">
        <v>9</v>
      </c>
    </row>
    <row r="11" spans="1:4" x14ac:dyDescent="0.2">
      <c r="A11" s="21">
        <v>39924</v>
      </c>
      <c r="D11">
        <v>10</v>
      </c>
    </row>
    <row r="12" spans="1:4" x14ac:dyDescent="0.2">
      <c r="A12" s="21">
        <v>39925</v>
      </c>
      <c r="D12">
        <v>11</v>
      </c>
    </row>
    <row r="13" spans="1:4" x14ac:dyDescent="0.2">
      <c r="A13" s="21">
        <v>39926</v>
      </c>
      <c r="D13">
        <v>12</v>
      </c>
    </row>
    <row r="14" spans="1:4" x14ac:dyDescent="0.2">
      <c r="A14" s="21">
        <v>39927</v>
      </c>
      <c r="D14">
        <v>13</v>
      </c>
    </row>
    <row r="15" spans="1:4" x14ac:dyDescent="0.2">
      <c r="A15" s="21">
        <v>39928</v>
      </c>
      <c r="D15">
        <v>14</v>
      </c>
    </row>
    <row r="16" spans="1:4" x14ac:dyDescent="0.2">
      <c r="A16" s="21">
        <v>39929</v>
      </c>
      <c r="D16">
        <v>15</v>
      </c>
    </row>
    <row r="17" spans="1:4" x14ac:dyDescent="0.2">
      <c r="A17" s="21">
        <v>39930</v>
      </c>
      <c r="D17">
        <v>16</v>
      </c>
    </row>
    <row r="18" spans="1:4" x14ac:dyDescent="0.2">
      <c r="A18" s="21">
        <v>39931</v>
      </c>
      <c r="D18">
        <v>17</v>
      </c>
    </row>
    <row r="19" spans="1:4" x14ac:dyDescent="0.2">
      <c r="A19" s="21">
        <v>39932</v>
      </c>
      <c r="D19">
        <v>18</v>
      </c>
    </row>
    <row r="20" spans="1:4" x14ac:dyDescent="0.2">
      <c r="A20" s="26">
        <v>39933</v>
      </c>
      <c r="B20">
        <v>44</v>
      </c>
      <c r="C20">
        <v>1368</v>
      </c>
      <c r="D20" s="27">
        <v>19</v>
      </c>
    </row>
    <row r="21" spans="1:4" x14ac:dyDescent="0.2">
      <c r="A21" s="21">
        <v>39934</v>
      </c>
      <c r="D21">
        <v>20</v>
      </c>
    </row>
    <row r="22" spans="1:4" x14ac:dyDescent="0.2">
      <c r="A22" s="21">
        <v>39935</v>
      </c>
      <c r="D22">
        <v>21</v>
      </c>
    </row>
    <row r="23" spans="1:4" x14ac:dyDescent="0.2">
      <c r="A23" s="21">
        <v>39936</v>
      </c>
      <c r="D23">
        <v>22</v>
      </c>
    </row>
    <row r="24" spans="1:4" x14ac:dyDescent="0.2">
      <c r="A24" s="21">
        <v>39937</v>
      </c>
      <c r="D24">
        <v>23</v>
      </c>
    </row>
    <row r="25" spans="1:4" x14ac:dyDescent="0.2">
      <c r="A25" s="21">
        <v>39938</v>
      </c>
      <c r="D25">
        <v>24</v>
      </c>
    </row>
    <row r="26" spans="1:4" x14ac:dyDescent="0.2">
      <c r="A26" s="21">
        <v>39939</v>
      </c>
      <c r="D26">
        <v>25</v>
      </c>
    </row>
    <row r="27" spans="1:4" x14ac:dyDescent="0.2">
      <c r="A27" s="21">
        <v>39940</v>
      </c>
      <c r="D27">
        <v>26</v>
      </c>
    </row>
    <row r="28" spans="1:4" x14ac:dyDescent="0.2">
      <c r="A28" s="21">
        <v>39941</v>
      </c>
      <c r="D28">
        <v>27</v>
      </c>
    </row>
    <row r="29" spans="1:4" x14ac:dyDescent="0.2">
      <c r="A29" s="21">
        <v>39942</v>
      </c>
      <c r="D29">
        <v>28</v>
      </c>
    </row>
    <row r="30" spans="1:4" x14ac:dyDescent="0.2">
      <c r="A30" s="21">
        <v>39943</v>
      </c>
      <c r="D30">
        <v>29</v>
      </c>
    </row>
    <row r="31" spans="1:4" x14ac:dyDescent="0.2">
      <c r="A31" s="21">
        <v>39944</v>
      </c>
      <c r="D31">
        <v>30</v>
      </c>
    </row>
    <row r="32" spans="1:4" x14ac:dyDescent="0.2">
      <c r="A32" s="21">
        <v>39945</v>
      </c>
      <c r="D32">
        <v>31</v>
      </c>
    </row>
    <row r="33" spans="1:4" x14ac:dyDescent="0.2">
      <c r="A33" s="21">
        <v>39946</v>
      </c>
      <c r="D33">
        <v>32</v>
      </c>
    </row>
    <row r="34" spans="1:4" x14ac:dyDescent="0.2">
      <c r="A34" s="21">
        <v>39947</v>
      </c>
      <c r="D34">
        <v>33</v>
      </c>
    </row>
    <row r="35" spans="1:4" x14ac:dyDescent="0.2">
      <c r="A35" s="21">
        <v>39948</v>
      </c>
      <c r="D35">
        <v>34</v>
      </c>
    </row>
    <row r="36" spans="1:4" x14ac:dyDescent="0.2">
      <c r="A36" s="21">
        <v>39949</v>
      </c>
      <c r="D36">
        <v>35</v>
      </c>
    </row>
    <row r="37" spans="1:4" x14ac:dyDescent="0.2">
      <c r="A37" s="21">
        <v>39950</v>
      </c>
      <c r="D37">
        <v>36</v>
      </c>
    </row>
    <row r="38" spans="1:4" x14ac:dyDescent="0.2">
      <c r="A38" s="21">
        <v>39951</v>
      </c>
      <c r="D38">
        <v>37</v>
      </c>
    </row>
    <row r="39" spans="1:4" x14ac:dyDescent="0.2">
      <c r="A39" s="21">
        <v>39952</v>
      </c>
      <c r="D39">
        <v>38</v>
      </c>
    </row>
    <row r="40" spans="1:4" x14ac:dyDescent="0.2">
      <c r="A40" s="21">
        <v>39953</v>
      </c>
      <c r="D40">
        <v>39</v>
      </c>
    </row>
    <row r="41" spans="1:4" x14ac:dyDescent="0.2">
      <c r="A41" s="21">
        <v>39954</v>
      </c>
      <c r="D41">
        <v>40</v>
      </c>
    </row>
    <row r="42" spans="1:4" x14ac:dyDescent="0.2">
      <c r="A42" s="21">
        <v>39955</v>
      </c>
      <c r="D42">
        <v>41</v>
      </c>
    </row>
    <row r="43" spans="1:4" x14ac:dyDescent="0.2">
      <c r="A43" s="21">
        <v>39956</v>
      </c>
      <c r="D43">
        <v>42</v>
      </c>
    </row>
    <row r="44" spans="1:4" x14ac:dyDescent="0.2">
      <c r="A44" s="21">
        <v>39957</v>
      </c>
      <c r="D44">
        <v>43</v>
      </c>
    </row>
    <row r="45" spans="1:4" x14ac:dyDescent="0.2">
      <c r="A45" s="21">
        <v>39958</v>
      </c>
      <c r="D45">
        <v>44</v>
      </c>
    </row>
    <row r="46" spans="1:4" x14ac:dyDescent="0.2">
      <c r="A46" s="21">
        <v>39959</v>
      </c>
      <c r="D46">
        <v>45</v>
      </c>
    </row>
    <row r="47" spans="1:4" x14ac:dyDescent="0.2">
      <c r="A47" s="21">
        <v>39960</v>
      </c>
      <c r="D47">
        <v>46</v>
      </c>
    </row>
    <row r="48" spans="1:4" x14ac:dyDescent="0.2">
      <c r="A48" s="21">
        <v>39961</v>
      </c>
      <c r="D48">
        <v>47</v>
      </c>
    </row>
    <row r="49" spans="1:4" x14ac:dyDescent="0.2">
      <c r="A49" s="21">
        <v>39962</v>
      </c>
      <c r="D49">
        <v>48</v>
      </c>
    </row>
    <row r="50" spans="1:4" x14ac:dyDescent="0.2">
      <c r="A50" s="21">
        <v>39963</v>
      </c>
      <c r="D50">
        <v>49</v>
      </c>
    </row>
    <row r="51" spans="1:4" x14ac:dyDescent="0.2">
      <c r="A51" s="26">
        <v>39964</v>
      </c>
      <c r="B51">
        <v>101</v>
      </c>
      <c r="C51">
        <v>2968</v>
      </c>
      <c r="D51" s="27">
        <v>50</v>
      </c>
    </row>
    <row r="52" spans="1:4" x14ac:dyDescent="0.2">
      <c r="A52" s="21">
        <v>39965</v>
      </c>
      <c r="D52">
        <v>51</v>
      </c>
    </row>
    <row r="53" spans="1:4" x14ac:dyDescent="0.2">
      <c r="A53" s="21">
        <v>39966</v>
      </c>
      <c r="D53">
        <v>52</v>
      </c>
    </row>
    <row r="54" spans="1:4" x14ac:dyDescent="0.2">
      <c r="A54" s="21">
        <v>39967</v>
      </c>
      <c r="D54">
        <v>53</v>
      </c>
    </row>
    <row r="55" spans="1:4" x14ac:dyDescent="0.2">
      <c r="A55" s="21">
        <v>39968</v>
      </c>
      <c r="D55">
        <v>54</v>
      </c>
    </row>
    <row r="56" spans="1:4" x14ac:dyDescent="0.2">
      <c r="A56" s="21">
        <v>39969</v>
      </c>
      <c r="D56">
        <v>55</v>
      </c>
    </row>
    <row r="57" spans="1:4" x14ac:dyDescent="0.2">
      <c r="A57" s="21">
        <v>39970</v>
      </c>
      <c r="D57">
        <v>56</v>
      </c>
    </row>
    <row r="58" spans="1:4" x14ac:dyDescent="0.2">
      <c r="A58" s="21">
        <v>39971</v>
      </c>
      <c r="D58">
        <v>57</v>
      </c>
    </row>
    <row r="59" spans="1:4" x14ac:dyDescent="0.2">
      <c r="A59" s="21">
        <v>39972</v>
      </c>
      <c r="D59">
        <v>58</v>
      </c>
    </row>
    <row r="60" spans="1:4" x14ac:dyDescent="0.2">
      <c r="A60" s="21">
        <v>39973</v>
      </c>
      <c r="D60">
        <v>59</v>
      </c>
    </row>
    <row r="61" spans="1:4" x14ac:dyDescent="0.2">
      <c r="A61" s="21">
        <v>39974</v>
      </c>
      <c r="D61">
        <v>60</v>
      </c>
    </row>
    <row r="62" spans="1:4" x14ac:dyDescent="0.2">
      <c r="A62" s="21">
        <v>39975</v>
      </c>
      <c r="D62">
        <v>61</v>
      </c>
    </row>
    <row r="63" spans="1:4" x14ac:dyDescent="0.2">
      <c r="A63" s="21">
        <v>39976</v>
      </c>
      <c r="D63">
        <v>62</v>
      </c>
    </row>
    <row r="64" spans="1:4" x14ac:dyDescent="0.2">
      <c r="A64" s="21">
        <v>39977</v>
      </c>
      <c r="D64">
        <v>63</v>
      </c>
    </row>
    <row r="65" spans="1:4" x14ac:dyDescent="0.2">
      <c r="A65" s="21">
        <v>39978</v>
      </c>
      <c r="D65">
        <v>64</v>
      </c>
    </row>
    <row r="66" spans="1:4" x14ac:dyDescent="0.2">
      <c r="A66" s="21">
        <v>39979</v>
      </c>
      <c r="D66">
        <v>65</v>
      </c>
    </row>
    <row r="67" spans="1:4" x14ac:dyDescent="0.2">
      <c r="A67" s="21">
        <v>39980</v>
      </c>
      <c r="D67">
        <v>66</v>
      </c>
    </row>
    <row r="68" spans="1:4" x14ac:dyDescent="0.2">
      <c r="A68" s="21">
        <v>39981</v>
      </c>
      <c r="D68">
        <v>67</v>
      </c>
    </row>
    <row r="69" spans="1:4" x14ac:dyDescent="0.2">
      <c r="A69" s="21">
        <v>39982</v>
      </c>
      <c r="D69">
        <v>68</v>
      </c>
    </row>
    <row r="70" spans="1:4" x14ac:dyDescent="0.2">
      <c r="A70" s="21">
        <v>39983</v>
      </c>
      <c r="D70">
        <v>69</v>
      </c>
    </row>
    <row r="71" spans="1:4" x14ac:dyDescent="0.2">
      <c r="A71" s="21">
        <v>39984</v>
      </c>
      <c r="D71">
        <v>70</v>
      </c>
    </row>
    <row r="72" spans="1:4" x14ac:dyDescent="0.2">
      <c r="A72" s="21">
        <v>39985</v>
      </c>
      <c r="D72">
        <v>71</v>
      </c>
    </row>
    <row r="73" spans="1:4" x14ac:dyDescent="0.2">
      <c r="A73" s="21">
        <v>39986</v>
      </c>
      <c r="D73">
        <v>72</v>
      </c>
    </row>
    <row r="74" spans="1:4" x14ac:dyDescent="0.2">
      <c r="A74" s="21">
        <v>39987</v>
      </c>
      <c r="D74">
        <v>73</v>
      </c>
    </row>
    <row r="75" spans="1:4" x14ac:dyDescent="0.2">
      <c r="A75" s="21">
        <v>39988</v>
      </c>
      <c r="D75">
        <v>74</v>
      </c>
    </row>
    <row r="76" spans="1:4" x14ac:dyDescent="0.2">
      <c r="A76" s="21">
        <v>39989</v>
      </c>
      <c r="D76">
        <v>75</v>
      </c>
    </row>
    <row r="77" spans="1:4" x14ac:dyDescent="0.2">
      <c r="A77" s="21">
        <v>39990</v>
      </c>
      <c r="D77">
        <v>76</v>
      </c>
    </row>
    <row r="78" spans="1:4" x14ac:dyDescent="0.2">
      <c r="A78" s="21">
        <v>39991</v>
      </c>
      <c r="D78">
        <v>77</v>
      </c>
    </row>
    <row r="79" spans="1:4" x14ac:dyDescent="0.2">
      <c r="A79" s="21">
        <v>39992</v>
      </c>
      <c r="D79">
        <v>78</v>
      </c>
    </row>
    <row r="80" spans="1:4" x14ac:dyDescent="0.2">
      <c r="A80" s="21">
        <v>39993</v>
      </c>
      <c r="D80">
        <v>79</v>
      </c>
    </row>
    <row r="81" spans="1:4" x14ac:dyDescent="0.2">
      <c r="A81" s="26">
        <v>39994</v>
      </c>
      <c r="B81">
        <v>223</v>
      </c>
      <c r="C81">
        <v>6279</v>
      </c>
      <c r="D81" s="27">
        <v>80</v>
      </c>
    </row>
    <row r="82" spans="1:4" x14ac:dyDescent="0.2">
      <c r="A82" s="21">
        <v>39995</v>
      </c>
      <c r="D82">
        <v>81</v>
      </c>
    </row>
    <row r="83" spans="1:4" x14ac:dyDescent="0.2">
      <c r="A83" s="21">
        <v>39996</v>
      </c>
      <c r="D83">
        <v>82</v>
      </c>
    </row>
    <row r="84" spans="1:4" x14ac:dyDescent="0.2">
      <c r="A84" s="21">
        <v>39997</v>
      </c>
      <c r="D84">
        <v>83</v>
      </c>
    </row>
    <row r="85" spans="1:4" x14ac:dyDescent="0.2">
      <c r="A85" s="21">
        <v>39998</v>
      </c>
      <c r="D85">
        <v>84</v>
      </c>
    </row>
    <row r="86" spans="1:4" x14ac:dyDescent="0.2">
      <c r="A86" s="21">
        <v>39999</v>
      </c>
      <c r="D86">
        <v>85</v>
      </c>
    </row>
    <row r="87" spans="1:4" x14ac:dyDescent="0.2">
      <c r="A87" s="21">
        <v>40000</v>
      </c>
      <c r="D87">
        <v>86</v>
      </c>
    </row>
    <row r="88" spans="1:4" x14ac:dyDescent="0.2">
      <c r="A88" s="21">
        <v>40001</v>
      </c>
      <c r="D88">
        <v>87</v>
      </c>
    </row>
    <row r="89" spans="1:4" x14ac:dyDescent="0.2">
      <c r="A89" s="21">
        <v>40002</v>
      </c>
      <c r="D89">
        <v>88</v>
      </c>
    </row>
    <row r="90" spans="1:4" x14ac:dyDescent="0.2">
      <c r="A90" s="21">
        <v>40003</v>
      </c>
      <c r="D90">
        <v>89</v>
      </c>
    </row>
    <row r="91" spans="1:4" x14ac:dyDescent="0.2">
      <c r="A91" s="21">
        <v>40004</v>
      </c>
      <c r="D91">
        <v>90</v>
      </c>
    </row>
    <row r="92" spans="1:4" x14ac:dyDescent="0.2">
      <c r="A92" s="21">
        <v>40005</v>
      </c>
      <c r="D92">
        <v>91</v>
      </c>
    </row>
    <row r="93" spans="1:4" x14ac:dyDescent="0.2">
      <c r="A93" s="21">
        <v>40006</v>
      </c>
      <c r="D93">
        <v>92</v>
      </c>
    </row>
    <row r="94" spans="1:4" x14ac:dyDescent="0.2">
      <c r="A94" s="21">
        <v>40007</v>
      </c>
      <c r="D94">
        <v>93</v>
      </c>
    </row>
    <row r="95" spans="1:4" x14ac:dyDescent="0.2">
      <c r="A95" s="21">
        <v>40008</v>
      </c>
      <c r="D95">
        <v>94</v>
      </c>
    </row>
    <row r="96" spans="1:4" x14ac:dyDescent="0.2">
      <c r="A96" s="21">
        <v>40009</v>
      </c>
      <c r="D96">
        <v>95</v>
      </c>
    </row>
    <row r="97" spans="1:4" x14ac:dyDescent="0.2">
      <c r="A97" s="21">
        <v>40010</v>
      </c>
      <c r="D97">
        <v>96</v>
      </c>
    </row>
    <row r="98" spans="1:4" x14ac:dyDescent="0.2">
      <c r="A98" s="21">
        <v>40011</v>
      </c>
      <c r="D98">
        <v>97</v>
      </c>
    </row>
    <row r="99" spans="1:4" x14ac:dyDescent="0.2">
      <c r="A99" s="21">
        <v>40012</v>
      </c>
      <c r="D99">
        <v>98</v>
      </c>
    </row>
    <row r="100" spans="1:4" x14ac:dyDescent="0.2">
      <c r="A100" s="21">
        <v>40013</v>
      </c>
      <c r="D100">
        <v>99</v>
      </c>
    </row>
    <row r="101" spans="1:4" x14ac:dyDescent="0.2">
      <c r="A101" s="21">
        <v>40014</v>
      </c>
      <c r="D101">
        <v>100</v>
      </c>
    </row>
    <row r="102" spans="1:4" x14ac:dyDescent="0.2">
      <c r="A102" s="21">
        <v>40015</v>
      </c>
      <c r="D102">
        <v>101</v>
      </c>
    </row>
    <row r="103" spans="1:4" x14ac:dyDescent="0.2">
      <c r="A103" s="21">
        <v>40016</v>
      </c>
      <c r="D103">
        <v>102</v>
      </c>
    </row>
    <row r="104" spans="1:4" x14ac:dyDescent="0.2">
      <c r="A104" s="21">
        <v>40017</v>
      </c>
      <c r="B104">
        <v>516</v>
      </c>
      <c r="C104">
        <v>13764</v>
      </c>
      <c r="D104">
        <v>103</v>
      </c>
    </row>
    <row r="105" spans="1:4" x14ac:dyDescent="0.2">
      <c r="A105" s="21">
        <v>40018</v>
      </c>
      <c r="D105">
        <v>104</v>
      </c>
    </row>
    <row r="106" spans="1:4" x14ac:dyDescent="0.2">
      <c r="A106" s="21">
        <v>40019</v>
      </c>
      <c r="D106">
        <v>105</v>
      </c>
    </row>
    <row r="107" spans="1:4" x14ac:dyDescent="0.2">
      <c r="A107" s="21">
        <v>40020</v>
      </c>
      <c r="D107">
        <v>106</v>
      </c>
    </row>
    <row r="108" spans="1:4" x14ac:dyDescent="0.2">
      <c r="A108" s="21">
        <v>40021</v>
      </c>
      <c r="D108">
        <v>107</v>
      </c>
    </row>
    <row r="109" spans="1:4" x14ac:dyDescent="0.2">
      <c r="A109" s="21">
        <v>40022</v>
      </c>
      <c r="D109">
        <v>108</v>
      </c>
    </row>
    <row r="110" spans="1:4" x14ac:dyDescent="0.2">
      <c r="A110" s="21">
        <v>40023</v>
      </c>
      <c r="D110">
        <v>109</v>
      </c>
    </row>
    <row r="111" spans="1:4" x14ac:dyDescent="0.2">
      <c r="A111" s="21">
        <v>40024</v>
      </c>
      <c r="D111">
        <v>110</v>
      </c>
    </row>
    <row r="112" spans="1:4" x14ac:dyDescent="0.2">
      <c r="A112" s="26">
        <v>40025</v>
      </c>
      <c r="B112">
        <v>517</v>
      </c>
      <c r="C112">
        <v>13765</v>
      </c>
      <c r="D112" s="27">
        <v>111</v>
      </c>
    </row>
    <row r="113" spans="1:4" x14ac:dyDescent="0.2">
      <c r="A113" s="21">
        <v>40026</v>
      </c>
      <c r="D113">
        <v>112</v>
      </c>
    </row>
    <row r="114" spans="1:4" x14ac:dyDescent="0.2">
      <c r="A114" s="21">
        <v>40027</v>
      </c>
      <c r="D114">
        <v>113</v>
      </c>
    </row>
    <row r="115" spans="1:4" x14ac:dyDescent="0.2">
      <c r="A115" s="21">
        <v>40028</v>
      </c>
      <c r="D115">
        <v>114</v>
      </c>
    </row>
    <row r="116" spans="1:4" x14ac:dyDescent="0.2">
      <c r="A116" s="21">
        <v>40029</v>
      </c>
      <c r="D116">
        <v>115</v>
      </c>
    </row>
    <row r="117" spans="1:4" x14ac:dyDescent="0.2">
      <c r="A117" s="21">
        <v>40030</v>
      </c>
      <c r="D117">
        <v>116</v>
      </c>
    </row>
    <row r="118" spans="1:4" x14ac:dyDescent="0.2">
      <c r="A118" s="21">
        <v>40031</v>
      </c>
      <c r="D118">
        <v>117</v>
      </c>
    </row>
    <row r="119" spans="1:4" x14ac:dyDescent="0.2">
      <c r="A119" s="21">
        <v>40032</v>
      </c>
      <c r="D119">
        <v>118</v>
      </c>
    </row>
    <row r="120" spans="1:4" x14ac:dyDescent="0.2">
      <c r="A120" s="21">
        <v>40033</v>
      </c>
      <c r="D120">
        <v>119</v>
      </c>
    </row>
    <row r="121" spans="1:4" x14ac:dyDescent="0.2">
      <c r="A121" s="21">
        <v>40034</v>
      </c>
      <c r="D121">
        <v>120</v>
      </c>
    </row>
    <row r="122" spans="1:4" x14ac:dyDescent="0.2">
      <c r="A122" s="21">
        <v>40035</v>
      </c>
      <c r="D122">
        <v>121</v>
      </c>
    </row>
    <row r="123" spans="1:4" x14ac:dyDescent="0.2">
      <c r="A123" s="21">
        <v>40036</v>
      </c>
      <c r="D123">
        <v>122</v>
      </c>
    </row>
    <row r="124" spans="1:4" x14ac:dyDescent="0.2">
      <c r="A124" s="21">
        <v>40037</v>
      </c>
      <c r="D124">
        <v>123</v>
      </c>
    </row>
    <row r="125" spans="1:4" x14ac:dyDescent="0.2">
      <c r="A125" s="21">
        <v>40038</v>
      </c>
      <c r="D125">
        <v>124</v>
      </c>
    </row>
    <row r="126" spans="1:4" x14ac:dyDescent="0.2">
      <c r="A126" s="21">
        <v>40039</v>
      </c>
      <c r="D126">
        <v>125</v>
      </c>
    </row>
    <row r="127" spans="1:4" x14ac:dyDescent="0.2">
      <c r="A127" s="21">
        <v>40040</v>
      </c>
      <c r="D127">
        <v>126</v>
      </c>
    </row>
    <row r="128" spans="1:4" x14ac:dyDescent="0.2">
      <c r="A128" s="21">
        <v>40041</v>
      </c>
      <c r="D128">
        <v>127</v>
      </c>
    </row>
    <row r="129" spans="1:4" x14ac:dyDescent="0.2">
      <c r="A129" s="21">
        <v>40042</v>
      </c>
      <c r="D129">
        <v>128</v>
      </c>
    </row>
    <row r="130" spans="1:4" x14ac:dyDescent="0.2">
      <c r="A130" s="21">
        <v>40043</v>
      </c>
      <c r="D130">
        <v>129</v>
      </c>
    </row>
    <row r="131" spans="1:4" x14ac:dyDescent="0.2">
      <c r="A131" s="21">
        <v>40044</v>
      </c>
      <c r="D131">
        <v>130</v>
      </c>
    </row>
    <row r="132" spans="1:4" x14ac:dyDescent="0.2">
      <c r="A132" s="21">
        <v>40045</v>
      </c>
      <c r="D132">
        <v>131</v>
      </c>
    </row>
    <row r="133" spans="1:4" x14ac:dyDescent="0.2">
      <c r="A133" s="21">
        <v>40046</v>
      </c>
      <c r="D133">
        <v>132</v>
      </c>
    </row>
    <row r="134" spans="1:4" x14ac:dyDescent="0.2">
      <c r="A134" s="21">
        <v>40047</v>
      </c>
      <c r="D134">
        <v>133</v>
      </c>
    </row>
    <row r="135" spans="1:4" x14ac:dyDescent="0.2">
      <c r="A135" s="21">
        <v>40048</v>
      </c>
      <c r="D135">
        <v>134</v>
      </c>
    </row>
    <row r="136" spans="1:4" x14ac:dyDescent="0.2">
      <c r="A136" s="21">
        <v>40049</v>
      </c>
      <c r="D136">
        <v>135</v>
      </c>
    </row>
    <row r="137" spans="1:4" x14ac:dyDescent="0.2">
      <c r="A137" s="21">
        <v>40050</v>
      </c>
      <c r="D137">
        <v>136</v>
      </c>
    </row>
    <row r="138" spans="1:4" x14ac:dyDescent="0.2">
      <c r="A138" s="21">
        <v>40051</v>
      </c>
      <c r="D138">
        <v>137</v>
      </c>
    </row>
    <row r="139" spans="1:4" x14ac:dyDescent="0.2">
      <c r="A139" s="21">
        <v>40052</v>
      </c>
      <c r="D139">
        <v>138</v>
      </c>
    </row>
    <row r="140" spans="1:4" x14ac:dyDescent="0.2">
      <c r="A140" s="21">
        <v>40053</v>
      </c>
      <c r="D140">
        <v>139</v>
      </c>
    </row>
    <row r="141" spans="1:4" x14ac:dyDescent="0.2">
      <c r="A141" s="21">
        <v>40054</v>
      </c>
      <c r="D141">
        <v>140</v>
      </c>
    </row>
    <row r="142" spans="1:4" x14ac:dyDescent="0.2">
      <c r="A142" s="21">
        <v>40055</v>
      </c>
      <c r="D142">
        <v>141</v>
      </c>
    </row>
    <row r="143" spans="1:4" x14ac:dyDescent="0.2">
      <c r="A143" s="26">
        <v>40056</v>
      </c>
      <c r="B143">
        <v>809</v>
      </c>
      <c r="C143">
        <v>21005</v>
      </c>
      <c r="D143" s="27">
        <v>142</v>
      </c>
    </row>
    <row r="144" spans="1:4" x14ac:dyDescent="0.2">
      <c r="A144" s="21">
        <v>40057</v>
      </c>
      <c r="D144">
        <v>143</v>
      </c>
    </row>
    <row r="145" spans="1:4" x14ac:dyDescent="0.2">
      <c r="A145" s="21">
        <v>40058</v>
      </c>
      <c r="D145">
        <v>144</v>
      </c>
    </row>
    <row r="146" spans="1:4" x14ac:dyDescent="0.2">
      <c r="A146" s="21">
        <v>40059</v>
      </c>
      <c r="D146">
        <v>145</v>
      </c>
    </row>
    <row r="147" spans="1:4" x14ac:dyDescent="0.2">
      <c r="A147" s="21">
        <v>40060</v>
      </c>
      <c r="D147">
        <v>146</v>
      </c>
    </row>
    <row r="148" spans="1:4" x14ac:dyDescent="0.2">
      <c r="A148" s="21">
        <v>40061</v>
      </c>
      <c r="D148">
        <v>147</v>
      </c>
    </row>
    <row r="149" spans="1:4" x14ac:dyDescent="0.2">
      <c r="A149" s="21">
        <v>40062</v>
      </c>
      <c r="D149">
        <v>148</v>
      </c>
    </row>
    <row r="150" spans="1:4" x14ac:dyDescent="0.2">
      <c r="A150" s="21">
        <v>40063</v>
      </c>
      <c r="D150">
        <v>149</v>
      </c>
    </row>
    <row r="151" spans="1:4" x14ac:dyDescent="0.2">
      <c r="A151" s="21">
        <v>40064</v>
      </c>
      <c r="D151">
        <v>150</v>
      </c>
    </row>
    <row r="152" spans="1:4" x14ac:dyDescent="0.2">
      <c r="A152" s="21">
        <v>40065</v>
      </c>
      <c r="D152">
        <v>151</v>
      </c>
    </row>
    <row r="153" spans="1:4" x14ac:dyDescent="0.2">
      <c r="A153" s="21">
        <v>40066</v>
      </c>
      <c r="D153">
        <v>152</v>
      </c>
    </row>
    <row r="154" spans="1:4" x14ac:dyDescent="0.2">
      <c r="A154" s="21">
        <v>40067</v>
      </c>
      <c r="D154">
        <v>153</v>
      </c>
    </row>
    <row r="155" spans="1:4" x14ac:dyDescent="0.2">
      <c r="A155" s="21">
        <v>40068</v>
      </c>
      <c r="D155">
        <v>154</v>
      </c>
    </row>
    <row r="156" spans="1:4" x14ac:dyDescent="0.2">
      <c r="A156" s="21">
        <v>40069</v>
      </c>
      <c r="D156">
        <v>155</v>
      </c>
    </row>
    <row r="157" spans="1:4" x14ac:dyDescent="0.2">
      <c r="A157" s="21">
        <v>40070</v>
      </c>
      <c r="D157">
        <v>156</v>
      </c>
    </row>
    <row r="158" spans="1:4" x14ac:dyDescent="0.2">
      <c r="A158" s="21">
        <v>40071</v>
      </c>
      <c r="D158">
        <v>157</v>
      </c>
    </row>
    <row r="159" spans="1:4" x14ac:dyDescent="0.2">
      <c r="A159" s="21">
        <v>40072</v>
      </c>
      <c r="D159">
        <v>158</v>
      </c>
    </row>
    <row r="160" spans="1:4" x14ac:dyDescent="0.2">
      <c r="A160" s="21">
        <v>40073</v>
      </c>
      <c r="D160">
        <v>159</v>
      </c>
    </row>
    <row r="161" spans="1:4" x14ac:dyDescent="0.2">
      <c r="A161" s="21">
        <v>40074</v>
      </c>
      <c r="D161">
        <v>160</v>
      </c>
    </row>
    <row r="162" spans="1:4" x14ac:dyDescent="0.2">
      <c r="A162" s="21">
        <v>40075</v>
      </c>
      <c r="D162">
        <v>161</v>
      </c>
    </row>
    <row r="163" spans="1:4" x14ac:dyDescent="0.2">
      <c r="A163" s="21">
        <v>40076</v>
      </c>
      <c r="D163">
        <v>162</v>
      </c>
    </row>
    <row r="164" spans="1:4" x14ac:dyDescent="0.2">
      <c r="A164" s="21">
        <v>40077</v>
      </c>
      <c r="D164">
        <v>163</v>
      </c>
    </row>
    <row r="165" spans="1:4" x14ac:dyDescent="0.2">
      <c r="A165" s="21">
        <v>40078</v>
      </c>
      <c r="D165">
        <v>164</v>
      </c>
    </row>
    <row r="166" spans="1:4" x14ac:dyDescent="0.2">
      <c r="A166" s="21">
        <v>40079</v>
      </c>
      <c r="D166">
        <v>165</v>
      </c>
    </row>
    <row r="167" spans="1:4" x14ac:dyDescent="0.2">
      <c r="A167" s="21">
        <v>40080</v>
      </c>
      <c r="D167">
        <v>166</v>
      </c>
    </row>
    <row r="168" spans="1:4" x14ac:dyDescent="0.2">
      <c r="A168" s="21">
        <v>40081</v>
      </c>
      <c r="D168">
        <v>167</v>
      </c>
    </row>
    <row r="169" spans="1:4" x14ac:dyDescent="0.2">
      <c r="A169" s="21">
        <v>40082</v>
      </c>
      <c r="D169">
        <v>168</v>
      </c>
    </row>
    <row r="170" spans="1:4" x14ac:dyDescent="0.2">
      <c r="A170" s="21">
        <v>40083</v>
      </c>
      <c r="D170">
        <v>169</v>
      </c>
    </row>
    <row r="171" spans="1:4" x14ac:dyDescent="0.2">
      <c r="A171" s="21">
        <v>40084</v>
      </c>
      <c r="D171">
        <v>170</v>
      </c>
    </row>
    <row r="172" spans="1:4" x14ac:dyDescent="0.2">
      <c r="A172" s="21">
        <v>40085</v>
      </c>
      <c r="D172">
        <v>171</v>
      </c>
    </row>
    <row r="173" spans="1:4" x14ac:dyDescent="0.2">
      <c r="A173" s="26">
        <v>40086</v>
      </c>
      <c r="B173">
        <v>2566</v>
      </c>
      <c r="C173">
        <v>62538</v>
      </c>
      <c r="D173" s="27">
        <v>172</v>
      </c>
    </row>
    <row r="174" spans="1:4" x14ac:dyDescent="0.2">
      <c r="A174" s="21">
        <v>40087</v>
      </c>
      <c r="D174">
        <v>173</v>
      </c>
    </row>
    <row r="175" spans="1:4" x14ac:dyDescent="0.2">
      <c r="A175" s="21">
        <v>40088</v>
      </c>
      <c r="D175">
        <v>174</v>
      </c>
    </row>
    <row r="176" spans="1:4" x14ac:dyDescent="0.2">
      <c r="A176" s="21">
        <v>40089</v>
      </c>
      <c r="D176">
        <v>175</v>
      </c>
    </row>
    <row r="177" spans="1:4" x14ac:dyDescent="0.2">
      <c r="A177" s="21">
        <v>40090</v>
      </c>
      <c r="D177">
        <v>176</v>
      </c>
    </row>
    <row r="178" spans="1:4" x14ac:dyDescent="0.2">
      <c r="A178" s="21">
        <v>40091</v>
      </c>
      <c r="D178">
        <v>177</v>
      </c>
    </row>
    <row r="179" spans="1:4" x14ac:dyDescent="0.2">
      <c r="A179" s="21">
        <v>40092</v>
      </c>
      <c r="D179">
        <v>178</v>
      </c>
    </row>
    <row r="180" spans="1:4" x14ac:dyDescent="0.2">
      <c r="A180" s="21">
        <v>40093</v>
      </c>
      <c r="D180">
        <v>179</v>
      </c>
    </row>
    <row r="181" spans="1:4" x14ac:dyDescent="0.2">
      <c r="A181" s="21">
        <v>40094</v>
      </c>
      <c r="D181">
        <v>180</v>
      </c>
    </row>
    <row r="182" spans="1:4" x14ac:dyDescent="0.2">
      <c r="A182" s="21">
        <v>40095</v>
      </c>
      <c r="D182">
        <v>181</v>
      </c>
    </row>
    <row r="183" spans="1:4" x14ac:dyDescent="0.2">
      <c r="A183" s="21">
        <v>40096</v>
      </c>
      <c r="D183">
        <v>182</v>
      </c>
    </row>
    <row r="184" spans="1:4" x14ac:dyDescent="0.2">
      <c r="A184" s="21">
        <v>40097</v>
      </c>
      <c r="D184">
        <v>183</v>
      </c>
    </row>
    <row r="185" spans="1:4" x14ac:dyDescent="0.2">
      <c r="A185" s="21">
        <v>40098</v>
      </c>
      <c r="D185">
        <v>184</v>
      </c>
    </row>
    <row r="186" spans="1:4" x14ac:dyDescent="0.2">
      <c r="A186" s="21">
        <v>40099</v>
      </c>
      <c r="D186">
        <v>185</v>
      </c>
    </row>
    <row r="187" spans="1:4" x14ac:dyDescent="0.2">
      <c r="A187" s="21">
        <v>40100</v>
      </c>
      <c r="D187">
        <v>186</v>
      </c>
    </row>
    <row r="188" spans="1:4" x14ac:dyDescent="0.2">
      <c r="A188" s="21">
        <v>40101</v>
      </c>
      <c r="D188">
        <v>187</v>
      </c>
    </row>
    <row r="189" spans="1:4" x14ac:dyDescent="0.2">
      <c r="A189" s="21">
        <v>40102</v>
      </c>
      <c r="D189">
        <v>188</v>
      </c>
    </row>
    <row r="190" spans="1:4" x14ac:dyDescent="0.2">
      <c r="A190" s="21">
        <v>40103</v>
      </c>
      <c r="B190">
        <v>3893</v>
      </c>
      <c r="C190">
        <v>97536</v>
      </c>
      <c r="D190">
        <v>189</v>
      </c>
    </row>
    <row r="191" spans="1:4" x14ac:dyDescent="0.2">
      <c r="A191" s="21">
        <v>40104</v>
      </c>
      <c r="D191">
        <v>190</v>
      </c>
    </row>
    <row r="192" spans="1:4" x14ac:dyDescent="0.2">
      <c r="A192" s="21">
        <v>40105</v>
      </c>
      <c r="D192">
        <v>191</v>
      </c>
    </row>
    <row r="193" spans="1:4" x14ac:dyDescent="0.2">
      <c r="A193" s="21">
        <v>40106</v>
      </c>
      <c r="D193">
        <v>192</v>
      </c>
    </row>
    <row r="194" spans="1:4" x14ac:dyDescent="0.2">
      <c r="A194" s="21">
        <v>40107</v>
      </c>
      <c r="D194">
        <v>193</v>
      </c>
    </row>
    <row r="195" spans="1:4" x14ac:dyDescent="0.2">
      <c r="A195" s="21">
        <v>40108</v>
      </c>
      <c r="D195">
        <v>194</v>
      </c>
    </row>
    <row r="196" spans="1:4" x14ac:dyDescent="0.2">
      <c r="A196" s="21">
        <v>40109</v>
      </c>
      <c r="D196">
        <v>195</v>
      </c>
    </row>
    <row r="197" spans="1:4" x14ac:dyDescent="0.2">
      <c r="A197" s="21">
        <v>40110</v>
      </c>
      <c r="D197">
        <v>196</v>
      </c>
    </row>
    <row r="198" spans="1:4" x14ac:dyDescent="0.2">
      <c r="A198" s="21">
        <v>40111</v>
      </c>
      <c r="D198">
        <v>197</v>
      </c>
    </row>
    <row r="199" spans="1:4" x14ac:dyDescent="0.2">
      <c r="A199" s="21">
        <v>40112</v>
      </c>
      <c r="D199">
        <v>198</v>
      </c>
    </row>
    <row r="200" spans="1:4" x14ac:dyDescent="0.2">
      <c r="A200" s="21">
        <v>40113</v>
      </c>
      <c r="D200">
        <v>199</v>
      </c>
    </row>
    <row r="201" spans="1:4" x14ac:dyDescent="0.2">
      <c r="A201" s="21">
        <v>40114</v>
      </c>
      <c r="D201">
        <v>200</v>
      </c>
    </row>
    <row r="202" spans="1:4" x14ac:dyDescent="0.2">
      <c r="A202" s="21">
        <v>40115</v>
      </c>
      <c r="D202">
        <v>201</v>
      </c>
    </row>
    <row r="203" spans="1:4" x14ac:dyDescent="0.2">
      <c r="A203" s="21">
        <v>40116</v>
      </c>
      <c r="D203">
        <v>202</v>
      </c>
    </row>
    <row r="204" spans="1:4" x14ac:dyDescent="0.2">
      <c r="A204" s="26">
        <v>40117</v>
      </c>
      <c r="B204">
        <v>5844</v>
      </c>
      <c r="C204">
        <v>135678</v>
      </c>
      <c r="D204" s="27">
        <v>203</v>
      </c>
    </row>
    <row r="205" spans="1:4" x14ac:dyDescent="0.2">
      <c r="A205" s="21">
        <v>40118</v>
      </c>
      <c r="D205">
        <v>204</v>
      </c>
    </row>
    <row r="206" spans="1:4" x14ac:dyDescent="0.2">
      <c r="A206" s="21">
        <v>40119</v>
      </c>
      <c r="D206">
        <v>205</v>
      </c>
    </row>
    <row r="207" spans="1:4" x14ac:dyDescent="0.2">
      <c r="A207" s="21">
        <v>40120</v>
      </c>
      <c r="D207">
        <v>206</v>
      </c>
    </row>
    <row r="208" spans="1:4" x14ac:dyDescent="0.2">
      <c r="A208" s="21">
        <v>40121</v>
      </c>
      <c r="D208">
        <v>207</v>
      </c>
    </row>
    <row r="209" spans="1:4" x14ac:dyDescent="0.2">
      <c r="A209" s="21">
        <v>40122</v>
      </c>
      <c r="D209">
        <v>208</v>
      </c>
    </row>
    <row r="210" spans="1:4" x14ac:dyDescent="0.2">
      <c r="A210" s="21">
        <v>40123</v>
      </c>
      <c r="D210">
        <v>209</v>
      </c>
    </row>
    <row r="211" spans="1:4" x14ac:dyDescent="0.2">
      <c r="A211" s="21">
        <v>40124</v>
      </c>
      <c r="D211">
        <v>210</v>
      </c>
    </row>
    <row r="212" spans="1:4" x14ac:dyDescent="0.2">
      <c r="A212" s="21">
        <v>40125</v>
      </c>
      <c r="D212">
        <v>211</v>
      </c>
    </row>
    <row r="213" spans="1:4" x14ac:dyDescent="0.2">
      <c r="A213" s="21">
        <v>40126</v>
      </c>
      <c r="D213">
        <v>212</v>
      </c>
    </row>
    <row r="214" spans="1:4" x14ac:dyDescent="0.2">
      <c r="A214" s="21">
        <v>40127</v>
      </c>
      <c r="D214">
        <v>213</v>
      </c>
    </row>
    <row r="215" spans="1:4" x14ac:dyDescent="0.2">
      <c r="A215" s="21">
        <v>40128</v>
      </c>
      <c r="D215">
        <v>214</v>
      </c>
    </row>
    <row r="216" spans="1:4" x14ac:dyDescent="0.2">
      <c r="A216" s="21">
        <v>40129</v>
      </c>
      <c r="D216">
        <v>215</v>
      </c>
    </row>
    <row r="217" spans="1:4" x14ac:dyDescent="0.2">
      <c r="A217" s="21">
        <v>40130</v>
      </c>
      <c r="D217">
        <v>216</v>
      </c>
    </row>
    <row r="218" spans="1:4" x14ac:dyDescent="0.2">
      <c r="A218" s="21">
        <v>40131</v>
      </c>
      <c r="B218">
        <v>9820</v>
      </c>
      <c r="C218">
        <v>213000</v>
      </c>
      <c r="D218">
        <v>217</v>
      </c>
    </row>
    <row r="219" spans="1:4" x14ac:dyDescent="0.2">
      <c r="A219" s="21">
        <v>40132</v>
      </c>
      <c r="D219">
        <v>218</v>
      </c>
    </row>
    <row r="220" spans="1:4" x14ac:dyDescent="0.2">
      <c r="A220" s="21">
        <v>40133</v>
      </c>
      <c r="D220">
        <v>219</v>
      </c>
    </row>
    <row r="221" spans="1:4" x14ac:dyDescent="0.2">
      <c r="A221" s="21">
        <v>40134</v>
      </c>
      <c r="D221">
        <v>220</v>
      </c>
    </row>
    <row r="222" spans="1:4" x14ac:dyDescent="0.2">
      <c r="A222" s="21">
        <v>40135</v>
      </c>
      <c r="D222">
        <v>221</v>
      </c>
    </row>
    <row r="223" spans="1:4" x14ac:dyDescent="0.2">
      <c r="A223" s="21">
        <v>40136</v>
      </c>
      <c r="D223">
        <v>222</v>
      </c>
    </row>
    <row r="224" spans="1:4" x14ac:dyDescent="0.2">
      <c r="A224" s="21">
        <v>40137</v>
      </c>
      <c r="D224">
        <v>223</v>
      </c>
    </row>
    <row r="225" spans="1:4" x14ac:dyDescent="0.2">
      <c r="A225" s="21">
        <v>40138</v>
      </c>
      <c r="D225">
        <v>224</v>
      </c>
    </row>
    <row r="226" spans="1:4" x14ac:dyDescent="0.2">
      <c r="A226" s="21">
        <v>40139</v>
      </c>
      <c r="D226">
        <v>225</v>
      </c>
    </row>
    <row r="227" spans="1:4" x14ac:dyDescent="0.2">
      <c r="A227" s="21">
        <v>40140</v>
      </c>
      <c r="D227">
        <v>226</v>
      </c>
    </row>
    <row r="228" spans="1:4" x14ac:dyDescent="0.2">
      <c r="A228" s="21">
        <v>40141</v>
      </c>
      <c r="D228">
        <v>227</v>
      </c>
    </row>
    <row r="229" spans="1:4" x14ac:dyDescent="0.2">
      <c r="A229" s="21">
        <v>40142</v>
      </c>
      <c r="D229">
        <v>228</v>
      </c>
    </row>
    <row r="230" spans="1:4" x14ac:dyDescent="0.2">
      <c r="A230" s="21">
        <v>40143</v>
      </c>
      <c r="D230">
        <v>229</v>
      </c>
    </row>
    <row r="231" spans="1:4" x14ac:dyDescent="0.2">
      <c r="A231" s="21">
        <v>40144</v>
      </c>
      <c r="D231">
        <v>230</v>
      </c>
    </row>
    <row r="232" spans="1:4" x14ac:dyDescent="0.2">
      <c r="A232" s="21">
        <v>40145</v>
      </c>
      <c r="D232">
        <v>231</v>
      </c>
    </row>
    <row r="233" spans="1:4" x14ac:dyDescent="0.2">
      <c r="A233" s="21">
        <v>40146</v>
      </c>
      <c r="D233">
        <v>232</v>
      </c>
    </row>
    <row r="234" spans="1:4" x14ac:dyDescent="0.2">
      <c r="A234" s="29">
        <v>40147</v>
      </c>
      <c r="B234">
        <v>11040</v>
      </c>
      <c r="C234">
        <v>243483</v>
      </c>
      <c r="D234" s="28">
        <v>233</v>
      </c>
    </row>
    <row r="235" spans="1:4" x14ac:dyDescent="0.2">
      <c r="A235" s="21">
        <v>40148</v>
      </c>
      <c r="D235">
        <v>234</v>
      </c>
    </row>
    <row r="236" spans="1:4" x14ac:dyDescent="0.2">
      <c r="A236" s="21">
        <v>40149</v>
      </c>
      <c r="D236">
        <v>235</v>
      </c>
    </row>
    <row r="237" spans="1:4" x14ac:dyDescent="0.2">
      <c r="A237" s="21">
        <v>40150</v>
      </c>
      <c r="D237">
        <v>236</v>
      </c>
    </row>
    <row r="238" spans="1:4" x14ac:dyDescent="0.2">
      <c r="A238" s="21">
        <v>40151</v>
      </c>
      <c r="D238">
        <v>237</v>
      </c>
    </row>
    <row r="239" spans="1:4" x14ac:dyDescent="0.2">
      <c r="A239" s="21">
        <v>40152</v>
      </c>
      <c r="D239">
        <v>238</v>
      </c>
    </row>
    <row r="240" spans="1:4" x14ac:dyDescent="0.2">
      <c r="A240" s="21">
        <v>40153</v>
      </c>
      <c r="D240">
        <v>239</v>
      </c>
    </row>
    <row r="241" spans="1:4" x14ac:dyDescent="0.2">
      <c r="A241" s="21">
        <v>40154</v>
      </c>
      <c r="D241">
        <v>240</v>
      </c>
    </row>
    <row r="242" spans="1:4" x14ac:dyDescent="0.2">
      <c r="A242" s="21">
        <v>40155</v>
      </c>
      <c r="D242">
        <v>241</v>
      </c>
    </row>
    <row r="243" spans="1:4" x14ac:dyDescent="0.2">
      <c r="A243" s="21">
        <v>40156</v>
      </c>
      <c r="D243">
        <v>242</v>
      </c>
    </row>
    <row r="244" spans="1:4" x14ac:dyDescent="0.2">
      <c r="A244" s="21">
        <v>40157</v>
      </c>
      <c r="D244">
        <v>243</v>
      </c>
    </row>
    <row r="245" spans="1:4" x14ac:dyDescent="0.2">
      <c r="A245" s="21">
        <v>40158</v>
      </c>
      <c r="D245">
        <v>244</v>
      </c>
    </row>
    <row r="246" spans="1:4" x14ac:dyDescent="0.2">
      <c r="A246" s="21">
        <v>40159</v>
      </c>
      <c r="B246">
        <v>11160</v>
      </c>
      <c r="C246">
        <v>246000</v>
      </c>
      <c r="D246">
        <v>245</v>
      </c>
    </row>
    <row r="247" spans="1:4" x14ac:dyDescent="0.2">
      <c r="A247" s="21">
        <v>40160</v>
      </c>
      <c r="D247">
        <v>246</v>
      </c>
    </row>
    <row r="248" spans="1:4" x14ac:dyDescent="0.2">
      <c r="A248" s="21">
        <v>40161</v>
      </c>
      <c r="D248">
        <v>247</v>
      </c>
    </row>
    <row r="249" spans="1:4" x14ac:dyDescent="0.2">
      <c r="A249" s="21">
        <v>40162</v>
      </c>
      <c r="D249">
        <v>248</v>
      </c>
    </row>
    <row r="250" spans="1:4" x14ac:dyDescent="0.2">
      <c r="A250" s="21">
        <v>40163</v>
      </c>
      <c r="D250">
        <v>249</v>
      </c>
    </row>
    <row r="251" spans="1:4" x14ac:dyDescent="0.2">
      <c r="A251" s="21">
        <v>40164</v>
      </c>
      <c r="D251">
        <v>250</v>
      </c>
    </row>
    <row r="252" spans="1:4" x14ac:dyDescent="0.2">
      <c r="A252" s="21">
        <v>40165</v>
      </c>
      <c r="D252">
        <v>251</v>
      </c>
    </row>
    <row r="253" spans="1:4" x14ac:dyDescent="0.2">
      <c r="A253" s="21">
        <v>40166</v>
      </c>
      <c r="D253">
        <v>252</v>
      </c>
    </row>
    <row r="254" spans="1:4" x14ac:dyDescent="0.2">
      <c r="A254" s="21">
        <v>40167</v>
      </c>
      <c r="D254">
        <v>253</v>
      </c>
    </row>
    <row r="255" spans="1:4" x14ac:dyDescent="0.2">
      <c r="A255" s="21">
        <v>40168</v>
      </c>
      <c r="D255">
        <v>254</v>
      </c>
    </row>
    <row r="256" spans="1:4" x14ac:dyDescent="0.2">
      <c r="A256" s="21">
        <v>40169</v>
      </c>
      <c r="D256">
        <v>255</v>
      </c>
    </row>
    <row r="257" spans="1:4" x14ac:dyDescent="0.2">
      <c r="A257" s="21">
        <v>40170</v>
      </c>
      <c r="D257">
        <v>256</v>
      </c>
    </row>
    <row r="258" spans="1:4" x14ac:dyDescent="0.2">
      <c r="A258" s="21">
        <v>40171</v>
      </c>
      <c r="D258">
        <v>257</v>
      </c>
    </row>
    <row r="259" spans="1:4" x14ac:dyDescent="0.2">
      <c r="A259" s="21">
        <v>40172</v>
      </c>
      <c r="D259">
        <v>258</v>
      </c>
    </row>
    <row r="260" spans="1:4" x14ac:dyDescent="0.2">
      <c r="A260" s="21">
        <v>40173</v>
      </c>
      <c r="D260">
        <v>259</v>
      </c>
    </row>
    <row r="261" spans="1:4" x14ac:dyDescent="0.2">
      <c r="A261" s="21">
        <v>40174</v>
      </c>
      <c r="D261">
        <v>260</v>
      </c>
    </row>
    <row r="262" spans="1:4" x14ac:dyDescent="0.2">
      <c r="A262" s="21">
        <v>40175</v>
      </c>
      <c r="D262">
        <v>261</v>
      </c>
    </row>
    <row r="263" spans="1:4" x14ac:dyDescent="0.2">
      <c r="A263" s="21">
        <v>40176</v>
      </c>
      <c r="D263">
        <v>262</v>
      </c>
    </row>
    <row r="264" spans="1:4" x14ac:dyDescent="0.2">
      <c r="A264" s="21">
        <v>40177</v>
      </c>
      <c r="D264">
        <v>263</v>
      </c>
    </row>
    <row r="265" spans="1:4" x14ac:dyDescent="0.2">
      <c r="A265" s="26">
        <v>40178</v>
      </c>
      <c r="B265">
        <v>11454</v>
      </c>
      <c r="C265">
        <v>252520</v>
      </c>
      <c r="D265" s="27">
        <v>264</v>
      </c>
    </row>
    <row r="266" spans="1:4" x14ac:dyDescent="0.2">
      <c r="A266" s="21">
        <v>40179</v>
      </c>
      <c r="D266">
        <v>265</v>
      </c>
    </row>
    <row r="267" spans="1:4" x14ac:dyDescent="0.2">
      <c r="A267" s="21">
        <v>40180</v>
      </c>
      <c r="D267">
        <v>266</v>
      </c>
    </row>
    <row r="268" spans="1:4" x14ac:dyDescent="0.2">
      <c r="A268" s="21">
        <v>40181</v>
      </c>
      <c r="D268">
        <v>267</v>
      </c>
    </row>
    <row r="269" spans="1:4" x14ac:dyDescent="0.2">
      <c r="A269" s="21">
        <v>40182</v>
      </c>
      <c r="D269">
        <v>268</v>
      </c>
    </row>
    <row r="270" spans="1:4" x14ac:dyDescent="0.2">
      <c r="A270" s="21">
        <v>40183</v>
      </c>
      <c r="D270">
        <v>269</v>
      </c>
    </row>
    <row r="271" spans="1:4" x14ac:dyDescent="0.2">
      <c r="A271" s="21">
        <v>40184</v>
      </c>
      <c r="D271">
        <v>270</v>
      </c>
    </row>
    <row r="272" spans="1:4" x14ac:dyDescent="0.2">
      <c r="A272" s="21">
        <v>40185</v>
      </c>
      <c r="D272">
        <v>271</v>
      </c>
    </row>
    <row r="273" spans="1:4" x14ac:dyDescent="0.2">
      <c r="A273" s="21">
        <v>40186</v>
      </c>
      <c r="D273">
        <v>272</v>
      </c>
    </row>
    <row r="274" spans="1:4" x14ac:dyDescent="0.2">
      <c r="A274" s="21">
        <v>40187</v>
      </c>
      <c r="D274">
        <v>273</v>
      </c>
    </row>
    <row r="275" spans="1:4" x14ac:dyDescent="0.2">
      <c r="A275" s="21">
        <v>40188</v>
      </c>
      <c r="D275">
        <v>274</v>
      </c>
    </row>
    <row r="276" spans="1:4" x14ac:dyDescent="0.2">
      <c r="A276" s="21">
        <v>40189</v>
      </c>
      <c r="D276">
        <v>275</v>
      </c>
    </row>
    <row r="277" spans="1:4" x14ac:dyDescent="0.2">
      <c r="A277" s="21">
        <v>40190</v>
      </c>
      <c r="D277">
        <v>276</v>
      </c>
    </row>
    <row r="278" spans="1:4" x14ac:dyDescent="0.2">
      <c r="A278" s="21">
        <v>40191</v>
      </c>
      <c r="D278">
        <v>277</v>
      </c>
    </row>
    <row r="279" spans="1:4" x14ac:dyDescent="0.2">
      <c r="A279" s="21">
        <v>40192</v>
      </c>
      <c r="D279">
        <v>278</v>
      </c>
    </row>
    <row r="280" spans="1:4" x14ac:dyDescent="0.2">
      <c r="A280" s="21">
        <v>40193</v>
      </c>
      <c r="D280">
        <v>279</v>
      </c>
    </row>
    <row r="281" spans="1:4" x14ac:dyDescent="0.2">
      <c r="A281" s="21">
        <v>40194</v>
      </c>
      <c r="B281">
        <v>11687</v>
      </c>
      <c r="C281">
        <v>257332</v>
      </c>
      <c r="D281">
        <v>280</v>
      </c>
    </row>
    <row r="282" spans="1:4" x14ac:dyDescent="0.2">
      <c r="A282" s="21">
        <v>40195</v>
      </c>
      <c r="D282">
        <v>281</v>
      </c>
    </row>
    <row r="283" spans="1:4" x14ac:dyDescent="0.2">
      <c r="A283" s="21">
        <v>40196</v>
      </c>
      <c r="D283">
        <v>282</v>
      </c>
    </row>
    <row r="284" spans="1:4" x14ac:dyDescent="0.2">
      <c r="A284" s="21">
        <v>40197</v>
      </c>
      <c r="D284">
        <v>283</v>
      </c>
    </row>
    <row r="285" spans="1:4" x14ac:dyDescent="0.2">
      <c r="A285" s="21">
        <v>40198</v>
      </c>
      <c r="D285">
        <v>284</v>
      </c>
    </row>
    <row r="286" spans="1:4" x14ac:dyDescent="0.2">
      <c r="A286" s="21">
        <v>40199</v>
      </c>
      <c r="D286">
        <v>285</v>
      </c>
    </row>
    <row r="287" spans="1:4" x14ac:dyDescent="0.2">
      <c r="A287" s="21">
        <v>40200</v>
      </c>
      <c r="D287">
        <v>286</v>
      </c>
    </row>
    <row r="288" spans="1:4" x14ac:dyDescent="0.2">
      <c r="A288" s="21">
        <v>40201</v>
      </c>
      <c r="D288">
        <v>287</v>
      </c>
    </row>
    <row r="289" spans="1:4" x14ac:dyDescent="0.2">
      <c r="A289" s="21">
        <v>40202</v>
      </c>
      <c r="D289">
        <v>288</v>
      </c>
    </row>
    <row r="290" spans="1:4" x14ac:dyDescent="0.2">
      <c r="A290" s="21">
        <v>40203</v>
      </c>
      <c r="D290">
        <v>289</v>
      </c>
    </row>
    <row r="291" spans="1:4" x14ac:dyDescent="0.2">
      <c r="A291" s="21">
        <v>40204</v>
      </c>
      <c r="D291">
        <v>290</v>
      </c>
    </row>
    <row r="292" spans="1:4" x14ac:dyDescent="0.2">
      <c r="A292" s="21">
        <v>40205</v>
      </c>
      <c r="D292">
        <v>291</v>
      </c>
    </row>
    <row r="293" spans="1:4" x14ac:dyDescent="0.2">
      <c r="A293" s="21">
        <v>40206</v>
      </c>
      <c r="D293">
        <v>292</v>
      </c>
    </row>
    <row r="294" spans="1:4" x14ac:dyDescent="0.2">
      <c r="A294" s="21">
        <v>40207</v>
      </c>
      <c r="D294">
        <v>293</v>
      </c>
    </row>
    <row r="295" spans="1:4" x14ac:dyDescent="0.2">
      <c r="A295" s="21">
        <v>40208</v>
      </c>
      <c r="D295">
        <v>294</v>
      </c>
    </row>
    <row r="296" spans="1:4" x14ac:dyDescent="0.2">
      <c r="A296" s="26">
        <v>40209</v>
      </c>
      <c r="B296">
        <v>11822</v>
      </c>
      <c r="C296">
        <v>260553</v>
      </c>
      <c r="D296" s="27">
        <v>295</v>
      </c>
    </row>
    <row r="297" spans="1:4" x14ac:dyDescent="0.2">
      <c r="A297" s="21">
        <v>40210</v>
      </c>
      <c r="D297">
        <v>296</v>
      </c>
    </row>
    <row r="298" spans="1:4" x14ac:dyDescent="0.2">
      <c r="A298" s="21">
        <v>40211</v>
      </c>
      <c r="D298">
        <v>297</v>
      </c>
    </row>
    <row r="299" spans="1:4" x14ac:dyDescent="0.2">
      <c r="A299" s="21">
        <v>40212</v>
      </c>
      <c r="D299">
        <v>298</v>
      </c>
    </row>
    <row r="300" spans="1:4" x14ac:dyDescent="0.2">
      <c r="A300" s="21">
        <v>40213</v>
      </c>
      <c r="D300">
        <v>299</v>
      </c>
    </row>
    <row r="301" spans="1:4" x14ac:dyDescent="0.2">
      <c r="A301" s="21">
        <v>40214</v>
      </c>
      <c r="D301">
        <v>300</v>
      </c>
    </row>
    <row r="302" spans="1:4" x14ac:dyDescent="0.2">
      <c r="A302" s="21">
        <v>40215</v>
      </c>
      <c r="D302">
        <v>301</v>
      </c>
    </row>
    <row r="303" spans="1:4" x14ac:dyDescent="0.2">
      <c r="A303" s="21">
        <v>40216</v>
      </c>
      <c r="D303">
        <v>302</v>
      </c>
    </row>
    <row r="304" spans="1:4" x14ac:dyDescent="0.2">
      <c r="A304" s="21">
        <v>40217</v>
      </c>
      <c r="D304">
        <v>303</v>
      </c>
    </row>
    <row r="305" spans="1:4" x14ac:dyDescent="0.2">
      <c r="A305" s="21">
        <v>40218</v>
      </c>
      <c r="D305">
        <v>304</v>
      </c>
    </row>
    <row r="306" spans="1:4" x14ac:dyDescent="0.2">
      <c r="A306" s="21">
        <v>40219</v>
      </c>
      <c r="D306">
        <v>305</v>
      </c>
    </row>
    <row r="307" spans="1:4" x14ac:dyDescent="0.2">
      <c r="A307" s="21">
        <v>40220</v>
      </c>
      <c r="D307">
        <v>306</v>
      </c>
    </row>
    <row r="308" spans="1:4" x14ac:dyDescent="0.2">
      <c r="A308" s="21">
        <v>40221</v>
      </c>
      <c r="D308">
        <v>307</v>
      </c>
    </row>
    <row r="309" spans="1:4" x14ac:dyDescent="0.2">
      <c r="A309" s="21">
        <v>40222</v>
      </c>
      <c r="B309">
        <v>12007</v>
      </c>
      <c r="C309">
        <v>265225</v>
      </c>
      <c r="D309">
        <v>308</v>
      </c>
    </row>
    <row r="310" spans="1:4" x14ac:dyDescent="0.2">
      <c r="A310" s="21">
        <v>40223</v>
      </c>
      <c r="D310">
        <v>309</v>
      </c>
    </row>
    <row r="311" spans="1:4" x14ac:dyDescent="0.2">
      <c r="A311" s="21">
        <v>40224</v>
      </c>
      <c r="D311">
        <v>310</v>
      </c>
    </row>
    <row r="312" spans="1:4" x14ac:dyDescent="0.2">
      <c r="A312" s="21">
        <v>40225</v>
      </c>
      <c r="D312">
        <v>311</v>
      </c>
    </row>
    <row r="313" spans="1:4" x14ac:dyDescent="0.2">
      <c r="A313" s="21">
        <v>40226</v>
      </c>
      <c r="D313">
        <v>312</v>
      </c>
    </row>
    <row r="314" spans="1:4" x14ac:dyDescent="0.2">
      <c r="A314" s="21">
        <v>40227</v>
      </c>
      <c r="D314">
        <v>313</v>
      </c>
    </row>
    <row r="315" spans="1:4" x14ac:dyDescent="0.2">
      <c r="A315" s="21">
        <v>40228</v>
      </c>
      <c r="D315">
        <v>314</v>
      </c>
    </row>
    <row r="316" spans="1:4" x14ac:dyDescent="0.2">
      <c r="A316" s="21">
        <v>40229</v>
      </c>
      <c r="D316">
        <v>315</v>
      </c>
    </row>
    <row r="317" spans="1:4" x14ac:dyDescent="0.2">
      <c r="A317" s="21">
        <v>40230</v>
      </c>
      <c r="D317">
        <v>316</v>
      </c>
    </row>
    <row r="318" spans="1:4" x14ac:dyDescent="0.2">
      <c r="A318" s="21">
        <v>40231</v>
      </c>
      <c r="D318">
        <v>317</v>
      </c>
    </row>
    <row r="319" spans="1:4" x14ac:dyDescent="0.2">
      <c r="A319" s="21">
        <v>40232</v>
      </c>
      <c r="D319">
        <v>318</v>
      </c>
    </row>
    <row r="320" spans="1:4" x14ac:dyDescent="0.2">
      <c r="A320" s="21">
        <v>40233</v>
      </c>
      <c r="D320">
        <v>319</v>
      </c>
    </row>
    <row r="321" spans="1:4" x14ac:dyDescent="0.2">
      <c r="A321" s="21">
        <v>40234</v>
      </c>
      <c r="D321">
        <v>320</v>
      </c>
    </row>
    <row r="322" spans="1:4" x14ac:dyDescent="0.2">
      <c r="A322" s="21">
        <v>40235</v>
      </c>
      <c r="D322">
        <v>321</v>
      </c>
    </row>
    <row r="323" spans="1:4" x14ac:dyDescent="0.2">
      <c r="A323" s="21">
        <v>40236</v>
      </c>
      <c r="D323">
        <v>322</v>
      </c>
    </row>
    <row r="324" spans="1:4" x14ac:dyDescent="0.2">
      <c r="A324" s="26">
        <v>40237</v>
      </c>
      <c r="B324">
        <v>12123</v>
      </c>
      <c r="C324">
        <v>267114</v>
      </c>
      <c r="D324" s="27">
        <v>323</v>
      </c>
    </row>
    <row r="325" spans="1:4" x14ac:dyDescent="0.2">
      <c r="A325" s="21">
        <v>40238</v>
      </c>
      <c r="D325">
        <v>324</v>
      </c>
    </row>
    <row r="326" spans="1:4" x14ac:dyDescent="0.2">
      <c r="A326" s="21">
        <v>40239</v>
      </c>
      <c r="D326">
        <v>325</v>
      </c>
    </row>
    <row r="327" spans="1:4" x14ac:dyDescent="0.2">
      <c r="A327" s="21">
        <v>40240</v>
      </c>
      <c r="D327">
        <v>326</v>
      </c>
    </row>
    <row r="328" spans="1:4" x14ac:dyDescent="0.2">
      <c r="A328" s="21">
        <v>40241</v>
      </c>
      <c r="D328">
        <v>327</v>
      </c>
    </row>
    <row r="329" spans="1:4" x14ac:dyDescent="0.2">
      <c r="A329" s="21">
        <v>40242</v>
      </c>
      <c r="D329">
        <v>328</v>
      </c>
    </row>
    <row r="330" spans="1:4" x14ac:dyDescent="0.2">
      <c r="A330" s="21">
        <v>40243</v>
      </c>
      <c r="D330">
        <v>329</v>
      </c>
    </row>
    <row r="331" spans="1:4" x14ac:dyDescent="0.2">
      <c r="A331" s="21">
        <v>40244</v>
      </c>
      <c r="D331">
        <v>330</v>
      </c>
    </row>
    <row r="332" spans="1:4" x14ac:dyDescent="0.2">
      <c r="A332" s="21">
        <v>40245</v>
      </c>
      <c r="D332">
        <v>331</v>
      </c>
    </row>
    <row r="333" spans="1:4" x14ac:dyDescent="0.2">
      <c r="A333" s="21">
        <v>40246</v>
      </c>
      <c r="D333">
        <v>332</v>
      </c>
    </row>
    <row r="334" spans="1:4" x14ac:dyDescent="0.2">
      <c r="A334" s="21">
        <v>40247</v>
      </c>
      <c r="D334">
        <v>333</v>
      </c>
    </row>
    <row r="335" spans="1:4" x14ac:dyDescent="0.2">
      <c r="A335" s="21">
        <v>40248</v>
      </c>
      <c r="D335">
        <v>334</v>
      </c>
    </row>
    <row r="336" spans="1:4" x14ac:dyDescent="0.2">
      <c r="A336" s="21">
        <v>40249</v>
      </c>
      <c r="D336">
        <v>335</v>
      </c>
    </row>
    <row r="337" spans="1:4" x14ac:dyDescent="0.2">
      <c r="A337" s="21">
        <v>40250</v>
      </c>
      <c r="B337">
        <v>12271</v>
      </c>
      <c r="C337">
        <v>270435</v>
      </c>
      <c r="D337">
        <v>336</v>
      </c>
    </row>
    <row r="338" spans="1:4" x14ac:dyDescent="0.2">
      <c r="A338" s="21">
        <v>40251</v>
      </c>
      <c r="D338">
        <v>337</v>
      </c>
    </row>
    <row r="339" spans="1:4" x14ac:dyDescent="0.2">
      <c r="A339" s="21">
        <v>40252</v>
      </c>
      <c r="D339">
        <v>338</v>
      </c>
    </row>
    <row r="340" spans="1:4" x14ac:dyDescent="0.2">
      <c r="A340" s="21">
        <v>40253</v>
      </c>
      <c r="D340">
        <v>339</v>
      </c>
    </row>
    <row r="341" spans="1:4" x14ac:dyDescent="0.2">
      <c r="A341" s="21">
        <v>40254</v>
      </c>
      <c r="D341">
        <v>340</v>
      </c>
    </row>
    <row r="342" spans="1:4" x14ac:dyDescent="0.2">
      <c r="A342" s="21">
        <v>40255</v>
      </c>
      <c r="D342">
        <v>341</v>
      </c>
    </row>
    <row r="343" spans="1:4" x14ac:dyDescent="0.2">
      <c r="A343" s="21">
        <v>40256</v>
      </c>
      <c r="D343">
        <v>342</v>
      </c>
    </row>
    <row r="344" spans="1:4" x14ac:dyDescent="0.2">
      <c r="A344" s="21">
        <v>40257</v>
      </c>
      <c r="D344">
        <v>343</v>
      </c>
    </row>
    <row r="345" spans="1:4" x14ac:dyDescent="0.2">
      <c r="A345" s="21">
        <v>40258</v>
      </c>
      <c r="D345">
        <v>344</v>
      </c>
    </row>
    <row r="346" spans="1:4" x14ac:dyDescent="0.2">
      <c r="A346" s="21">
        <v>40259</v>
      </c>
      <c r="D346">
        <v>345</v>
      </c>
    </row>
    <row r="347" spans="1:4" x14ac:dyDescent="0.2">
      <c r="A347" s="21">
        <v>40260</v>
      </c>
      <c r="D347">
        <v>346</v>
      </c>
    </row>
    <row r="348" spans="1:4" x14ac:dyDescent="0.2">
      <c r="A348" s="21">
        <v>40261</v>
      </c>
      <c r="D348">
        <v>347</v>
      </c>
    </row>
    <row r="349" spans="1:4" x14ac:dyDescent="0.2">
      <c r="A349" s="21">
        <v>40262</v>
      </c>
      <c r="D349">
        <v>348</v>
      </c>
    </row>
    <row r="350" spans="1:4" x14ac:dyDescent="0.2">
      <c r="A350" s="21">
        <v>40263</v>
      </c>
      <c r="D350">
        <v>349</v>
      </c>
    </row>
    <row r="351" spans="1:4" x14ac:dyDescent="0.2">
      <c r="A351" s="21">
        <v>40264</v>
      </c>
      <c r="D351">
        <v>350</v>
      </c>
    </row>
    <row r="352" spans="1:4" x14ac:dyDescent="0.2">
      <c r="A352" s="21">
        <v>40265</v>
      </c>
      <c r="D352">
        <v>351</v>
      </c>
    </row>
    <row r="353" spans="1:4" x14ac:dyDescent="0.2">
      <c r="A353" s="21">
        <v>40266</v>
      </c>
      <c r="D353">
        <v>352</v>
      </c>
    </row>
    <row r="354" spans="1:4" x14ac:dyDescent="0.2">
      <c r="A354" s="21">
        <v>40267</v>
      </c>
      <c r="D354">
        <v>353</v>
      </c>
    </row>
    <row r="355" spans="1:4" x14ac:dyDescent="0.2">
      <c r="A355" s="26">
        <v>40268</v>
      </c>
      <c r="B355">
        <v>12427</v>
      </c>
      <c r="C355">
        <v>273744</v>
      </c>
      <c r="D355" s="27">
        <v>354</v>
      </c>
    </row>
    <row r="356" spans="1:4" x14ac:dyDescent="0.2">
      <c r="A356" s="21">
        <v>40269</v>
      </c>
      <c r="D356">
        <v>355</v>
      </c>
    </row>
    <row r="357" spans="1:4" x14ac:dyDescent="0.2">
      <c r="A357" s="21">
        <v>40270</v>
      </c>
      <c r="D357">
        <v>356</v>
      </c>
    </row>
    <row r="358" spans="1:4" x14ac:dyDescent="0.2">
      <c r="A358" s="21">
        <v>40271</v>
      </c>
      <c r="D358">
        <v>357</v>
      </c>
    </row>
    <row r="359" spans="1:4" x14ac:dyDescent="0.2">
      <c r="A359" s="21">
        <v>40272</v>
      </c>
      <c r="D359">
        <v>358</v>
      </c>
    </row>
    <row r="360" spans="1:4" x14ac:dyDescent="0.2">
      <c r="A360" s="21">
        <v>40273</v>
      </c>
      <c r="D360">
        <v>359</v>
      </c>
    </row>
    <row r="361" spans="1:4" x14ac:dyDescent="0.2">
      <c r="A361" s="21">
        <v>40274</v>
      </c>
      <c r="D361">
        <v>360</v>
      </c>
    </row>
    <row r="362" spans="1:4" x14ac:dyDescent="0.2">
      <c r="A362" s="21">
        <v>40275</v>
      </c>
      <c r="D362">
        <v>361</v>
      </c>
    </row>
    <row r="363" spans="1:4" x14ac:dyDescent="0.2">
      <c r="A363" s="21">
        <v>40276</v>
      </c>
      <c r="D363">
        <v>362</v>
      </c>
    </row>
    <row r="364" spans="1:4" x14ac:dyDescent="0.2">
      <c r="A364" s="21">
        <v>40277</v>
      </c>
      <c r="D364">
        <v>363</v>
      </c>
    </row>
    <row r="365" spans="1:4" x14ac:dyDescent="0.2">
      <c r="A365" s="26">
        <v>40278</v>
      </c>
      <c r="B365">
        <v>12469</v>
      </c>
      <c r="C365">
        <v>274304</v>
      </c>
      <c r="D365" s="27">
        <v>364</v>
      </c>
    </row>
    <row r="366" spans="1:4" x14ac:dyDescent="0.2">
      <c r="A366" s="21"/>
    </row>
    <row r="367" spans="1:4" x14ac:dyDescent="0.2">
      <c r="A367" s="21"/>
    </row>
    <row r="368" spans="1:4" x14ac:dyDescent="0.2">
      <c r="A368" s="21"/>
    </row>
    <row r="369" spans="1:1" x14ac:dyDescent="0.2">
      <c r="A369" s="21"/>
    </row>
    <row r="370" spans="1:1" x14ac:dyDescent="0.2">
      <c r="A370" s="21"/>
    </row>
    <row r="371" spans="1:1" x14ac:dyDescent="0.2">
      <c r="A371" s="21"/>
    </row>
    <row r="372" spans="1:1" x14ac:dyDescent="0.2">
      <c r="A372" s="21"/>
    </row>
    <row r="373" spans="1:1" x14ac:dyDescent="0.2">
      <c r="A373" s="21"/>
    </row>
    <row r="374" spans="1:1" x14ac:dyDescent="0.2">
      <c r="A374" s="21"/>
    </row>
    <row r="375" spans="1:1" x14ac:dyDescent="0.2">
      <c r="A375" s="21"/>
    </row>
    <row r="376" spans="1:1" x14ac:dyDescent="0.2">
      <c r="A376" s="21"/>
    </row>
    <row r="377" spans="1:1" x14ac:dyDescent="0.2">
      <c r="A377" s="21"/>
    </row>
    <row r="378" spans="1:1" x14ac:dyDescent="0.2">
      <c r="A378" s="21"/>
    </row>
    <row r="379" spans="1:1" x14ac:dyDescent="0.2">
      <c r="A379" s="21"/>
    </row>
    <row r="380" spans="1:1" x14ac:dyDescent="0.2">
      <c r="A380" s="21"/>
    </row>
    <row r="381" spans="1:1" x14ac:dyDescent="0.2">
      <c r="A381" s="21"/>
    </row>
    <row r="382" spans="1:1" x14ac:dyDescent="0.2">
      <c r="A382" s="21"/>
    </row>
    <row r="383" spans="1:1" x14ac:dyDescent="0.2">
      <c r="A383" s="21"/>
    </row>
    <row r="384" spans="1:1" x14ac:dyDescent="0.2">
      <c r="A384" s="21"/>
    </row>
    <row r="385" spans="1:1" x14ac:dyDescent="0.2">
      <c r="A385" s="21"/>
    </row>
    <row r="386" spans="1:1" x14ac:dyDescent="0.2">
      <c r="A386" s="21"/>
    </row>
    <row r="387" spans="1:1" x14ac:dyDescent="0.2">
      <c r="A387" s="21"/>
    </row>
    <row r="388" spans="1:1" x14ac:dyDescent="0.2">
      <c r="A388" s="21"/>
    </row>
    <row r="389" spans="1:1" x14ac:dyDescent="0.2">
      <c r="A389" s="21"/>
    </row>
    <row r="390" spans="1:1" x14ac:dyDescent="0.2">
      <c r="A390" s="21"/>
    </row>
    <row r="391" spans="1:1" x14ac:dyDescent="0.2">
      <c r="A391" s="21"/>
    </row>
    <row r="392" spans="1:1" x14ac:dyDescent="0.2">
      <c r="A392" s="21"/>
    </row>
    <row r="393" spans="1:1" x14ac:dyDescent="0.2">
      <c r="A393" s="21"/>
    </row>
    <row r="394" spans="1:1" x14ac:dyDescent="0.2">
      <c r="A394" s="21"/>
    </row>
    <row r="395" spans="1:1" x14ac:dyDescent="0.2">
      <c r="A395" s="21"/>
    </row>
    <row r="396" spans="1:1" x14ac:dyDescent="0.2">
      <c r="A396" s="21"/>
    </row>
    <row r="397" spans="1:1" x14ac:dyDescent="0.2">
      <c r="A397" s="21"/>
    </row>
    <row r="398" spans="1:1" x14ac:dyDescent="0.2">
      <c r="A398" s="21"/>
    </row>
    <row r="399" spans="1:1" x14ac:dyDescent="0.2">
      <c r="A399" s="21"/>
    </row>
    <row r="400" spans="1:1" x14ac:dyDescent="0.2">
      <c r="A400" s="21"/>
    </row>
    <row r="401" spans="1:1" x14ac:dyDescent="0.2">
      <c r="A401" s="21"/>
    </row>
    <row r="402" spans="1:1" x14ac:dyDescent="0.2">
      <c r="A402" s="21"/>
    </row>
    <row r="403" spans="1:1" x14ac:dyDescent="0.2">
      <c r="A403" s="21"/>
    </row>
    <row r="404" spans="1:1" x14ac:dyDescent="0.2">
      <c r="A404" s="21"/>
    </row>
    <row r="405" spans="1:1" x14ac:dyDescent="0.2">
      <c r="A405" s="21"/>
    </row>
    <row r="406" spans="1:1" x14ac:dyDescent="0.2">
      <c r="A406" s="21"/>
    </row>
    <row r="407" spans="1:1" x14ac:dyDescent="0.2">
      <c r="A407" s="21"/>
    </row>
    <row r="408" spans="1:1" x14ac:dyDescent="0.2">
      <c r="A408" s="21"/>
    </row>
    <row r="409" spans="1:1" x14ac:dyDescent="0.2">
      <c r="A409" s="21"/>
    </row>
    <row r="410" spans="1:1" x14ac:dyDescent="0.2">
      <c r="A410" s="21"/>
    </row>
    <row r="411" spans="1:1" x14ac:dyDescent="0.2">
      <c r="A411" s="21"/>
    </row>
    <row r="412" spans="1:1" x14ac:dyDescent="0.2">
      <c r="A412" s="21"/>
    </row>
    <row r="413" spans="1:1" x14ac:dyDescent="0.2">
      <c r="A413" s="21"/>
    </row>
    <row r="414" spans="1:1" x14ac:dyDescent="0.2">
      <c r="A414" s="21"/>
    </row>
    <row r="415" spans="1:1" x14ac:dyDescent="0.2">
      <c r="A415" s="21"/>
    </row>
    <row r="416" spans="1:1" x14ac:dyDescent="0.2">
      <c r="A416" s="21"/>
    </row>
    <row r="417" spans="1:1" x14ac:dyDescent="0.2">
      <c r="A417" s="21"/>
    </row>
    <row r="418" spans="1:1" x14ac:dyDescent="0.2">
      <c r="A418" s="21"/>
    </row>
    <row r="419" spans="1:1" x14ac:dyDescent="0.2">
      <c r="A419" s="21"/>
    </row>
    <row r="420" spans="1:1" x14ac:dyDescent="0.2">
      <c r="A420" s="21"/>
    </row>
    <row r="421" spans="1:1" x14ac:dyDescent="0.2">
      <c r="A421" s="21"/>
    </row>
    <row r="422" spans="1:1" x14ac:dyDescent="0.2">
      <c r="A422" s="21"/>
    </row>
    <row r="423" spans="1:1" x14ac:dyDescent="0.2">
      <c r="A423" s="21"/>
    </row>
    <row r="424" spans="1:1" x14ac:dyDescent="0.2">
      <c r="A424" s="21"/>
    </row>
    <row r="425" spans="1:1" x14ac:dyDescent="0.2">
      <c r="A425" s="21"/>
    </row>
    <row r="426" spans="1:1" x14ac:dyDescent="0.2">
      <c r="A426" s="21"/>
    </row>
    <row r="427" spans="1:1" x14ac:dyDescent="0.2">
      <c r="A427" s="21"/>
    </row>
    <row r="428" spans="1:1" x14ac:dyDescent="0.2">
      <c r="A428" s="21"/>
    </row>
    <row r="429" spans="1:1" x14ac:dyDescent="0.2">
      <c r="A429" s="21"/>
    </row>
    <row r="430" spans="1:1" x14ac:dyDescent="0.2">
      <c r="A430" s="21"/>
    </row>
    <row r="431" spans="1:1" x14ac:dyDescent="0.2">
      <c r="A431" s="21"/>
    </row>
    <row r="432" spans="1:1" x14ac:dyDescent="0.2">
      <c r="A432" s="21"/>
    </row>
    <row r="433" spans="1:1" x14ac:dyDescent="0.2">
      <c r="A433" s="21"/>
    </row>
    <row r="434" spans="1:1" x14ac:dyDescent="0.2">
      <c r="A434" s="21"/>
    </row>
    <row r="435" spans="1:1" x14ac:dyDescent="0.2">
      <c r="A435" s="21"/>
    </row>
    <row r="436" spans="1:1" x14ac:dyDescent="0.2">
      <c r="A436" s="21"/>
    </row>
    <row r="437" spans="1:1" x14ac:dyDescent="0.2">
      <c r="A437" s="21"/>
    </row>
    <row r="438" spans="1:1" x14ac:dyDescent="0.2">
      <c r="A438" s="21"/>
    </row>
    <row r="439" spans="1:1" x14ac:dyDescent="0.2">
      <c r="A439" s="21"/>
    </row>
    <row r="440" spans="1:1" x14ac:dyDescent="0.2">
      <c r="A440" s="21"/>
    </row>
    <row r="441" spans="1:1" x14ac:dyDescent="0.2">
      <c r="A441" s="21"/>
    </row>
    <row r="442" spans="1:1" x14ac:dyDescent="0.2">
      <c r="A442" s="21"/>
    </row>
    <row r="443" spans="1:1" x14ac:dyDescent="0.2">
      <c r="A443" s="21"/>
    </row>
    <row r="444" spans="1:1" x14ac:dyDescent="0.2">
      <c r="A444" s="21"/>
    </row>
    <row r="445" spans="1:1" x14ac:dyDescent="0.2">
      <c r="A445" s="21"/>
    </row>
    <row r="446" spans="1:1" x14ac:dyDescent="0.2">
      <c r="A446" s="21"/>
    </row>
    <row r="447" spans="1:1" x14ac:dyDescent="0.2">
      <c r="A447" s="21"/>
    </row>
    <row r="448" spans="1:1" x14ac:dyDescent="0.2">
      <c r="A448" s="21"/>
    </row>
    <row r="449" spans="1:1" x14ac:dyDescent="0.2">
      <c r="A449" s="21"/>
    </row>
    <row r="450" spans="1:1" x14ac:dyDescent="0.2">
      <c r="A450" s="21"/>
    </row>
    <row r="451" spans="1:1" x14ac:dyDescent="0.2">
      <c r="A451" s="21"/>
    </row>
    <row r="452" spans="1:1" x14ac:dyDescent="0.2">
      <c r="A452" s="21"/>
    </row>
    <row r="453" spans="1:1" x14ac:dyDescent="0.2">
      <c r="A453" s="21"/>
    </row>
    <row r="454" spans="1:1" x14ac:dyDescent="0.2">
      <c r="A454" s="21"/>
    </row>
    <row r="455" spans="1:1" x14ac:dyDescent="0.2">
      <c r="A455" s="21"/>
    </row>
    <row r="456" spans="1:1" x14ac:dyDescent="0.2">
      <c r="A456" s="21"/>
    </row>
    <row r="457" spans="1:1" x14ac:dyDescent="0.2">
      <c r="A457" s="21"/>
    </row>
    <row r="458" spans="1:1" x14ac:dyDescent="0.2">
      <c r="A458" s="21"/>
    </row>
    <row r="459" spans="1:1" x14ac:dyDescent="0.2">
      <c r="A459" s="21"/>
    </row>
    <row r="460" spans="1:1" x14ac:dyDescent="0.2">
      <c r="A460" s="21"/>
    </row>
    <row r="461" spans="1:1" x14ac:dyDescent="0.2">
      <c r="A461" s="21"/>
    </row>
    <row r="462" spans="1:1" x14ac:dyDescent="0.2">
      <c r="A462" s="21"/>
    </row>
    <row r="463" spans="1:1" x14ac:dyDescent="0.2">
      <c r="A463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 Data</vt:lpstr>
      <vt:lpstr>Final Data w Analysis</vt:lpstr>
      <vt:lpstr>Final Data</vt:lpstr>
      <vt:lpstr>H1N1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2021-05-25T21:45:03Z</dcterms:created>
  <dcterms:modified xsi:type="dcterms:W3CDTF">2021-08-31T21:10:15Z</dcterms:modified>
</cp:coreProperties>
</file>